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ЭтаКнига"/>
  <mc:AlternateContent xmlns:mc="http://schemas.openxmlformats.org/markup-compatibility/2006">
    <mc:Choice Requires="x15">
      <x15ac:absPath xmlns:x15ac="http://schemas.microsoft.com/office/spreadsheetml/2010/11/ac" url="D:\Pythonfail\My_Project\budget_lamer\"/>
    </mc:Choice>
  </mc:AlternateContent>
  <xr:revisionPtr revIDLastSave="0" documentId="13_ncr:1_{36BEC1F0-E552-4A0E-8217-493615147A1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January" sheetId="1" r:id="rId1"/>
    <sheet name="February" sheetId="2" r:id="rId2"/>
    <sheet name="March" sheetId="3" r:id="rId3"/>
    <sheet name="April" sheetId="6" r:id="rId4"/>
    <sheet name="Сводка" sheetId="4" r:id="rId5"/>
    <sheet name="Шаблон" sheetId="5" r:id="rId6"/>
  </sheets>
  <calcPr calcId="181029"/>
</workbook>
</file>

<file path=xl/calcChain.xml><?xml version="1.0" encoding="utf-8"?>
<calcChain xmlns="http://schemas.openxmlformats.org/spreadsheetml/2006/main">
  <c r="E4" i="6" l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3" i="6"/>
  <c r="F64" i="5"/>
  <c r="F63" i="5"/>
  <c r="F62" i="5"/>
  <c r="F61" i="5"/>
  <c r="F60" i="5"/>
  <c r="F59" i="5"/>
  <c r="F58" i="5"/>
  <c r="F57" i="5"/>
  <c r="D56" i="5"/>
  <c r="L21" i="5" s="1"/>
  <c r="B56" i="5"/>
  <c r="F54" i="5"/>
  <c r="D53" i="5"/>
  <c r="F53" i="5" s="1"/>
  <c r="F52" i="5"/>
  <c r="F51" i="5"/>
  <c r="F50" i="5"/>
  <c r="F49" i="5"/>
  <c r="F48" i="5"/>
  <c r="F47" i="5"/>
  <c r="F46" i="5"/>
  <c r="F45" i="5"/>
  <c r="D44" i="5"/>
  <c r="B44" i="5"/>
  <c r="F43" i="5"/>
  <c r="F42" i="5"/>
  <c r="F41" i="5"/>
  <c r="F40" i="5"/>
  <c r="F39" i="5"/>
  <c r="F38" i="5"/>
  <c r="D37" i="5"/>
  <c r="B37" i="5"/>
  <c r="F37" i="5" s="1"/>
  <c r="M35" i="5"/>
  <c r="F35" i="5"/>
  <c r="F34" i="5"/>
  <c r="M33" i="5"/>
  <c r="F33" i="5"/>
  <c r="D32" i="5"/>
  <c r="B32" i="5"/>
  <c r="F31" i="5"/>
  <c r="F30" i="5"/>
  <c r="F29" i="5"/>
  <c r="F28" i="5"/>
  <c r="D27" i="5"/>
  <c r="B27" i="5"/>
  <c r="F27" i="5" s="1"/>
  <c r="F26" i="5"/>
  <c r="F25" i="5"/>
  <c r="F24" i="5"/>
  <c r="F23" i="5"/>
  <c r="F22" i="5"/>
  <c r="J21" i="5"/>
  <c r="D21" i="5"/>
  <c r="B21" i="5"/>
  <c r="F21" i="5" s="1"/>
  <c r="J20" i="5"/>
  <c r="F20" i="5"/>
  <c r="J19" i="5"/>
  <c r="F19" i="5"/>
  <c r="F18" i="5"/>
  <c r="F17" i="5"/>
  <c r="D16" i="5"/>
  <c r="B16" i="5"/>
  <c r="F16" i="5" s="1"/>
  <c r="J15" i="5"/>
  <c r="F15" i="5"/>
  <c r="F14" i="5"/>
  <c r="K13" i="5"/>
  <c r="L12" i="5" s="1"/>
  <c r="J13" i="5"/>
  <c r="J34" i="5" s="1"/>
  <c r="F13" i="5"/>
  <c r="D12" i="5"/>
  <c r="B12" i="5"/>
  <c r="F11" i="5"/>
  <c r="F10" i="5"/>
  <c r="M9" i="5"/>
  <c r="L9" i="5"/>
  <c r="D9" i="5"/>
  <c r="L19" i="5" s="1"/>
  <c r="B9" i="5"/>
  <c r="B65" i="5" s="1"/>
  <c r="M8" i="5"/>
  <c r="M35" i="4"/>
  <c r="L35" i="4"/>
  <c r="K35" i="4"/>
  <c r="J35" i="4"/>
  <c r="I35" i="4"/>
  <c r="H35" i="4"/>
  <c r="G35" i="4"/>
  <c r="F35" i="4"/>
  <c r="E35" i="4"/>
  <c r="D34" i="4"/>
  <c r="B34" i="4"/>
  <c r="B33" i="4"/>
  <c r="B35" i="4" s="1"/>
  <c r="C32" i="4"/>
  <c r="B32" i="4"/>
  <c r="C31" i="4"/>
  <c r="B30" i="4"/>
  <c r="M28" i="4"/>
  <c r="M29" i="4" s="1"/>
  <c r="L28" i="4"/>
  <c r="L29" i="4" s="1"/>
  <c r="K28" i="4"/>
  <c r="K29" i="4" s="1"/>
  <c r="J28" i="4"/>
  <c r="J29" i="4" s="1"/>
  <c r="I28" i="4"/>
  <c r="I29" i="4" s="1"/>
  <c r="H28" i="4"/>
  <c r="H29" i="4" s="1"/>
  <c r="G28" i="4"/>
  <c r="G29" i="4" s="1"/>
  <c r="F28" i="4"/>
  <c r="F29" i="4" s="1"/>
  <c r="E28" i="4"/>
  <c r="E29" i="4" s="1"/>
  <c r="D28" i="4"/>
  <c r="D29" i="4" s="1"/>
  <c r="D27" i="4"/>
  <c r="C27" i="4"/>
  <c r="C28" i="4" s="1"/>
  <c r="B27" i="4"/>
  <c r="D26" i="4"/>
  <c r="C26" i="4"/>
  <c r="B26" i="4"/>
  <c r="B28" i="4" s="1"/>
  <c r="B29" i="4" s="1"/>
  <c r="AP22" i="4"/>
  <c r="AO22" i="4"/>
  <c r="AN22" i="4"/>
  <c r="AM22" i="4"/>
  <c r="AL22" i="4"/>
  <c r="AK22" i="4"/>
  <c r="AJ22" i="4"/>
  <c r="AI22" i="4"/>
  <c r="AH22" i="4"/>
  <c r="M22" i="4"/>
  <c r="L22" i="4"/>
  <c r="K22" i="4"/>
  <c r="J22" i="4"/>
  <c r="I22" i="4"/>
  <c r="H22" i="4"/>
  <c r="G22" i="4"/>
  <c r="F22" i="4"/>
  <c r="E22" i="4"/>
  <c r="D21" i="4"/>
  <c r="C21" i="4"/>
  <c r="B21" i="4"/>
  <c r="D20" i="4"/>
  <c r="C20" i="4"/>
  <c r="B20" i="4"/>
  <c r="D19" i="4"/>
  <c r="C19" i="4"/>
  <c r="B19" i="4"/>
  <c r="D17" i="4"/>
  <c r="C17" i="4"/>
  <c r="B17" i="4"/>
  <c r="D14" i="4"/>
  <c r="C14" i="4"/>
  <c r="B14" i="4"/>
  <c r="D13" i="4"/>
  <c r="C13" i="4"/>
  <c r="B13" i="4"/>
  <c r="D9" i="4"/>
  <c r="C9" i="4"/>
  <c r="B9" i="4"/>
  <c r="D7" i="4"/>
  <c r="C7" i="4"/>
  <c r="B7" i="4"/>
  <c r="D6" i="4"/>
  <c r="C6" i="4"/>
  <c r="B6" i="4"/>
  <c r="C3" i="4"/>
  <c r="F64" i="3"/>
  <c r="F63" i="3"/>
  <c r="F62" i="3"/>
  <c r="F61" i="3"/>
  <c r="F60" i="3"/>
  <c r="F59" i="3"/>
  <c r="F58" i="3"/>
  <c r="F57" i="3"/>
  <c r="D56" i="3"/>
  <c r="D18" i="4" s="1"/>
  <c r="B56" i="3"/>
  <c r="F56" i="3" s="1"/>
  <c r="F54" i="3"/>
  <c r="D53" i="3"/>
  <c r="D16" i="4" s="1"/>
  <c r="F52" i="3"/>
  <c r="F51" i="3"/>
  <c r="F50" i="3"/>
  <c r="F49" i="3"/>
  <c r="F48" i="3"/>
  <c r="F47" i="3"/>
  <c r="F46" i="3"/>
  <c r="F45" i="3"/>
  <c r="D44" i="3"/>
  <c r="D15" i="4" s="1"/>
  <c r="B44" i="3"/>
  <c r="F44" i="3" s="1"/>
  <c r="F43" i="3"/>
  <c r="F42" i="3"/>
  <c r="F41" i="3"/>
  <c r="F40" i="3"/>
  <c r="F39" i="3"/>
  <c r="F38" i="3"/>
  <c r="F37" i="3"/>
  <c r="D37" i="3"/>
  <c r="D12" i="4" s="1"/>
  <c r="B37" i="3"/>
  <c r="M35" i="3"/>
  <c r="F35" i="3"/>
  <c r="M34" i="3"/>
  <c r="M36" i="3" s="1"/>
  <c r="F34" i="3"/>
  <c r="M33" i="3"/>
  <c r="F33" i="3"/>
  <c r="F32" i="3"/>
  <c r="D32" i="3"/>
  <c r="D11" i="4" s="1"/>
  <c r="B32" i="3"/>
  <c r="F31" i="3"/>
  <c r="F30" i="3"/>
  <c r="F29" i="3"/>
  <c r="M28" i="3"/>
  <c r="J28" i="3"/>
  <c r="F28" i="3"/>
  <c r="M27" i="3"/>
  <c r="D27" i="3"/>
  <c r="D10" i="4" s="1"/>
  <c r="B27" i="3"/>
  <c r="F27" i="3" s="1"/>
  <c r="J26" i="3"/>
  <c r="D33" i="4" s="1"/>
  <c r="D35" i="4" s="1"/>
  <c r="F26" i="3"/>
  <c r="F25" i="3"/>
  <c r="F24" i="3"/>
  <c r="F23" i="3"/>
  <c r="F22" i="3"/>
  <c r="L21" i="3"/>
  <c r="J21" i="3"/>
  <c r="D21" i="3"/>
  <c r="D8" i="4" s="1"/>
  <c r="B21" i="3"/>
  <c r="F21" i="3" s="1"/>
  <c r="L20" i="3"/>
  <c r="J20" i="3"/>
  <c r="F20" i="3"/>
  <c r="F19" i="3"/>
  <c r="F18" i="3"/>
  <c r="F17" i="3"/>
  <c r="D16" i="3"/>
  <c r="D5" i="4" s="1"/>
  <c r="B16" i="3"/>
  <c r="Q15" i="3"/>
  <c r="F15" i="3"/>
  <c r="Q14" i="3"/>
  <c r="Q17" i="3" s="1"/>
  <c r="F14" i="3"/>
  <c r="M13" i="3"/>
  <c r="K13" i="3"/>
  <c r="J13" i="3"/>
  <c r="F13" i="3"/>
  <c r="L12" i="3"/>
  <c r="D12" i="3"/>
  <c r="D4" i="4" s="1"/>
  <c r="B12" i="3"/>
  <c r="F12" i="3" s="1"/>
  <c r="F11" i="3"/>
  <c r="L10" i="3"/>
  <c r="F10" i="3"/>
  <c r="M9" i="3"/>
  <c r="L9" i="3"/>
  <c r="D9" i="3"/>
  <c r="B9" i="3"/>
  <c r="M8" i="3"/>
  <c r="L8" i="3"/>
  <c r="L13" i="3" s="1"/>
  <c r="F64" i="2"/>
  <c r="F63" i="2"/>
  <c r="F62" i="2"/>
  <c r="F61" i="2"/>
  <c r="F60" i="2"/>
  <c r="F59" i="2"/>
  <c r="F58" i="2"/>
  <c r="F57" i="2"/>
  <c r="D56" i="2"/>
  <c r="C18" i="4" s="1"/>
  <c r="B56" i="2"/>
  <c r="F56" i="2" s="1"/>
  <c r="F54" i="2"/>
  <c r="D53" i="2"/>
  <c r="F52" i="2"/>
  <c r="F51" i="2"/>
  <c r="F50" i="2"/>
  <c r="F49" i="2"/>
  <c r="F48" i="2"/>
  <c r="F47" i="2"/>
  <c r="F46" i="2"/>
  <c r="F45" i="2"/>
  <c r="D44" i="2"/>
  <c r="B44" i="2"/>
  <c r="F43" i="2"/>
  <c r="F42" i="2"/>
  <c r="F41" i="2"/>
  <c r="F40" i="2"/>
  <c r="F39" i="2"/>
  <c r="F38" i="2"/>
  <c r="D37" i="2"/>
  <c r="B37" i="2"/>
  <c r="J35" i="2"/>
  <c r="F35" i="2"/>
  <c r="K34" i="2"/>
  <c r="F34" i="2"/>
  <c r="F33" i="2"/>
  <c r="D32" i="2"/>
  <c r="C11" i="4" s="1"/>
  <c r="B32" i="2"/>
  <c r="F32" i="2" s="1"/>
  <c r="F31" i="2"/>
  <c r="F30" i="2"/>
  <c r="F29" i="2"/>
  <c r="J28" i="2"/>
  <c r="M33" i="2" s="1"/>
  <c r="F28" i="2"/>
  <c r="M27" i="2"/>
  <c r="J27" i="2"/>
  <c r="C34" i="4" s="1"/>
  <c r="D27" i="2"/>
  <c r="B27" i="2"/>
  <c r="J26" i="2"/>
  <c r="C33" i="4" s="1"/>
  <c r="F26" i="2"/>
  <c r="F25" i="2"/>
  <c r="F24" i="2"/>
  <c r="F23" i="2"/>
  <c r="F22" i="2"/>
  <c r="L21" i="2"/>
  <c r="J21" i="2"/>
  <c r="D21" i="2"/>
  <c r="C8" i="4" s="1"/>
  <c r="B21" i="2"/>
  <c r="F21" i="2" s="1"/>
  <c r="F20" i="2"/>
  <c r="F19" i="2"/>
  <c r="F18" i="2"/>
  <c r="F17" i="2"/>
  <c r="D16" i="2"/>
  <c r="C5" i="4" s="1"/>
  <c r="B16" i="2"/>
  <c r="F16" i="2" s="1"/>
  <c r="F15" i="2"/>
  <c r="F14" i="2"/>
  <c r="K13" i="2"/>
  <c r="J13" i="2"/>
  <c r="F13" i="2"/>
  <c r="D12" i="2"/>
  <c r="B12" i="2"/>
  <c r="F11" i="2"/>
  <c r="F10" i="2"/>
  <c r="M9" i="2"/>
  <c r="D9" i="2"/>
  <c r="L19" i="2" s="1"/>
  <c r="B9" i="2"/>
  <c r="B65" i="2" s="1"/>
  <c r="M8" i="2"/>
  <c r="F64" i="1"/>
  <c r="F63" i="1"/>
  <c r="F62" i="1"/>
  <c r="F61" i="1"/>
  <c r="F60" i="1"/>
  <c r="F59" i="1"/>
  <c r="F58" i="1"/>
  <c r="F57" i="1"/>
  <c r="F56" i="1"/>
  <c r="D56" i="1"/>
  <c r="B18" i="4" s="1"/>
  <c r="B56" i="1"/>
  <c r="F54" i="1"/>
  <c r="F53" i="1"/>
  <c r="D53" i="1"/>
  <c r="B16" i="4" s="1"/>
  <c r="F52" i="1"/>
  <c r="F51" i="1"/>
  <c r="F50" i="1"/>
  <c r="F49" i="1"/>
  <c r="F48" i="1"/>
  <c r="F47" i="1"/>
  <c r="F46" i="1"/>
  <c r="F45" i="1"/>
  <c r="D44" i="1"/>
  <c r="B44" i="1"/>
  <c r="F43" i="1"/>
  <c r="F42" i="1"/>
  <c r="F41" i="1"/>
  <c r="F40" i="1"/>
  <c r="F39" i="1"/>
  <c r="F38" i="1"/>
  <c r="D37" i="1"/>
  <c r="B12" i="4" s="1"/>
  <c r="B37" i="1"/>
  <c r="F37" i="1" s="1"/>
  <c r="M36" i="1"/>
  <c r="M35" i="1"/>
  <c r="K35" i="1"/>
  <c r="F35" i="1"/>
  <c r="M34" i="1"/>
  <c r="F34" i="1"/>
  <c r="F33" i="1"/>
  <c r="D32" i="1"/>
  <c r="B11" i="4" s="1"/>
  <c r="B32" i="1"/>
  <c r="F32" i="1" s="1"/>
  <c r="F31" i="1"/>
  <c r="F30" i="1"/>
  <c r="F29" i="1"/>
  <c r="J28" i="1"/>
  <c r="M33" i="1" s="1"/>
  <c r="F28" i="1"/>
  <c r="D27" i="1"/>
  <c r="B10" i="4" s="1"/>
  <c r="B27" i="1"/>
  <c r="F27" i="1" s="1"/>
  <c r="F26" i="1"/>
  <c r="F25" i="1"/>
  <c r="F24" i="1"/>
  <c r="F23" i="1"/>
  <c r="F22" i="1"/>
  <c r="L21" i="1"/>
  <c r="J21" i="1"/>
  <c r="D21" i="1"/>
  <c r="B8" i="4" s="1"/>
  <c r="B21" i="1"/>
  <c r="F21" i="1" s="1"/>
  <c r="F20" i="1"/>
  <c r="F19" i="1"/>
  <c r="F18" i="1"/>
  <c r="F17" i="1"/>
  <c r="D16" i="1"/>
  <c r="B16" i="1"/>
  <c r="J15" i="1"/>
  <c r="F15" i="1"/>
  <c r="F14" i="1"/>
  <c r="K13" i="1"/>
  <c r="K15" i="1" s="1"/>
  <c r="J13" i="1"/>
  <c r="F13" i="1"/>
  <c r="L12" i="1"/>
  <c r="D12" i="1"/>
  <c r="B4" i="4" s="1"/>
  <c r="B12" i="1"/>
  <c r="F12" i="1" s="1"/>
  <c r="D11" i="1"/>
  <c r="L10" i="1"/>
  <c r="F10" i="1"/>
  <c r="M9" i="1"/>
  <c r="L9" i="1"/>
  <c r="L13" i="1" s="1"/>
  <c r="D9" i="1"/>
  <c r="B9" i="1"/>
  <c r="B65" i="1" s="1"/>
  <c r="C52" i="1" s="1"/>
  <c r="M8" i="1"/>
  <c r="L8" i="1"/>
  <c r="C62" i="2" l="1"/>
  <c r="C58" i="2"/>
  <c r="C50" i="2"/>
  <c r="C46" i="2"/>
  <c r="C40" i="2"/>
  <c r="C35" i="2"/>
  <c r="C26" i="2"/>
  <c r="C22" i="2"/>
  <c r="C20" i="2"/>
  <c r="C63" i="2"/>
  <c r="C60" i="2"/>
  <c r="C52" i="2"/>
  <c r="C47" i="2"/>
  <c r="C44" i="2"/>
  <c r="C43" i="2"/>
  <c r="C33" i="2"/>
  <c r="C29" i="2"/>
  <c r="C27" i="2"/>
  <c r="C23" i="2"/>
  <c r="C19" i="2"/>
  <c r="C11" i="2"/>
  <c r="C10" i="2"/>
  <c r="C61" i="2"/>
  <c r="C53" i="2"/>
  <c r="C45" i="2"/>
  <c r="C41" i="2"/>
  <c r="C38" i="2"/>
  <c r="C17" i="2"/>
  <c r="C16" i="2"/>
  <c r="C14" i="2"/>
  <c r="C64" i="2"/>
  <c r="C59" i="2"/>
  <c r="C56" i="2"/>
  <c r="C54" i="2"/>
  <c r="C51" i="2"/>
  <c r="C48" i="2"/>
  <c r="C39" i="2"/>
  <c r="C30" i="2"/>
  <c r="C24" i="2"/>
  <c r="C15" i="2"/>
  <c r="C42" i="2"/>
  <c r="C49" i="2"/>
  <c r="C34" i="2"/>
  <c r="C28" i="2"/>
  <c r="C25" i="2"/>
  <c r="C18" i="2"/>
  <c r="C31" i="2"/>
  <c r="C13" i="2"/>
  <c r="C32" i="2"/>
  <c r="C57" i="2"/>
  <c r="F9" i="1"/>
  <c r="B5" i="4"/>
  <c r="C18" i="1"/>
  <c r="C28" i="1"/>
  <c r="C15" i="4"/>
  <c r="C9" i="1"/>
  <c r="L19" i="1"/>
  <c r="C27" i="1"/>
  <c r="C33" i="1"/>
  <c r="C38" i="1"/>
  <c r="C40" i="1"/>
  <c r="J20" i="1"/>
  <c r="C44" i="1"/>
  <c r="C62" i="1"/>
  <c r="C4" i="4"/>
  <c r="J19" i="3"/>
  <c r="F16" i="3"/>
  <c r="B3" i="4"/>
  <c r="D65" i="1"/>
  <c r="E16" i="1" s="1"/>
  <c r="E11" i="1"/>
  <c r="C14" i="1"/>
  <c r="C20" i="1"/>
  <c r="C24" i="1"/>
  <c r="C26" i="1"/>
  <c r="C32" i="1"/>
  <c r="C37" i="1"/>
  <c r="B15" i="4"/>
  <c r="E44" i="1"/>
  <c r="L20" i="1"/>
  <c r="C46" i="1"/>
  <c r="C48" i="1"/>
  <c r="C50" i="1"/>
  <c r="F9" i="2"/>
  <c r="C10" i="4"/>
  <c r="D3" i="4"/>
  <c r="D65" i="3"/>
  <c r="L19" i="3"/>
  <c r="C63" i="1"/>
  <c r="C59" i="1"/>
  <c r="C51" i="1"/>
  <c r="C47" i="1"/>
  <c r="C41" i="1"/>
  <c r="C30" i="1"/>
  <c r="C23" i="1"/>
  <c r="C17" i="1"/>
  <c r="C13" i="1"/>
  <c r="C64" i="1"/>
  <c r="C60" i="1"/>
  <c r="C61" i="1"/>
  <c r="C57" i="1"/>
  <c r="C54" i="1"/>
  <c r="C53" i="1"/>
  <c r="C49" i="1"/>
  <c r="C45" i="1"/>
  <c r="C43" i="1"/>
  <c r="C39" i="1"/>
  <c r="C25" i="1"/>
  <c r="C19" i="1"/>
  <c r="C15" i="1"/>
  <c r="C11" i="1"/>
  <c r="C10" i="1"/>
  <c r="J19" i="1"/>
  <c r="C22" i="1"/>
  <c r="C34" i="1"/>
  <c r="J19" i="2"/>
  <c r="C9" i="2"/>
  <c r="C12" i="2"/>
  <c r="C37" i="2"/>
  <c r="L22" i="5"/>
  <c r="M19" i="5" s="1"/>
  <c r="M22" i="5" s="1"/>
  <c r="C12" i="1"/>
  <c r="F16" i="1"/>
  <c r="C42" i="1"/>
  <c r="M13" i="2"/>
  <c r="L12" i="2"/>
  <c r="L10" i="2"/>
  <c r="L8" i="2"/>
  <c r="L9" i="2"/>
  <c r="C12" i="4"/>
  <c r="E9" i="1"/>
  <c r="F11" i="1"/>
  <c r="J35" i="1"/>
  <c r="C16" i="1"/>
  <c r="C21" i="1"/>
  <c r="C29" i="1"/>
  <c r="C31" i="1"/>
  <c r="C35" i="1"/>
  <c r="F44" i="1"/>
  <c r="C56" i="1"/>
  <c r="C58" i="1"/>
  <c r="L20" i="2"/>
  <c r="M13" i="1"/>
  <c r="C35" i="4"/>
  <c r="F37" i="2"/>
  <c r="J15" i="3"/>
  <c r="F12" i="2"/>
  <c r="C21" i="2"/>
  <c r="F27" i="2"/>
  <c r="C30" i="4"/>
  <c r="C29" i="4" s="1"/>
  <c r="K35" i="2"/>
  <c r="F44" i="2"/>
  <c r="D65" i="2"/>
  <c r="E37" i="2" s="1"/>
  <c r="F9" i="3"/>
  <c r="J35" i="3"/>
  <c r="E53" i="1"/>
  <c r="E56" i="1"/>
  <c r="E9" i="2"/>
  <c r="J15" i="2"/>
  <c r="J20" i="2"/>
  <c r="M34" i="2"/>
  <c r="M36" i="2" s="1"/>
  <c r="M35" i="2"/>
  <c r="F53" i="2"/>
  <c r="C16" i="4"/>
  <c r="Q16" i="3"/>
  <c r="K35" i="3"/>
  <c r="B65" i="3"/>
  <c r="C12" i="5"/>
  <c r="E21" i="3"/>
  <c r="C44" i="5"/>
  <c r="C56" i="5"/>
  <c r="C61" i="5"/>
  <c r="C57" i="5"/>
  <c r="C54" i="5"/>
  <c r="C53" i="5"/>
  <c r="C49" i="5"/>
  <c r="C45" i="5"/>
  <c r="C43" i="5"/>
  <c r="C39" i="5"/>
  <c r="C30" i="5"/>
  <c r="C24" i="5"/>
  <c r="C18" i="5"/>
  <c r="C14" i="5"/>
  <c r="C11" i="5"/>
  <c r="C10" i="5"/>
  <c r="C62" i="5"/>
  <c r="C58" i="5"/>
  <c r="C50" i="5"/>
  <c r="C46" i="5"/>
  <c r="C40" i="5"/>
  <c r="C31" i="5"/>
  <c r="C25" i="5"/>
  <c r="C19" i="5"/>
  <c r="C15" i="5"/>
  <c r="C63" i="5"/>
  <c r="C59" i="5"/>
  <c r="C51" i="5"/>
  <c r="C47" i="5"/>
  <c r="C41" i="5"/>
  <c r="C35" i="5"/>
  <c r="C28" i="5"/>
  <c r="C27" i="5"/>
  <c r="C26" i="5"/>
  <c r="C22" i="5"/>
  <c r="C21" i="5"/>
  <c r="C20" i="5"/>
  <c r="C9" i="5"/>
  <c r="C65" i="5" s="1"/>
  <c r="C64" i="5"/>
  <c r="C60" i="5"/>
  <c r="C52" i="5"/>
  <c r="C48" i="5"/>
  <c r="C42" i="5"/>
  <c r="C38" i="5"/>
  <c r="C37" i="5"/>
  <c r="C34" i="5"/>
  <c r="C33" i="5"/>
  <c r="C29" i="5"/>
  <c r="C23" i="5"/>
  <c r="C17" i="5"/>
  <c r="C16" i="5"/>
  <c r="C13" i="5"/>
  <c r="C32" i="5"/>
  <c r="F9" i="5"/>
  <c r="J22" i="5"/>
  <c r="K20" i="5" s="1"/>
  <c r="K34" i="5"/>
  <c r="F53" i="3"/>
  <c r="F32" i="5"/>
  <c r="D65" i="5"/>
  <c r="L8" i="5"/>
  <c r="L13" i="5" s="1"/>
  <c r="L10" i="5"/>
  <c r="F12" i="5"/>
  <c r="M13" i="5"/>
  <c r="K15" i="5"/>
  <c r="L20" i="5"/>
  <c r="F44" i="5"/>
  <c r="F56" i="5"/>
  <c r="M19" i="3" l="1"/>
  <c r="L22" i="3"/>
  <c r="M19" i="1"/>
  <c r="L22" i="1"/>
  <c r="E62" i="5"/>
  <c r="E58" i="5"/>
  <c r="E50" i="5"/>
  <c r="E46" i="5"/>
  <c r="E40" i="5"/>
  <c r="E31" i="5"/>
  <c r="E25" i="5"/>
  <c r="E19" i="5"/>
  <c r="E15" i="5"/>
  <c r="E63" i="5"/>
  <c r="E59" i="5"/>
  <c r="E51" i="5"/>
  <c r="E47" i="5"/>
  <c r="E41" i="5"/>
  <c r="E35" i="5"/>
  <c r="E28" i="5"/>
  <c r="E26" i="5"/>
  <c r="E22" i="5"/>
  <c r="E20" i="5"/>
  <c r="E64" i="5"/>
  <c r="E60" i="5"/>
  <c r="E56" i="5"/>
  <c r="E53" i="5"/>
  <c r="E52" i="5"/>
  <c r="E48" i="5"/>
  <c r="E44" i="5"/>
  <c r="E42" i="5"/>
  <c r="E38" i="5"/>
  <c r="E34" i="5"/>
  <c r="E33" i="5"/>
  <c r="E29" i="5"/>
  <c r="E23" i="5"/>
  <c r="E17" i="5"/>
  <c r="E13" i="5"/>
  <c r="E12" i="5"/>
  <c r="E61" i="5"/>
  <c r="E57" i="5"/>
  <c r="E54" i="5"/>
  <c r="E49" i="5"/>
  <c r="E45" i="5"/>
  <c r="E43" i="5"/>
  <c r="E39" i="5"/>
  <c r="E32" i="5"/>
  <c r="E30" i="5"/>
  <c r="E24" i="5"/>
  <c r="E18" i="5"/>
  <c r="E14" i="5"/>
  <c r="E11" i="5"/>
  <c r="E10" i="5"/>
  <c r="C64" i="3"/>
  <c r="C60" i="3"/>
  <c r="C52" i="3"/>
  <c r="C48" i="3"/>
  <c r="C42" i="3"/>
  <c r="C38" i="3"/>
  <c r="C33" i="3"/>
  <c r="C62" i="3"/>
  <c r="C58" i="3"/>
  <c r="C54" i="3"/>
  <c r="C51" i="3"/>
  <c r="C39" i="3"/>
  <c r="C29" i="3"/>
  <c r="C23" i="3"/>
  <c r="C56" i="3"/>
  <c r="C49" i="3"/>
  <c r="C46" i="3"/>
  <c r="C30" i="3"/>
  <c r="C28" i="3"/>
  <c r="C24" i="3"/>
  <c r="C18" i="3"/>
  <c r="C17" i="3"/>
  <c r="C15" i="3"/>
  <c r="C13" i="3"/>
  <c r="C63" i="3"/>
  <c r="C61" i="3"/>
  <c r="C59" i="3"/>
  <c r="C57" i="3"/>
  <c r="C47" i="3"/>
  <c r="C43" i="3"/>
  <c r="C40" i="3"/>
  <c r="C35" i="3"/>
  <c r="C34" i="3"/>
  <c r="C31" i="3"/>
  <c r="C25" i="3"/>
  <c r="C19" i="3"/>
  <c r="C41" i="3"/>
  <c r="C20" i="3"/>
  <c r="C11" i="3"/>
  <c r="C9" i="3"/>
  <c r="C53" i="3"/>
  <c r="C45" i="3"/>
  <c r="C12" i="3"/>
  <c r="C50" i="3"/>
  <c r="C22" i="3"/>
  <c r="C21" i="3"/>
  <c r="C14" i="3"/>
  <c r="C10" i="3"/>
  <c r="C44" i="3"/>
  <c r="C26" i="3"/>
  <c r="F65" i="5"/>
  <c r="E16" i="5"/>
  <c r="C37" i="3"/>
  <c r="C27" i="3"/>
  <c r="AF16" i="4"/>
  <c r="F65" i="3"/>
  <c r="C22" i="4"/>
  <c r="C65" i="2"/>
  <c r="J22" i="1"/>
  <c r="K19" i="1"/>
  <c r="E61" i="3"/>
  <c r="E57" i="3"/>
  <c r="E54" i="3"/>
  <c r="E49" i="3"/>
  <c r="E45" i="3"/>
  <c r="E43" i="3"/>
  <c r="E39" i="3"/>
  <c r="E63" i="3"/>
  <c r="E59" i="3"/>
  <c r="E64" i="3"/>
  <c r="E62" i="3"/>
  <c r="E60" i="3"/>
  <c r="E58" i="3"/>
  <c r="E46" i="3"/>
  <c r="E42" i="3"/>
  <c r="E37" i="3"/>
  <c r="E32" i="3"/>
  <c r="E30" i="3"/>
  <c r="E28" i="3"/>
  <c r="E27" i="3"/>
  <c r="E24" i="3"/>
  <c r="E18" i="3"/>
  <c r="E17" i="3"/>
  <c r="E16" i="3"/>
  <c r="E53" i="3"/>
  <c r="E52" i="3"/>
  <c r="E47" i="3"/>
  <c r="E44" i="3"/>
  <c r="E40" i="3"/>
  <c r="E35" i="3"/>
  <c r="E34" i="3"/>
  <c r="E31" i="3"/>
  <c r="E25" i="3"/>
  <c r="E19" i="3"/>
  <c r="E14" i="3"/>
  <c r="E11" i="3"/>
  <c r="E10" i="3"/>
  <c r="E50" i="3"/>
  <c r="E41" i="3"/>
  <c r="E38" i="3"/>
  <c r="E33" i="3"/>
  <c r="E26" i="3"/>
  <c r="E22" i="3"/>
  <c r="E20" i="3"/>
  <c r="E56" i="3"/>
  <c r="E51" i="3"/>
  <c r="E13" i="3"/>
  <c r="E48" i="3"/>
  <c r="E29" i="3"/>
  <c r="E15" i="3"/>
  <c r="E12" i="3"/>
  <c r="E23" i="3"/>
  <c r="F65" i="2"/>
  <c r="M20" i="1"/>
  <c r="J22" i="3"/>
  <c r="K19" i="3"/>
  <c r="C65" i="1"/>
  <c r="K19" i="5"/>
  <c r="K22" i="5" s="1"/>
  <c r="J32" i="5"/>
  <c r="J35" i="5" s="1"/>
  <c r="M20" i="5"/>
  <c r="M21" i="5"/>
  <c r="E27" i="5"/>
  <c r="C32" i="3"/>
  <c r="E63" i="2"/>
  <c r="E59" i="2"/>
  <c r="E51" i="2"/>
  <c r="E47" i="2"/>
  <c r="E41" i="2"/>
  <c r="E34" i="2"/>
  <c r="E29" i="2"/>
  <c r="E28" i="2"/>
  <c r="E23" i="2"/>
  <c r="E17" i="2"/>
  <c r="E61" i="2"/>
  <c r="E58" i="2"/>
  <c r="E56" i="2"/>
  <c r="E50" i="2"/>
  <c r="E45" i="2"/>
  <c r="E38" i="2"/>
  <c r="E26" i="2"/>
  <c r="E14" i="2"/>
  <c r="E64" i="2"/>
  <c r="E54" i="2"/>
  <c r="E48" i="2"/>
  <c r="E39" i="2"/>
  <c r="E32" i="2"/>
  <c r="E30" i="2"/>
  <c r="E24" i="2"/>
  <c r="E22" i="2"/>
  <c r="E15" i="2"/>
  <c r="E62" i="2"/>
  <c r="E57" i="2"/>
  <c r="E49" i="2"/>
  <c r="E46" i="2"/>
  <c r="E42" i="2"/>
  <c r="E31" i="2"/>
  <c r="E25" i="2"/>
  <c r="E20" i="2"/>
  <c r="E18" i="2"/>
  <c r="E13" i="2"/>
  <c r="E33" i="2"/>
  <c r="E19" i="2"/>
  <c r="E16" i="2"/>
  <c r="E52" i="2"/>
  <c r="E53" i="2"/>
  <c r="E40" i="2"/>
  <c r="E35" i="2"/>
  <c r="E10" i="2"/>
  <c r="E21" i="2"/>
  <c r="E11" i="2"/>
  <c r="E43" i="2"/>
  <c r="E60" i="2"/>
  <c r="J22" i="2"/>
  <c r="D22" i="4"/>
  <c r="AG3" i="4" s="1"/>
  <c r="E64" i="1"/>
  <c r="E60" i="1"/>
  <c r="E52" i="1"/>
  <c r="E48" i="1"/>
  <c r="E42" i="1"/>
  <c r="E38" i="1"/>
  <c r="E33" i="1"/>
  <c r="E31" i="1"/>
  <c r="E24" i="1"/>
  <c r="E18" i="1"/>
  <c r="E14" i="1"/>
  <c r="E61" i="1"/>
  <c r="E57" i="1"/>
  <c r="E54" i="1"/>
  <c r="E62" i="1"/>
  <c r="E58" i="1"/>
  <c r="E50" i="1"/>
  <c r="E46" i="1"/>
  <c r="E40" i="1"/>
  <c r="E35" i="1"/>
  <c r="E34" i="1"/>
  <c r="E29" i="1"/>
  <c r="E28" i="1"/>
  <c r="E26" i="1"/>
  <c r="E22" i="1"/>
  <c r="E20" i="1"/>
  <c r="E63" i="1"/>
  <c r="E43" i="1"/>
  <c r="E41" i="1"/>
  <c r="E39" i="1"/>
  <c r="E27" i="1"/>
  <c r="E12" i="1"/>
  <c r="E10" i="1"/>
  <c r="E51" i="1"/>
  <c r="E49" i="1"/>
  <c r="E45" i="1"/>
  <c r="E32" i="1"/>
  <c r="E19" i="1"/>
  <c r="E17" i="1"/>
  <c r="E59" i="1"/>
  <c r="E30" i="1"/>
  <c r="E21" i="1"/>
  <c r="E13" i="1"/>
  <c r="E47" i="1"/>
  <c r="E37" i="1"/>
  <c r="E25" i="1"/>
  <c r="E23" i="1"/>
  <c r="E15" i="1"/>
  <c r="C16" i="3"/>
  <c r="E44" i="2"/>
  <c r="AE5" i="4"/>
  <c r="AF12" i="4"/>
  <c r="K21" i="5"/>
  <c r="E9" i="5"/>
  <c r="E65" i="5" s="1"/>
  <c r="K32" i="5"/>
  <c r="K35" i="5" s="1"/>
  <c r="E37" i="5"/>
  <c r="E21" i="5"/>
  <c r="E65" i="1"/>
  <c r="L13" i="2"/>
  <c r="L22" i="2"/>
  <c r="E9" i="3"/>
  <c r="E65" i="3" s="1"/>
  <c r="E27" i="2"/>
  <c r="AE15" i="4"/>
  <c r="B22" i="4"/>
  <c r="AE3" i="4"/>
  <c r="E12" i="2"/>
  <c r="E65" i="2" s="1"/>
  <c r="K20" i="1"/>
  <c r="AF15" i="4"/>
  <c r="F65" i="1"/>
  <c r="K21" i="2" l="1"/>
  <c r="J33" i="2"/>
  <c r="J36" i="2" s="1"/>
  <c r="AF18" i="4"/>
  <c r="AF5" i="4"/>
  <c r="AF13" i="4"/>
  <c r="AF20" i="4"/>
  <c r="AF7" i="4"/>
  <c r="AF3" i="4"/>
  <c r="AF11" i="4"/>
  <c r="AF17" i="4"/>
  <c r="AF21" i="4"/>
  <c r="AF9" i="4"/>
  <c r="AF14" i="4"/>
  <c r="AF8" i="4"/>
  <c r="AF19" i="4"/>
  <c r="AF6" i="4"/>
  <c r="AF4" i="4"/>
  <c r="K19" i="2"/>
  <c r="K22" i="3"/>
  <c r="C65" i="3"/>
  <c r="AF10" i="4"/>
  <c r="AE19" i="4"/>
  <c r="AE17" i="4"/>
  <c r="AE13" i="4"/>
  <c r="AE9" i="4"/>
  <c r="AE7" i="4"/>
  <c r="AE14" i="4"/>
  <c r="AE6" i="4"/>
  <c r="AE20" i="4"/>
  <c r="AE8" i="4"/>
  <c r="AE10" i="4"/>
  <c r="AE18" i="4"/>
  <c r="AE11" i="4"/>
  <c r="AE21" i="4"/>
  <c r="AE16" i="4"/>
  <c r="AE12" i="4"/>
  <c r="AE4" i="4"/>
  <c r="AE22" i="4" s="1"/>
  <c r="M19" i="2"/>
  <c r="M21" i="2"/>
  <c r="M20" i="2"/>
  <c r="K20" i="2"/>
  <c r="K20" i="3"/>
  <c r="K21" i="3"/>
  <c r="J33" i="3"/>
  <c r="J36" i="3" s="1"/>
  <c r="J33" i="1"/>
  <c r="J36" i="1" s="1"/>
  <c r="K21" i="1"/>
  <c r="K22" i="1" s="1"/>
  <c r="K33" i="1"/>
  <c r="K36" i="1" s="1"/>
  <c r="K14" i="2" s="1"/>
  <c r="K15" i="2" s="1"/>
  <c r="K33" i="2" s="1"/>
  <c r="K36" i="2" s="1"/>
  <c r="K14" i="3" s="1"/>
  <c r="K15" i="3" s="1"/>
  <c r="K33" i="3" s="1"/>
  <c r="K36" i="3" s="1"/>
  <c r="M21" i="1"/>
  <c r="M21" i="3"/>
  <c r="M22" i="3" s="1"/>
  <c r="M20" i="3"/>
  <c r="AG9" i="4"/>
  <c r="AG7" i="4"/>
  <c r="AG14" i="4"/>
  <c r="AG6" i="4"/>
  <c r="AG13" i="4"/>
  <c r="AG11" i="4"/>
  <c r="AG5" i="4"/>
  <c r="AG19" i="4"/>
  <c r="AG17" i="4"/>
  <c r="AG15" i="4"/>
  <c r="AG8" i="4"/>
  <c r="AG18" i="4"/>
  <c r="AG10" i="4"/>
  <c r="AG16" i="4"/>
  <c r="AG21" i="4"/>
  <c r="AG20" i="4"/>
  <c r="AG12" i="4"/>
  <c r="AG4" i="4"/>
  <c r="AG22" i="4" s="1"/>
  <c r="M22" i="1"/>
  <c r="K22" i="2" l="1"/>
  <c r="M22" i="2"/>
  <c r="AF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Никита</author>
  </authors>
  <commentList>
    <comment ref="J28" authorId="0" shapeId="0" xr:uid="{00000000-0006-0000-01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Никита:
Отложено на кв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Никита</author>
  </authors>
  <commentList>
    <comment ref="J28" authorId="0" shapeId="0" xr:uid="{00000000-0006-0000-0200-000001000000}">
      <text>
        <r>
          <rPr>
            <sz val="11"/>
            <color theme="1"/>
            <rFont val="Calibri"/>
            <family val="2"/>
            <charset val="204"/>
            <scheme val="minor"/>
          </rPr>
          <t xml:space="preserve">Никита:
Отложено на кв и подарок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Никита</author>
  </authors>
  <commentList>
    <comment ref="A30" authorId="0" shapeId="0" xr:uid="{00000000-0006-0000-03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Эти деньги сейчас идут на БС</t>
        </r>
      </text>
    </comment>
    <comment ref="B30" authorId="0" shapeId="0" xr:uid="{00000000-0006-0000-03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Из них 13К ушло на квартиру</t>
        </r>
      </text>
    </comment>
  </commentList>
</comments>
</file>

<file path=xl/sharedStrings.xml><?xml version="1.0" encoding="utf-8"?>
<sst xmlns="http://schemas.openxmlformats.org/spreadsheetml/2006/main" count="751" uniqueCount="188">
  <si>
    <t>СТРАТЕГИЧЕСКИЕ ЦЕЛИ</t>
  </si>
  <si>
    <t>ЦЕЛИ МЕСЯЦА</t>
  </si>
  <si>
    <t>Соблюсти бюджет по вкусняшкам</t>
  </si>
  <si>
    <t>Соблюсти бюджет по алкоголю</t>
  </si>
  <si>
    <t>Бюджет (Расход)</t>
  </si>
  <si>
    <t>Бюджет (Доход)</t>
  </si>
  <si>
    <t>Статья</t>
  </si>
  <si>
    <t xml:space="preserve">Бюджет </t>
  </si>
  <si>
    <t>В %</t>
  </si>
  <si>
    <t xml:space="preserve">Факт </t>
  </si>
  <si>
    <t>Разница</t>
  </si>
  <si>
    <t>Комментарий</t>
  </si>
  <si>
    <t>Основные статьи</t>
  </si>
  <si>
    <t>В % (факт)</t>
  </si>
  <si>
    <t>Необходимые (обязательные)</t>
  </si>
  <si>
    <t>1) Зарплата</t>
  </si>
  <si>
    <t>Аренда жилья</t>
  </si>
  <si>
    <t>2) Стипендия</t>
  </si>
  <si>
    <t>1) Коммуналка</t>
  </si>
  <si>
    <t>Должны съехать</t>
  </si>
  <si>
    <t>3) Родители</t>
  </si>
  <si>
    <t>2) Основной платеж</t>
  </si>
  <si>
    <t>Заплатил за новую квартиру</t>
  </si>
  <si>
    <t>4) За БлаБла</t>
  </si>
  <si>
    <t>Для дома</t>
  </si>
  <si>
    <t>5) Другие поступления</t>
  </si>
  <si>
    <t>1) Бытовая химия</t>
  </si>
  <si>
    <t>ИТОГО</t>
  </si>
  <si>
    <t>!!!Без БлаБла!!!</t>
  </si>
  <si>
    <t>2) Ремонт</t>
  </si>
  <si>
    <t>Остаток</t>
  </si>
  <si>
    <t>3) Бытовая техника</t>
  </si>
  <si>
    <t>ВСЕГО В ОБРАЩЕНИИ</t>
  </si>
  <si>
    <t>Питание</t>
  </si>
  <si>
    <t>1) Продукты</t>
  </si>
  <si>
    <t>Сводная аналитика качества расходов</t>
  </si>
  <si>
    <t>2) StreetFood</t>
  </si>
  <si>
    <t>Статьи расходные</t>
  </si>
  <si>
    <t>Бюджет</t>
  </si>
  <si>
    <t>Факт</t>
  </si>
  <si>
    <t>Интернет подписки</t>
  </si>
  <si>
    <t>1) Необходимые</t>
  </si>
  <si>
    <t>Одежда</t>
  </si>
  <si>
    <t>2) Полезные</t>
  </si>
  <si>
    <t>Передвижение</t>
  </si>
  <si>
    <t>3) Бесполезные</t>
  </si>
  <si>
    <t>1) БлаБла</t>
  </si>
  <si>
    <t>2) Поезда</t>
  </si>
  <si>
    <t>3) Маршрутка (Метро)</t>
  </si>
  <si>
    <t>Поездок в орел не планируется</t>
  </si>
  <si>
    <t>Сводка инвестиций</t>
  </si>
  <si>
    <t>4) Такси</t>
  </si>
  <si>
    <t>Счет</t>
  </si>
  <si>
    <t>Общая сумма</t>
  </si>
  <si>
    <t>Процент</t>
  </si>
  <si>
    <t>Заработано за п.п.</t>
  </si>
  <si>
    <t>Инвестировано</t>
  </si>
  <si>
    <t>Передвижения</t>
  </si>
  <si>
    <t>Техника (для себя)</t>
  </si>
  <si>
    <t xml:space="preserve">1) Подушка </t>
  </si>
  <si>
    <t>Уход за собой</t>
  </si>
  <si>
    <t>2) Брокерский счет</t>
  </si>
  <si>
    <t>1) Бытовая химия (для себя)</t>
  </si>
  <si>
    <t>3) БКС</t>
  </si>
  <si>
    <t>2) Здоровье (Аптеки)</t>
  </si>
  <si>
    <t>3) Секс</t>
  </si>
  <si>
    <t>Общая сводка</t>
  </si>
  <si>
    <t>4) Стрижка</t>
  </si>
  <si>
    <t>Остаток &amp; % Инвестиций</t>
  </si>
  <si>
    <t>Отложенное</t>
  </si>
  <si>
    <t>Машина</t>
  </si>
  <si>
    <t>Пункт</t>
  </si>
  <si>
    <t>Баланс</t>
  </si>
  <si>
    <t>1) Бензин</t>
  </si>
  <si>
    <t>Доход - Расход</t>
  </si>
  <si>
    <t>1) БКС</t>
  </si>
  <si>
    <t>-</t>
  </si>
  <si>
    <t>2) Сервис</t>
  </si>
  <si>
    <t>Инвестиции</t>
  </si>
  <si>
    <t>2) Подушка</t>
  </si>
  <si>
    <t>3) Другое (мойка, штрафы)</t>
  </si>
  <si>
    <t>% Инвестиций</t>
  </si>
  <si>
    <t>3) Брокерский счет</t>
  </si>
  <si>
    <t>Полезные</t>
  </si>
  <si>
    <t>ОСТАТОК</t>
  </si>
  <si>
    <t>ИТОГО КАПИТАЛ</t>
  </si>
  <si>
    <t>Отношения</t>
  </si>
  <si>
    <t>Скрытые строки</t>
  </si>
  <si>
    <t xml:space="preserve">1) Подарки </t>
  </si>
  <si>
    <t>2) Заведения</t>
  </si>
  <si>
    <t>3) Прогулки, кино</t>
  </si>
  <si>
    <t>4) Другие</t>
  </si>
  <si>
    <t>Подарки семье</t>
  </si>
  <si>
    <t>Подарки друзьям</t>
  </si>
  <si>
    <t>Путешествия</t>
  </si>
  <si>
    <t>1) Проживание</t>
  </si>
  <si>
    <t>2) Еда (Продукты)</t>
  </si>
  <si>
    <t>3) Еда (В дороге)</t>
  </si>
  <si>
    <t>4) Походы в заведения</t>
  </si>
  <si>
    <t>5) Транспорт (Билеты, бензин)</t>
  </si>
  <si>
    <t>6) Передвижения</t>
  </si>
  <si>
    <t>7) Спиртное</t>
  </si>
  <si>
    <t>8) Другое</t>
  </si>
  <si>
    <t>Спорт</t>
  </si>
  <si>
    <t>Учёба</t>
  </si>
  <si>
    <t>Бесполезные</t>
  </si>
  <si>
    <t>Развлечения</t>
  </si>
  <si>
    <t>1) Кафе, рестораны</t>
  </si>
  <si>
    <t>2) Прогулки</t>
  </si>
  <si>
    <t>3) Алкоголь</t>
  </si>
  <si>
    <t>4) Покатушки</t>
  </si>
  <si>
    <t>5) Другое*</t>
  </si>
  <si>
    <t>Вредные привычки</t>
  </si>
  <si>
    <t>Вкусняшки</t>
  </si>
  <si>
    <t>Кот</t>
  </si>
  <si>
    <t>Письменный отчет (30-го числа)</t>
  </si>
  <si>
    <t>Бюджет не сходиться, для выравнивания манипулирую остатком, поэтому не сходиться с декабрем. Переезд в новую квартиру осуществлен. Поэтому в феврале вырастет платеж по квартире, позже приедет Вика (платеж должен упасть). Большая часть инвестиций ушла на оплату квартиры. Бюджет закрывается дефецитом в силу оплаты за квартиру.</t>
  </si>
  <si>
    <t>Избитая тема употреблять слишком много легкого дофамина. Нужно вкусно готовить,  а  так все норм.</t>
  </si>
  <si>
    <t>Раскрытие брокерского счета</t>
  </si>
  <si>
    <t>Актив</t>
  </si>
  <si>
    <t>Кол-во</t>
  </si>
  <si>
    <t>Средняя цена покупки</t>
  </si>
  <si>
    <t>Текущая цена</t>
  </si>
  <si>
    <t>YNDX</t>
  </si>
  <si>
    <t>SBER</t>
  </si>
  <si>
    <t>OZON</t>
  </si>
  <si>
    <t>RUB</t>
  </si>
  <si>
    <t>Общая сумма портфеля:</t>
  </si>
  <si>
    <t>Общая сумма инвестиций:</t>
  </si>
  <si>
    <t>Заработано:</t>
  </si>
  <si>
    <t>Общий рост:</t>
  </si>
  <si>
    <t>Можно отнести к алкашке</t>
  </si>
  <si>
    <t>8 марта</t>
  </si>
  <si>
    <t>8 марта в семье</t>
  </si>
  <si>
    <t>8 марта на работе</t>
  </si>
  <si>
    <t>РАСХОДНАЯ ЧАСТЬ</t>
  </si>
  <si>
    <t xml:space="preserve">                         Месяц                                                                   Статья</t>
  </si>
  <si>
    <t xml:space="preserve">Январь 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</si>
  <si>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</si>
  <si>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</si>
  <si>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</si>
  <si>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</si>
  <si>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</si>
  <si>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</si>
  <si>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</si>
  <si>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</si>
  <si>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</si>
  <si>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</si>
  <si>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</si>
  <si>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ДОХОДНАЯ ЧАСТЬ</t>
  </si>
  <si>
    <t>Зарплата</t>
  </si>
  <si>
    <t>Другие поступления</t>
  </si>
  <si>
    <t>Всего поступлений</t>
  </si>
  <si>
    <t>Процент инвестиций</t>
  </si>
  <si>
    <t>Инвестирование</t>
  </si>
  <si>
    <t>Ставка процентов</t>
  </si>
  <si>
    <t>Проценты на капитал (п.п.)</t>
  </si>
  <si>
    <t>Подушка безопасности</t>
  </si>
  <si>
    <t>Брокерский счет</t>
  </si>
  <si>
    <t>Сумма капитала</t>
  </si>
  <si>
    <t>1) Сбер</t>
  </si>
  <si>
    <t>Бюджет || Расходная часть</t>
  </si>
  <si>
    <t>План</t>
  </si>
  <si>
    <t>∆</t>
  </si>
  <si>
    <t>%</t>
  </si>
  <si>
    <t>Итого</t>
  </si>
  <si>
    <t>Бюджет || Доходная часть</t>
  </si>
  <si>
    <t>Статьи</t>
  </si>
  <si>
    <t>Денег в обращении</t>
  </si>
  <si>
    <t>Остаток пр. месяц</t>
  </si>
  <si>
    <t>Счета</t>
  </si>
  <si>
    <t>БКС</t>
  </si>
  <si>
    <t>Тинькофф</t>
  </si>
  <si>
    <t>Инвестировано / Отложено</t>
  </si>
  <si>
    <t>Процент / Ставка</t>
  </si>
  <si>
    <t>Бюджет || Сводка</t>
  </si>
  <si>
    <t>Показатели</t>
  </si>
  <si>
    <t>Отложено</t>
  </si>
  <si>
    <t>% инвестиций</t>
  </si>
  <si>
    <t>Тикеры</t>
  </si>
  <si>
    <t>Всего капитал</t>
  </si>
  <si>
    <t>% прироста кап.</t>
  </si>
  <si>
    <t>% расходов</t>
  </si>
  <si>
    <t>Текущий капитал</t>
  </si>
  <si>
    <t>Брокерский счет || Сводка</t>
  </si>
  <si>
    <t>Показатель</t>
  </si>
  <si>
    <t>Заработано за весь п.:</t>
  </si>
  <si>
    <t>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</si>
</sst>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0.0%"/>
    <numFmt numFmtId="165" formatCode="_-* #,##0.00\ [$₽-419]_-;\-* #,##0.00\ [$₽-419]_-;_-* &quot;-&quot;??\ [$₽-419]_-;_-@_-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u/>
      <sz val="14"/>
      <color theme="4" tint="0.7999816888943144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6AE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lightDown"/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auto="1"/>
      </diagonal>
    </border>
    <border diagonalDown="1">
      <left style="medium">
        <color indexed="64"/>
      </left>
      <right/>
      <top style="medium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9" fillId="0" borderId="0"/>
    <xf numFmtId="9" fontId="9" fillId="0" borderId="0"/>
    <xf numFmtId="9" fontId="9" fillId="0" borderId="0"/>
    <xf numFmtId="43" fontId="9" fillId="0" borderId="0"/>
  </cellStyleXfs>
  <cellXfs count="352">
    <xf numFmtId="0" fontId="0" fillId="0" borderId="0" xfId="0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40" xfId="0" applyBorder="1"/>
    <xf numFmtId="0" fontId="0" fillId="0" borderId="46" xfId="0" applyBorder="1"/>
    <xf numFmtId="0" fontId="0" fillId="0" borderId="45" xfId="0" applyBorder="1"/>
    <xf numFmtId="0" fontId="0" fillId="0" borderId="10" xfId="0" applyBorder="1"/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3" fillId="7" borderId="4" xfId="0" applyFont="1" applyFill="1" applyBorder="1"/>
    <xf numFmtId="0" fontId="2" fillId="7" borderId="10" xfId="0" applyFont="1" applyFill="1" applyBorder="1" applyAlignment="1">
      <alignment horizontal="centerContinuous" vertical="center"/>
    </xf>
    <xf numFmtId="0" fontId="0" fillId="7" borderId="5" xfId="0" applyFill="1" applyBorder="1" applyAlignment="1">
      <alignment horizontal="centerContinuous"/>
    </xf>
    <xf numFmtId="0" fontId="0" fillId="7" borderId="6" xfId="0" applyFill="1" applyBorder="1" applyAlignment="1">
      <alignment horizontal="centerContinuous"/>
    </xf>
    <xf numFmtId="0" fontId="2" fillId="0" borderId="0" xfId="0" applyFont="1" applyAlignment="1">
      <alignment horizontal="center" vertical="center"/>
    </xf>
    <xf numFmtId="164" fontId="2" fillId="7" borderId="41" xfId="0" applyNumberFormat="1" applyFont="1" applyFill="1" applyBorder="1" applyAlignment="1">
      <alignment horizontal="centerContinuous" vertical="center"/>
    </xf>
    <xf numFmtId="0" fontId="2" fillId="7" borderId="41" xfId="0" applyFont="1" applyFill="1" applyBorder="1" applyAlignment="1">
      <alignment horizontal="centerContinuous" vertical="center"/>
    </xf>
    <xf numFmtId="0" fontId="3" fillId="7" borderId="30" xfId="0" applyFont="1" applyFill="1" applyBorder="1" applyAlignment="1">
      <alignment horizontal="centerContinuous" vertical="center"/>
    </xf>
    <xf numFmtId="0" fontId="3" fillId="8" borderId="30" xfId="0" applyFont="1" applyFill="1" applyBorder="1" applyAlignment="1">
      <alignment horizontal="centerContinuous" vertical="center"/>
    </xf>
    <xf numFmtId="0" fontId="3" fillId="8" borderId="41" xfId="0" applyFont="1" applyFill="1" applyBorder="1" applyAlignment="1">
      <alignment horizontal="centerContinuous" vertical="center"/>
    </xf>
    <xf numFmtId="0" fontId="0" fillId="7" borderId="31" xfId="0" applyFill="1" applyBorder="1" applyAlignment="1">
      <alignment horizontal="centerContinuous" vertical="center"/>
    </xf>
    <xf numFmtId="0" fontId="3" fillId="8" borderId="31" xfId="0" applyFont="1" applyFill="1" applyBorder="1" applyAlignment="1">
      <alignment horizontal="centerContinuous" vertical="center"/>
    </xf>
    <xf numFmtId="10" fontId="2" fillId="4" borderId="52" xfId="0" applyNumberFormat="1" applyFont="1" applyFill="1" applyBorder="1" applyAlignment="1">
      <alignment horizontal="right" vertical="center"/>
    </xf>
    <xf numFmtId="0" fontId="3" fillId="13" borderId="30" xfId="0" applyFont="1" applyFill="1" applyBorder="1" applyAlignment="1">
      <alignment horizontal="centerContinuous" vertical="center"/>
    </xf>
    <xf numFmtId="0" fontId="3" fillId="13" borderId="41" xfId="0" applyFont="1" applyFill="1" applyBorder="1" applyAlignment="1">
      <alignment horizontal="centerContinuous" vertical="center"/>
    </xf>
    <xf numFmtId="164" fontId="3" fillId="13" borderId="41" xfId="0" applyNumberFormat="1" applyFont="1" applyFill="1" applyBorder="1" applyAlignment="1">
      <alignment horizontal="centerContinuous" vertical="center"/>
    </xf>
    <xf numFmtId="0" fontId="3" fillId="13" borderId="31" xfId="0" applyFont="1" applyFill="1" applyBorder="1" applyAlignment="1">
      <alignment horizontal="centerContinuous" vertical="center"/>
    </xf>
    <xf numFmtId="165" fontId="0" fillId="0" borderId="0" xfId="0" applyNumberFormat="1"/>
    <xf numFmtId="0" fontId="2" fillId="0" borderId="0" xfId="0" applyFont="1"/>
    <xf numFmtId="44" fontId="0" fillId="0" borderId="0" xfId="1" applyFont="1"/>
    <xf numFmtId="0" fontId="0" fillId="0" borderId="22" xfId="0" applyBorder="1"/>
    <xf numFmtId="0" fontId="0" fillId="0" borderId="4" xfId="0" applyBorder="1"/>
    <xf numFmtId="0" fontId="3" fillId="0" borderId="4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19" xfId="0" applyFont="1" applyBorder="1" applyAlignment="1">
      <alignment horizontal="right"/>
    </xf>
    <xf numFmtId="10" fontId="2" fillId="4" borderId="49" xfId="0" applyNumberFormat="1" applyFont="1" applyFill="1" applyBorder="1" applyAlignment="1">
      <alignment horizontal="right" vertical="center"/>
    </xf>
    <xf numFmtId="10" fontId="2" fillId="5" borderId="33" xfId="0" applyNumberFormat="1" applyFont="1" applyFill="1" applyBorder="1" applyAlignment="1">
      <alignment horizontal="right" vertical="center"/>
    </xf>
    <xf numFmtId="10" fontId="2" fillId="4" borderId="33" xfId="0" applyNumberFormat="1" applyFont="1" applyFill="1" applyBorder="1" applyAlignment="1">
      <alignment horizontal="right" vertical="center"/>
    </xf>
    <xf numFmtId="10" fontId="2" fillId="5" borderId="35" xfId="0" applyNumberFormat="1" applyFont="1" applyFill="1" applyBorder="1" applyAlignment="1">
      <alignment horizontal="right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10" fontId="2" fillId="4" borderId="35" xfId="0" applyNumberFormat="1" applyFont="1" applyFill="1" applyBorder="1" applyAlignment="1">
      <alignment horizontal="right" vertical="center"/>
    </xf>
    <xf numFmtId="0" fontId="8" fillId="0" borderId="40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10" fontId="2" fillId="5" borderId="52" xfId="0" applyNumberFormat="1" applyFont="1" applyFill="1" applyBorder="1" applyAlignment="1">
      <alignment horizontal="right" vertical="center"/>
    </xf>
    <xf numFmtId="165" fontId="2" fillId="4" borderId="48" xfId="0" applyNumberFormat="1" applyFont="1" applyFill="1" applyBorder="1" applyAlignment="1">
      <alignment horizontal="right" vertical="center"/>
    </xf>
    <xf numFmtId="165" fontId="2" fillId="4" borderId="32" xfId="0" applyNumberFormat="1" applyFont="1" applyFill="1" applyBorder="1" applyAlignment="1">
      <alignment horizontal="right" vertical="center"/>
    </xf>
    <xf numFmtId="165" fontId="0" fillId="5" borderId="32" xfId="0" applyNumberFormat="1" applyFill="1" applyBorder="1" applyAlignment="1">
      <alignment horizontal="right" vertical="center"/>
    </xf>
    <xf numFmtId="165" fontId="2" fillId="4" borderId="34" xfId="0" applyNumberFormat="1" applyFont="1" applyFill="1" applyBorder="1" applyAlignment="1">
      <alignment horizontal="right" vertical="center"/>
    </xf>
    <xf numFmtId="165" fontId="2" fillId="4" borderId="43" xfId="0" applyNumberFormat="1" applyFont="1" applyFill="1" applyBorder="1" applyAlignment="1">
      <alignment horizontal="right" vertical="center"/>
    </xf>
    <xf numFmtId="165" fontId="0" fillId="5" borderId="37" xfId="0" applyNumberFormat="1" applyFill="1" applyBorder="1" applyAlignment="1">
      <alignment horizontal="right" vertical="center"/>
    </xf>
    <xf numFmtId="165" fontId="2" fillId="4" borderId="37" xfId="0" applyNumberFormat="1" applyFont="1" applyFill="1" applyBorder="1" applyAlignment="1">
      <alignment horizontal="right" vertical="center"/>
    </xf>
    <xf numFmtId="165" fontId="0" fillId="5" borderId="51" xfId="0" applyNumberFormat="1" applyFill="1" applyBorder="1" applyAlignment="1">
      <alignment horizontal="right" vertical="center"/>
    </xf>
    <xf numFmtId="165" fontId="2" fillId="4" borderId="51" xfId="0" applyNumberFormat="1" applyFont="1" applyFill="1" applyBorder="1" applyAlignment="1">
      <alignment horizontal="right" vertical="center"/>
    </xf>
    <xf numFmtId="0" fontId="0" fillId="0" borderId="9" xfId="0" applyBorder="1"/>
    <xf numFmtId="0" fontId="1" fillId="16" borderId="1" xfId="0" applyFont="1" applyFill="1" applyBorder="1"/>
    <xf numFmtId="0" fontId="1" fillId="16" borderId="2" xfId="0" applyFont="1" applyFill="1" applyBorder="1"/>
    <xf numFmtId="0" fontId="1" fillId="16" borderId="3" xfId="0" applyFont="1" applyFill="1" applyBorder="1"/>
    <xf numFmtId="0" fontId="1" fillId="16" borderId="13" xfId="0" applyFont="1" applyFill="1" applyBorder="1"/>
    <xf numFmtId="0" fontId="1" fillId="16" borderId="20" xfId="0" applyFont="1" applyFill="1" applyBorder="1"/>
    <xf numFmtId="0" fontId="1" fillId="16" borderId="22" xfId="0" applyFont="1" applyFill="1" applyBorder="1"/>
    <xf numFmtId="0" fontId="4" fillId="16" borderId="9" xfId="0" applyFont="1" applyFill="1" applyBorder="1" applyAlignment="1">
      <alignment horizontal="center"/>
    </xf>
    <xf numFmtId="9" fontId="0" fillId="16" borderId="36" xfId="2" applyFont="1" applyFill="1" applyBorder="1"/>
    <xf numFmtId="9" fontId="3" fillId="16" borderId="14" xfId="2" applyFont="1" applyFill="1" applyBorder="1"/>
    <xf numFmtId="0" fontId="2" fillId="4" borderId="23" xfId="0" applyFont="1" applyFill="1" applyBorder="1"/>
    <xf numFmtId="0" fontId="0" fillId="5" borderId="25" xfId="0" applyFill="1" applyBorder="1"/>
    <xf numFmtId="0" fontId="2" fillId="4" borderId="25" xfId="0" applyFont="1" applyFill="1" applyBorder="1"/>
    <xf numFmtId="0" fontId="0" fillId="5" borderId="27" xfId="0" applyFill="1" applyBorder="1"/>
    <xf numFmtId="0" fontId="3" fillId="8" borderId="56" xfId="0" applyFont="1" applyFill="1" applyBorder="1" applyAlignment="1">
      <alignment horizontal="centerContinuous" vertical="center"/>
    </xf>
    <xf numFmtId="0" fontId="2" fillId="4" borderId="27" xfId="0" applyFont="1" applyFill="1" applyBorder="1"/>
    <xf numFmtId="0" fontId="2" fillId="7" borderId="59" xfId="0" applyFont="1" applyFill="1" applyBorder="1" applyAlignment="1">
      <alignment horizontal="centerContinuous" vertical="center"/>
    </xf>
    <xf numFmtId="164" fontId="2" fillId="7" borderId="59" xfId="0" applyNumberFormat="1" applyFont="1" applyFill="1" applyBorder="1" applyAlignment="1">
      <alignment horizontal="centerContinuous" vertical="center"/>
    </xf>
    <xf numFmtId="0" fontId="3" fillId="13" borderId="59" xfId="0" applyFont="1" applyFill="1" applyBorder="1" applyAlignment="1">
      <alignment horizontal="centerContinuous" vertical="center"/>
    </xf>
    <xf numFmtId="164" fontId="3" fillId="13" borderId="59" xfId="0" applyNumberFormat="1" applyFont="1" applyFill="1" applyBorder="1" applyAlignment="1">
      <alignment horizontal="centerContinuous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7" borderId="1" xfId="0" applyFont="1" applyFill="1" applyBorder="1"/>
    <xf numFmtId="0" fontId="3" fillId="7" borderId="3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left"/>
    </xf>
    <xf numFmtId="44" fontId="3" fillId="7" borderId="2" xfId="1" applyFont="1" applyFill="1" applyBorder="1" applyAlignment="1">
      <alignment horizontal="right" vertical="center"/>
    </xf>
    <xf numFmtId="44" fontId="3" fillId="7" borderId="5" xfId="0" applyNumberFormat="1" applyFont="1" applyFill="1" applyBorder="1" applyAlignment="1">
      <alignment horizontal="right" vertical="center"/>
    </xf>
    <xf numFmtId="44" fontId="3" fillId="7" borderId="42" xfId="1" applyFont="1" applyFill="1" applyBorder="1" applyAlignment="1">
      <alignment horizontal="right" vertic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165" fontId="0" fillId="0" borderId="5" xfId="0" applyNumberFormat="1" applyBorder="1"/>
    <xf numFmtId="165" fontId="0" fillId="0" borderId="10" xfId="0" applyNumberFormat="1" applyBorder="1"/>
    <xf numFmtId="165" fontId="0" fillId="0" borderId="6" xfId="0" applyNumberFormat="1" applyBorder="1"/>
    <xf numFmtId="0" fontId="3" fillId="15" borderId="10" xfId="1" applyNumberFormat="1" applyFont="1" applyFill="1" applyBorder="1" applyAlignment="1">
      <alignment horizontal="left" vertical="center"/>
    </xf>
    <xf numFmtId="0" fontId="3" fillId="9" borderId="10" xfId="1" applyNumberFormat="1" applyFont="1" applyFill="1" applyBorder="1" applyAlignment="1">
      <alignment horizontal="left" vertical="center"/>
    </xf>
    <xf numFmtId="165" fontId="0" fillId="0" borderId="44" xfId="3" applyNumberFormat="1" applyFont="1" applyBorder="1"/>
    <xf numFmtId="165" fontId="0" fillId="0" borderId="16" xfId="3" applyNumberFormat="1" applyFont="1" applyBorder="1"/>
    <xf numFmtId="165" fontId="0" fillId="0" borderId="39" xfId="3" applyNumberFormat="1" applyFont="1" applyBorder="1"/>
    <xf numFmtId="165" fontId="0" fillId="0" borderId="15" xfId="3" applyNumberFormat="1" applyFont="1" applyBorder="1"/>
    <xf numFmtId="165" fontId="0" fillId="0" borderId="17" xfId="3" applyNumberFormat="1" applyFont="1" applyBorder="1"/>
    <xf numFmtId="0" fontId="4" fillId="0" borderId="60" xfId="0" applyFont="1" applyBorder="1" applyAlignment="1">
      <alignment vertical="top" wrapText="1"/>
    </xf>
    <xf numFmtId="164" fontId="2" fillId="0" borderId="0" xfId="0" applyNumberFormat="1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8" xfId="0" applyFont="1" applyBorder="1" applyAlignment="1">
      <alignment horizontal="center" vertical="center"/>
    </xf>
    <xf numFmtId="10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/>
    </xf>
    <xf numFmtId="0" fontId="3" fillId="0" borderId="6" xfId="0" applyFont="1" applyBorder="1" applyAlignment="1">
      <alignment horizontal="centerContinuous" vertical="center"/>
    </xf>
    <xf numFmtId="0" fontId="0" fillId="0" borderId="0" xfId="0" applyAlignment="1">
      <alignment horizontal="right" vertical="center"/>
    </xf>
    <xf numFmtId="165" fontId="0" fillId="0" borderId="39" xfId="1" applyNumberFormat="1" applyFont="1" applyBorder="1" applyAlignment="1">
      <alignment horizontal="right" vertical="center"/>
    </xf>
    <xf numFmtId="165" fontId="0" fillId="0" borderId="44" xfId="1" applyNumberFormat="1" applyFont="1" applyBorder="1" applyAlignment="1">
      <alignment horizontal="right" vertical="center"/>
    </xf>
    <xf numFmtId="165" fontId="0" fillId="0" borderId="15" xfId="1" applyNumberFormat="1" applyFont="1" applyBorder="1" applyAlignment="1">
      <alignment horizontal="right" vertical="center"/>
    </xf>
    <xf numFmtId="165" fontId="0" fillId="0" borderId="16" xfId="1" applyNumberFormat="1" applyFont="1" applyBorder="1" applyAlignment="1">
      <alignment horizontal="right" vertical="center"/>
    </xf>
    <xf numFmtId="165" fontId="0" fillId="5" borderId="32" xfId="1" applyNumberFormat="1" applyFont="1" applyFill="1" applyBorder="1" applyAlignment="1">
      <alignment horizontal="right" vertical="center"/>
    </xf>
    <xf numFmtId="165" fontId="0" fillId="0" borderId="19" xfId="1" applyNumberFormat="1" applyFont="1" applyBorder="1" applyAlignment="1">
      <alignment horizontal="right" vertical="center"/>
    </xf>
    <xf numFmtId="165" fontId="0" fillId="0" borderId="21" xfId="1" applyNumberFormat="1" applyFont="1" applyBorder="1" applyAlignment="1">
      <alignment horizontal="right" vertical="center"/>
    </xf>
    <xf numFmtId="165" fontId="0" fillId="0" borderId="10" xfId="1" applyNumberFormat="1" applyFont="1" applyBorder="1" applyAlignment="1">
      <alignment horizontal="right" vertical="center"/>
    </xf>
    <xf numFmtId="44" fontId="0" fillId="0" borderId="5" xfId="0" applyNumberFormat="1" applyBorder="1" applyAlignment="1">
      <alignment horizontal="right" vertical="center"/>
    </xf>
    <xf numFmtId="0" fontId="5" fillId="0" borderId="0" xfId="0" applyFont="1"/>
    <xf numFmtId="0" fontId="11" fillId="0" borderId="0" xfId="0" applyFont="1" applyAlignment="1">
      <alignment horizontal="center"/>
    </xf>
    <xf numFmtId="44" fontId="9" fillId="0" borderId="0" xfId="1"/>
    <xf numFmtId="9" fontId="9" fillId="0" borderId="0" xfId="2"/>
    <xf numFmtId="44" fontId="9" fillId="0" borderId="0" xfId="1" applyAlignment="1">
      <alignment horizontal="right" vertical="center"/>
    </xf>
    <xf numFmtId="0" fontId="11" fillId="0" borderId="0" xfId="0" applyFont="1" applyAlignment="1">
      <alignment horizontal="left"/>
    </xf>
    <xf numFmtId="44" fontId="5" fillId="0" borderId="0" xfId="1" applyFont="1"/>
    <xf numFmtId="9" fontId="5" fillId="0" borderId="0" xfId="2" applyFont="1"/>
    <xf numFmtId="9" fontId="3" fillId="7" borderId="5" xfId="2" applyFont="1" applyFill="1" applyBorder="1" applyAlignment="1">
      <alignment horizontal="right" vertical="center"/>
    </xf>
    <xf numFmtId="0" fontId="3" fillId="0" borderId="1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165" fontId="0" fillId="5" borderId="34" xfId="1" applyNumberFormat="1" applyFont="1" applyFill="1" applyBorder="1" applyAlignment="1">
      <alignment horizontal="right" vertical="center"/>
    </xf>
    <xf numFmtId="10" fontId="9" fillId="0" borderId="39" xfId="2" applyNumberFormat="1" applyBorder="1"/>
    <xf numFmtId="165" fontId="0" fillId="0" borderId="40" xfId="0" applyNumberFormat="1" applyBorder="1" applyAlignment="1">
      <alignment horizontal="right" vertical="center"/>
    </xf>
    <xf numFmtId="10" fontId="9" fillId="0" borderId="15" xfId="2" applyNumberFormat="1" applyBorder="1"/>
    <xf numFmtId="165" fontId="0" fillId="0" borderId="26" xfId="0" applyNumberFormat="1" applyBorder="1" applyAlignment="1">
      <alignment horizontal="right" vertical="center"/>
    </xf>
    <xf numFmtId="10" fontId="9" fillId="0" borderId="17" xfId="2" applyNumberFormat="1" applyBorder="1"/>
    <xf numFmtId="165" fontId="0" fillId="0" borderId="28" xfId="1" applyNumberFormat="1" applyFont="1" applyBorder="1" applyAlignment="1">
      <alignment horizontal="right" vertical="center"/>
    </xf>
    <xf numFmtId="10" fontId="3" fillId="7" borderId="10" xfId="0" applyNumberFormat="1" applyFont="1" applyFill="1" applyBorder="1" applyAlignment="1">
      <alignment horizontal="right" vertical="center"/>
    </xf>
    <xf numFmtId="0" fontId="3" fillId="7" borderId="3" xfId="0" applyFont="1" applyFill="1" applyBorder="1" applyAlignment="1">
      <alignment horizontal="right" vertical="center"/>
    </xf>
    <xf numFmtId="44" fontId="9" fillId="0" borderId="11" xfId="1" applyBorder="1" applyAlignment="1">
      <alignment horizontal="right" vertical="center"/>
    </xf>
    <xf numFmtId="10" fontId="9" fillId="0" borderId="24" xfId="2" applyNumberFormat="1" applyBorder="1" applyAlignment="1">
      <alignment horizontal="right" vertical="center"/>
    </xf>
    <xf numFmtId="44" fontId="9" fillId="0" borderId="50" xfId="1" applyBorder="1" applyAlignment="1">
      <alignment horizontal="right" vertical="center"/>
    </xf>
    <xf numFmtId="10" fontId="9" fillId="0" borderId="12" xfId="2" applyNumberFormat="1" applyBorder="1" applyAlignment="1">
      <alignment horizontal="right" vertical="center"/>
    </xf>
    <xf numFmtId="44" fontId="9" fillId="0" borderId="15" xfId="1" applyBorder="1" applyAlignment="1">
      <alignment horizontal="right" vertical="center"/>
    </xf>
    <xf numFmtId="10" fontId="9" fillId="0" borderId="26" xfId="2" applyNumberFormat="1" applyBorder="1" applyAlignment="1">
      <alignment horizontal="right" vertical="center"/>
    </xf>
    <xf numFmtId="44" fontId="9" fillId="0" borderId="37" xfId="1" applyBorder="1" applyAlignment="1">
      <alignment horizontal="right" vertical="center"/>
    </xf>
    <xf numFmtId="10" fontId="9" fillId="0" borderId="53" xfId="2" applyNumberFormat="1" applyBorder="1" applyAlignment="1">
      <alignment horizontal="right" vertical="center"/>
    </xf>
    <xf numFmtId="44" fontId="3" fillId="7" borderId="10" xfId="1" applyFont="1" applyFill="1" applyBorder="1" applyAlignment="1">
      <alignment horizontal="right" vertical="center"/>
    </xf>
    <xf numFmtId="9" fontId="3" fillId="7" borderId="6" xfId="2" applyFont="1" applyFill="1" applyBorder="1" applyAlignment="1">
      <alignment horizontal="right" vertical="center"/>
    </xf>
    <xf numFmtId="10" fontId="0" fillId="0" borderId="10" xfId="2" applyNumberFormat="1" applyFont="1" applyBorder="1"/>
    <xf numFmtId="44" fontId="5" fillId="0" borderId="10" xfId="0" applyNumberFormat="1" applyFont="1" applyBorder="1" applyAlignment="1">
      <alignment horizontal="left" vertical="center"/>
    </xf>
    <xf numFmtId="44" fontId="5" fillId="0" borderId="6" xfId="0" applyNumberFormat="1" applyFont="1" applyBorder="1" applyAlignment="1">
      <alignment horizontal="left" vertical="center"/>
    </xf>
    <xf numFmtId="49" fontId="5" fillId="0" borderId="4" xfId="0" applyNumberFormat="1" applyFont="1" applyBorder="1" applyAlignment="1">
      <alignment horizontal="left" vertical="center"/>
    </xf>
    <xf numFmtId="165" fontId="5" fillId="0" borderId="10" xfId="0" applyNumberFormat="1" applyFont="1" applyBorder="1" applyAlignment="1">
      <alignment horizontal="right" vertical="center"/>
    </xf>
    <xf numFmtId="0" fontId="11" fillId="0" borderId="6" xfId="0" applyFont="1" applyBorder="1" applyAlignment="1">
      <alignment horizontal="left" vertical="center"/>
    </xf>
    <xf numFmtId="44" fontId="5" fillId="0" borderId="10" xfId="1" applyFont="1" applyBorder="1" applyAlignment="1">
      <alignment horizontal="left" vertical="center"/>
    </xf>
    <xf numFmtId="44" fontId="5" fillId="10" borderId="10" xfId="1" applyFont="1" applyFill="1" applyBorder="1" applyAlignment="1">
      <alignment horizontal="left" vertical="center"/>
    </xf>
    <xf numFmtId="10" fontId="0" fillId="0" borderId="6" xfId="0" applyNumberFormat="1" applyBorder="1" applyAlignment="1">
      <alignment horizontal="left" vertical="center"/>
    </xf>
    <xf numFmtId="9" fontId="5" fillId="0" borderId="10" xfId="2" applyFont="1" applyBorder="1" applyAlignment="1">
      <alignment horizontal="right" vertical="center"/>
    </xf>
    <xf numFmtId="9" fontId="5" fillId="0" borderId="0" xfId="2" applyFont="1" applyAlignment="1">
      <alignment horizontal="right" vertical="center"/>
    </xf>
    <xf numFmtId="2" fontId="4" fillId="0" borderId="36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horizontal="left" vertical="center"/>
    </xf>
    <xf numFmtId="0" fontId="6" fillId="7" borderId="10" xfId="0" applyFont="1" applyFill="1" applyBorder="1" applyAlignment="1">
      <alignment horizontal="left" vertical="center"/>
    </xf>
    <xf numFmtId="44" fontId="6" fillId="7" borderId="10" xfId="0" applyNumberFormat="1" applyFont="1" applyFill="1" applyBorder="1" applyAlignment="1">
      <alignment horizontal="left" vertical="center"/>
    </xf>
    <xf numFmtId="44" fontId="6" fillId="6" borderId="6" xfId="0" applyNumberFormat="1" applyFont="1" applyFill="1" applyBorder="1" applyAlignment="1">
      <alignment horizontal="left" vertical="center"/>
    </xf>
    <xf numFmtId="10" fontId="6" fillId="7" borderId="4" xfId="0" applyNumberFormat="1" applyFont="1" applyFill="1" applyBorder="1" applyAlignment="1">
      <alignment horizontal="left" vertical="center"/>
    </xf>
    <xf numFmtId="165" fontId="7" fillId="7" borderId="10" xfId="2" applyNumberFormat="1" applyFont="1" applyFill="1" applyBorder="1" applyAlignment="1">
      <alignment horizontal="left" vertical="center"/>
    </xf>
    <xf numFmtId="10" fontId="7" fillId="7" borderId="6" xfId="0" applyNumberFormat="1" applyFont="1" applyFill="1" applyBorder="1" applyAlignment="1">
      <alignment horizontal="left" vertical="center"/>
    </xf>
    <xf numFmtId="0" fontId="4" fillId="0" borderId="61" xfId="0" applyFont="1" applyBorder="1" applyAlignment="1">
      <alignment vertical="top" wrapText="1"/>
    </xf>
    <xf numFmtId="165" fontId="0" fillId="0" borderId="36" xfId="0" applyNumberFormat="1" applyBorder="1"/>
    <xf numFmtId="164" fontId="0" fillId="0" borderId="36" xfId="3" applyNumberFormat="1" applyFont="1" applyBorder="1"/>
    <xf numFmtId="0" fontId="2" fillId="10" borderId="10" xfId="0" applyFont="1" applyFill="1" applyBorder="1"/>
    <xf numFmtId="165" fontId="2" fillId="10" borderId="10" xfId="3" applyNumberFormat="1" applyFont="1" applyFill="1" applyBorder="1"/>
    <xf numFmtId="10" fontId="0" fillId="0" borderId="15" xfId="3" applyNumberFormat="1" applyFont="1" applyBorder="1"/>
    <xf numFmtId="10" fontId="0" fillId="0" borderId="16" xfId="3" applyNumberFormat="1" applyFont="1" applyBorder="1"/>
    <xf numFmtId="10" fontId="0" fillId="0" borderId="44" xfId="3" applyNumberFormat="1" applyFont="1" applyBorder="1"/>
    <xf numFmtId="10" fontId="0" fillId="0" borderId="39" xfId="3" applyNumberFormat="1" applyFont="1" applyBorder="1"/>
    <xf numFmtId="0" fontId="10" fillId="0" borderId="0" xfId="0" applyFont="1"/>
    <xf numFmtId="44" fontId="0" fillId="0" borderId="0" xfId="1" applyFont="1" applyAlignment="1">
      <alignment horizontal="right"/>
    </xf>
    <xf numFmtId="44" fontId="0" fillId="0" borderId="0" xfId="0" applyNumberFormat="1" applyAlignment="1">
      <alignment horizontal="right"/>
    </xf>
    <xf numFmtId="44" fontId="3" fillId="0" borderId="0" xfId="0" applyNumberFormat="1" applyFont="1" applyAlignment="1">
      <alignment horizontal="right"/>
    </xf>
    <xf numFmtId="49" fontId="5" fillId="0" borderId="7" xfId="0" applyNumberFormat="1" applyFont="1" applyBorder="1" applyAlignment="1">
      <alignment horizontal="left" vertical="center"/>
    </xf>
    <xf numFmtId="0" fontId="0" fillId="0" borderId="7" xfId="0" applyBorder="1"/>
    <xf numFmtId="164" fontId="0" fillId="0" borderId="0" xfId="3" applyNumberFormat="1" applyFont="1"/>
    <xf numFmtId="9" fontId="2" fillId="10" borderId="5" xfId="3" applyFont="1" applyFill="1" applyBorder="1"/>
    <xf numFmtId="165" fontId="0" fillId="0" borderId="25" xfId="3" applyNumberFormat="1" applyFont="1" applyBorder="1"/>
    <xf numFmtId="165" fontId="0" fillId="0" borderId="11" xfId="3" applyNumberFormat="1" applyFont="1" applyBorder="1"/>
    <xf numFmtId="165" fontId="0" fillId="0" borderId="18" xfId="3" applyNumberFormat="1" applyFont="1" applyBorder="1"/>
    <xf numFmtId="0" fontId="2" fillId="4" borderId="53" xfId="0" applyFont="1" applyFill="1" applyBorder="1"/>
    <xf numFmtId="10" fontId="2" fillId="5" borderId="38" xfId="0" applyNumberFormat="1" applyFont="1" applyFill="1" applyBorder="1" applyAlignment="1">
      <alignment horizontal="right" vertical="center"/>
    </xf>
    <xf numFmtId="10" fontId="2" fillId="4" borderId="38" xfId="0" applyNumberFormat="1" applyFont="1" applyFill="1" applyBorder="1" applyAlignment="1">
      <alignment horizontal="right" vertical="center"/>
    </xf>
    <xf numFmtId="0" fontId="2" fillId="4" borderId="54" xfId="0" applyFont="1" applyFill="1" applyBorder="1"/>
    <xf numFmtId="0" fontId="6" fillId="2" borderId="4" xfId="0" applyFont="1" applyFill="1" applyBorder="1"/>
    <xf numFmtId="165" fontId="6" fillId="2" borderId="30" xfId="0" applyNumberFormat="1" applyFont="1" applyFill="1" applyBorder="1"/>
    <xf numFmtId="164" fontId="6" fillId="2" borderId="31" xfId="2" applyNumberFormat="1" applyFont="1" applyFill="1" applyBorder="1"/>
    <xf numFmtId="165" fontId="6" fillId="2" borderId="10" xfId="0" applyNumberFormat="1" applyFont="1" applyFill="1" applyBorder="1"/>
    <xf numFmtId="0" fontId="6" fillId="2" borderId="6" xfId="0" applyFont="1" applyFill="1" applyBorder="1"/>
    <xf numFmtId="165" fontId="0" fillId="0" borderId="0" xfId="3" applyNumberFormat="1" applyFont="1"/>
    <xf numFmtId="165" fontId="0" fillId="0" borderId="36" xfId="3" applyNumberFormat="1" applyFont="1" applyBorder="1"/>
    <xf numFmtId="10" fontId="0" fillId="0" borderId="0" xfId="3" applyNumberFormat="1" applyFont="1"/>
    <xf numFmtId="0" fontId="0" fillId="0" borderId="54" xfId="0" applyBorder="1"/>
    <xf numFmtId="0" fontId="2" fillId="10" borderId="4" xfId="0" applyFont="1" applyFill="1" applyBorder="1"/>
    <xf numFmtId="10" fontId="0" fillId="0" borderId="36" xfId="3" applyNumberFormat="1" applyFont="1" applyBorder="1"/>
    <xf numFmtId="10" fontId="0" fillId="0" borderId="11" xfId="3" applyNumberFormat="1" applyFont="1" applyBorder="1"/>
    <xf numFmtId="10" fontId="0" fillId="0" borderId="18" xfId="3" applyNumberFormat="1" applyFont="1" applyBorder="1"/>
    <xf numFmtId="10" fontId="0" fillId="0" borderId="17" xfId="3" applyNumberFormat="1" applyFont="1" applyBorder="1"/>
    <xf numFmtId="9" fontId="2" fillId="10" borderId="10" xfId="3" applyFont="1" applyFill="1" applyBorder="1"/>
    <xf numFmtId="0" fontId="3" fillId="4" borderId="10" xfId="0" applyFont="1" applyFill="1" applyBorder="1"/>
    <xf numFmtId="0" fontId="0" fillId="4" borderId="5" xfId="0" applyFill="1" applyBorder="1"/>
    <xf numFmtId="0" fontId="0" fillId="4" borderId="6" xfId="0" applyFill="1" applyBorder="1"/>
    <xf numFmtId="44" fontId="2" fillId="4" borderId="32" xfId="0" applyNumberFormat="1" applyFont="1" applyFill="1" applyBorder="1" applyAlignment="1">
      <alignment horizontal="right" vertical="center"/>
    </xf>
    <xf numFmtId="44" fontId="2" fillId="0" borderId="15" xfId="0" applyNumberFormat="1" applyFont="1" applyBorder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5" fontId="2" fillId="10" borderId="14" xfId="3" applyNumberFormat="1" applyFont="1" applyFill="1" applyBorder="1"/>
    <xf numFmtId="165" fontId="0" fillId="0" borderId="23" xfId="3" applyNumberFormat="1" applyFont="1" applyBorder="1"/>
    <xf numFmtId="165" fontId="0" fillId="0" borderId="27" xfId="3" applyNumberFormat="1" applyFont="1" applyBorder="1"/>
    <xf numFmtId="165" fontId="2" fillId="10" borderId="13" xfId="3" applyNumberFormat="1" applyFont="1" applyFill="1" applyBorder="1"/>
    <xf numFmtId="165" fontId="0" fillId="0" borderId="19" xfId="3" applyNumberFormat="1" applyFont="1" applyBorder="1"/>
    <xf numFmtId="0" fontId="2" fillId="0" borderId="13" xfId="0" applyFont="1" applyBorder="1"/>
    <xf numFmtId="165" fontId="2" fillId="0" borderId="14" xfId="3" applyNumberFormat="1" applyFont="1" applyBorder="1"/>
    <xf numFmtId="0" fontId="0" fillId="0" borderId="53" xfId="0" applyBorder="1"/>
    <xf numFmtId="165" fontId="0" fillId="0" borderId="12" xfId="3" applyNumberFormat="1" applyFont="1" applyBorder="1"/>
    <xf numFmtId="165" fontId="0" fillId="0" borderId="18" xfId="0" applyNumberFormat="1" applyBorder="1"/>
    <xf numFmtId="165" fontId="0" fillId="0" borderId="16" xfId="0" applyNumberFormat="1" applyBorder="1"/>
    <xf numFmtId="0" fontId="0" fillId="0" borderId="18" xfId="0" applyBorder="1"/>
    <xf numFmtId="0" fontId="0" fillId="0" borderId="26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165" fontId="0" fillId="0" borderId="45" xfId="3" applyNumberFormat="1" applyFont="1" applyBorder="1"/>
    <xf numFmtId="165" fontId="2" fillId="0" borderId="13" xfId="3" applyNumberFormat="1" applyFont="1" applyBorder="1"/>
    <xf numFmtId="165" fontId="2" fillId="0" borderId="22" xfId="3" applyNumberFormat="1" applyFont="1" applyBorder="1"/>
    <xf numFmtId="165" fontId="0" fillId="0" borderId="15" xfId="0" applyNumberFormat="1" applyBorder="1"/>
    <xf numFmtId="164" fontId="0" fillId="0" borderId="15" xfId="3" applyNumberFormat="1" applyFont="1" applyBorder="1"/>
    <xf numFmtId="165" fontId="2" fillId="0" borderId="19" xfId="3" applyNumberFormat="1" applyFont="1" applyBorder="1"/>
    <xf numFmtId="10" fontId="0" fillId="0" borderId="23" xfId="3" applyNumberFormat="1" applyFont="1" applyBorder="1"/>
    <xf numFmtId="10" fontId="0" fillId="0" borderId="46" xfId="3" applyNumberFormat="1" applyFont="1" applyBorder="1"/>
    <xf numFmtId="10" fontId="0" fillId="0" borderId="7" xfId="3" applyNumberFormat="1" applyFont="1" applyBorder="1"/>
    <xf numFmtId="9" fontId="2" fillId="10" borderId="20" xfId="3" applyFont="1" applyFill="1" applyBorder="1"/>
    <xf numFmtId="9" fontId="2" fillId="10" borderId="14" xfId="3" applyFont="1" applyFill="1" applyBorder="1"/>
    <xf numFmtId="10" fontId="0" fillId="0" borderId="48" xfId="3" applyNumberFormat="1" applyFont="1" applyBorder="1"/>
    <xf numFmtId="10" fontId="0" fillId="0" borderId="49" xfId="3" applyNumberFormat="1" applyFont="1" applyBorder="1"/>
    <xf numFmtId="10" fontId="0" fillId="0" borderId="32" xfId="3" applyNumberFormat="1" applyFont="1" applyBorder="1"/>
    <xf numFmtId="10" fontId="0" fillId="0" borderId="33" xfId="3" applyNumberFormat="1" applyFont="1" applyBorder="1"/>
    <xf numFmtId="10" fontId="0" fillId="0" borderId="34" xfId="3" applyNumberFormat="1" applyFont="1" applyBorder="1"/>
    <xf numFmtId="10" fontId="0" fillId="0" borderId="35" xfId="3" applyNumberFormat="1" applyFont="1" applyBorder="1"/>
    <xf numFmtId="0" fontId="3" fillId="0" borderId="62" xfId="0" applyFont="1" applyBorder="1" applyAlignment="1">
      <alignment horizontal="center" vertical="center"/>
    </xf>
    <xf numFmtId="0" fontId="0" fillId="0" borderId="62" xfId="0" applyBorder="1"/>
    <xf numFmtId="0" fontId="5" fillId="0" borderId="62" xfId="0" applyFont="1" applyBorder="1"/>
    <xf numFmtId="43" fontId="5" fillId="0" borderId="62" xfId="4" applyFont="1" applyBorder="1"/>
    <xf numFmtId="10" fontId="9" fillId="0" borderId="62" xfId="3" applyNumberFormat="1" applyBorder="1"/>
    <xf numFmtId="165" fontId="0" fillId="0" borderId="0" xfId="1" applyNumberFormat="1" applyFon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65" fontId="2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44" fontId="3" fillId="0" borderId="0" xfId="0" applyNumberFormat="1" applyFont="1" applyAlignment="1">
      <alignment horizontal="right" vertical="center"/>
    </xf>
    <xf numFmtId="10" fontId="9" fillId="0" borderId="0" xfId="2" applyNumberFormat="1" applyAlignment="1">
      <alignment horizontal="right" vertical="center"/>
    </xf>
    <xf numFmtId="0" fontId="3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44" fontId="5" fillId="0" borderId="0" xfId="1" applyFont="1" applyAlignment="1">
      <alignment horizontal="left" vertical="center"/>
    </xf>
    <xf numFmtId="10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0" fontId="6" fillId="0" borderId="0" xfId="0" applyNumberFormat="1" applyFont="1" applyAlignment="1">
      <alignment horizontal="left" vertical="center"/>
    </xf>
    <xf numFmtId="165" fontId="7" fillId="0" borderId="0" xfId="2" applyNumberFormat="1" applyFont="1" applyAlignment="1">
      <alignment horizontal="left" vertical="center"/>
    </xf>
    <xf numFmtId="10" fontId="7" fillId="0" borderId="0" xfId="0" applyNumberFormat="1" applyFont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2" xfId="0" applyBorder="1"/>
    <xf numFmtId="0" fontId="3" fillId="0" borderId="10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2" fillId="0" borderId="14" xfId="0" applyFont="1" applyBorder="1" applyAlignment="1">
      <alignment horizontal="center"/>
    </xf>
    <xf numFmtId="0" fontId="0" fillId="0" borderId="20" xfId="0" applyBorder="1"/>
    <xf numFmtId="0" fontId="0" fillId="0" borderId="22" xfId="0" applyBorder="1"/>
    <xf numFmtId="0" fontId="0" fillId="0" borderId="13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0" fillId="0" borderId="3" xfId="0" applyBorder="1"/>
    <xf numFmtId="0" fontId="0" fillId="0" borderId="10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2" xfId="0" applyBorder="1" applyAlignment="1">
      <alignment horizontal="left" vertical="top" wrapText="1"/>
    </xf>
    <xf numFmtId="0" fontId="0" fillId="0" borderId="0" xfId="0"/>
    <xf numFmtId="0" fontId="3" fillId="12" borderId="10" xfId="0" applyFont="1" applyFill="1" applyBorder="1" applyAlignment="1">
      <alignment horizontal="center"/>
    </xf>
    <xf numFmtId="0" fontId="3" fillId="14" borderId="10" xfId="0" applyFont="1" applyFill="1" applyBorder="1" applyAlignment="1">
      <alignment horizontal="center"/>
    </xf>
    <xf numFmtId="0" fontId="3" fillId="15" borderId="10" xfId="0" applyFont="1" applyFill="1" applyBorder="1" applyAlignment="1">
      <alignment horizontal="center"/>
    </xf>
    <xf numFmtId="0" fontId="3" fillId="11" borderId="30" xfId="0" applyFont="1" applyFill="1" applyBorder="1" applyAlignment="1">
      <alignment horizontal="center"/>
    </xf>
    <xf numFmtId="0" fontId="0" fillId="0" borderId="42" xfId="0" applyBorder="1"/>
    <xf numFmtId="0" fontId="0" fillId="0" borderId="1" xfId="0" applyBorder="1" applyAlignment="1">
      <alignment horizontal="center"/>
    </xf>
    <xf numFmtId="0" fontId="3" fillId="0" borderId="62" xfId="0" applyFont="1" applyBorder="1" applyAlignment="1">
      <alignment horizontal="center" vertical="center"/>
    </xf>
    <xf numFmtId="0" fontId="0" fillId="0" borderId="16" xfId="0" applyBorder="1"/>
    <xf numFmtId="0" fontId="0" fillId="0" borderId="37" xfId="0" applyBorder="1"/>
    <xf numFmtId="0" fontId="4" fillId="12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9" fontId="5" fillId="0" borderId="0" xfId="2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10" fontId="2" fillId="0" borderId="0" xfId="0" applyNumberFormat="1" applyFont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10" fontId="9" fillId="0" borderId="0" xfId="2" applyNumberForma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65" fontId="2" fillId="0" borderId="0" xfId="0" applyNumberFormat="1" applyFont="1" applyAlignment="1">
      <alignment horizontal="left" vertical="center"/>
    </xf>
    <xf numFmtId="10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5" fillId="0" borderId="0" xfId="4" applyFont="1" applyAlignment="1">
      <alignment horizontal="left" vertical="center"/>
    </xf>
    <xf numFmtId="44" fontId="9" fillId="0" borderId="0" xfId="1" applyAlignment="1">
      <alignment horizontal="left" vertical="center"/>
    </xf>
    <xf numFmtId="9" fontId="9" fillId="0" borderId="0" xfId="2" applyAlignment="1">
      <alignment horizontal="left" vertical="center"/>
    </xf>
    <xf numFmtId="10" fontId="9" fillId="0" borderId="0" xfId="3" applyNumberFormat="1" applyAlignment="1">
      <alignment horizontal="left" vertical="center"/>
    </xf>
    <xf numFmtId="9" fontId="0" fillId="0" borderId="0" xfId="2" applyFont="1" applyAlignment="1">
      <alignment horizontal="left" vertical="center"/>
    </xf>
    <xf numFmtId="9" fontId="5" fillId="0" borderId="0" xfId="2" applyFont="1" applyAlignment="1">
      <alignment horizontal="left" vertical="center"/>
    </xf>
    <xf numFmtId="44" fontId="3" fillId="0" borderId="0" xfId="1" applyFont="1" applyAlignment="1">
      <alignment horizontal="left" vertical="center"/>
    </xf>
    <xf numFmtId="9" fontId="3" fillId="0" borderId="0" xfId="2" applyFont="1" applyAlignment="1">
      <alignment horizontal="left" vertical="center"/>
    </xf>
    <xf numFmtId="44" fontId="3" fillId="0" borderId="0" xfId="0" applyNumberFormat="1" applyFont="1" applyAlignment="1">
      <alignment horizontal="left" vertical="center"/>
    </xf>
    <xf numFmtId="10" fontId="0" fillId="0" borderId="0" xfId="2" applyNumberFormat="1" applyFont="1" applyAlignment="1">
      <alignment horizontal="left" vertical="center"/>
    </xf>
    <xf numFmtId="165" fontId="5" fillId="0" borderId="0" xfId="0" applyNumberFormat="1" applyFont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44" fontId="2" fillId="0" borderId="0" xfId="0" applyNumberFormat="1" applyFont="1" applyAlignment="1">
      <alignment horizontal="left" vertical="center"/>
    </xf>
    <xf numFmtId="165" fontId="6" fillId="0" borderId="0" xfId="0" applyNumberFormat="1" applyFont="1" applyAlignment="1">
      <alignment horizontal="left" vertical="center"/>
    </xf>
    <xf numFmtId="164" fontId="6" fillId="0" borderId="0" xfId="2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44" fontId="0" fillId="0" borderId="0" xfId="1" applyFont="1" applyAlignment="1">
      <alignment horizontal="left" vertical="center"/>
    </xf>
    <xf numFmtId="44" fontId="0" fillId="0" borderId="0" xfId="0" applyNumberFormat="1" applyAlignment="1">
      <alignment horizontal="left" vertical="center"/>
    </xf>
    <xf numFmtId="2" fontId="9" fillId="0" borderId="0" xfId="4" applyNumberFormat="1" applyAlignment="1">
      <alignment horizontal="right" vertical="center"/>
    </xf>
    <xf numFmtId="9" fontId="9" fillId="0" borderId="0" xfId="3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44" fontId="5" fillId="0" borderId="0" xfId="0" applyNumberFormat="1" applyFont="1" applyBorder="1" applyAlignment="1">
      <alignment horizontal="right" vertical="center"/>
    </xf>
    <xf numFmtId="0" fontId="3" fillId="0" borderId="0" xfId="1" applyNumberFormat="1" applyFont="1" applyBorder="1" applyAlignment="1">
      <alignment horizontal="right" vertical="center"/>
    </xf>
    <xf numFmtId="44" fontId="5" fillId="0" borderId="0" xfId="1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44" fontId="6" fillId="0" borderId="0" xfId="0" applyNumberFormat="1" applyFont="1" applyBorder="1" applyAlignment="1">
      <alignment horizontal="right" vertical="center"/>
    </xf>
    <xf numFmtId="4" fontId="5" fillId="0" borderId="0" xfId="0" applyNumberFormat="1" applyFont="1" applyBorder="1" applyAlignment="1">
      <alignment horizontal="right" vertical="center"/>
    </xf>
    <xf numFmtId="4" fontId="5" fillId="0" borderId="0" xfId="1" applyNumberFormat="1" applyFont="1" applyBorder="1" applyAlignment="1">
      <alignment horizontal="right" vertical="center"/>
    </xf>
    <xf numFmtId="4" fontId="5" fillId="0" borderId="0" xfId="2" applyNumberFormat="1" applyFont="1" applyBorder="1" applyAlignment="1">
      <alignment horizontal="right" vertical="center"/>
    </xf>
    <xf numFmtId="4" fontId="6" fillId="0" borderId="0" xfId="0" applyNumberFormat="1" applyFont="1" applyBorder="1" applyAlignment="1">
      <alignment horizontal="right" vertical="center"/>
    </xf>
  </cellXfs>
  <cellStyles count="5">
    <cellStyle name="Денежный 2" xfId="1" xr:uid="{00000000-0005-0000-0000-000001000000}"/>
    <cellStyle name="Обычный" xfId="0" builtinId="0"/>
    <cellStyle name="Процентный" xfId="3" builtinId="5"/>
    <cellStyle name="Процентный 2" xfId="2" xr:uid="{00000000-0005-0000-0000-000002000000}"/>
    <cellStyle name="Финансовый" xfId="4" builtinId="3"/>
  </cellStyles>
  <dxfs count="31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 (Бюджет)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6BD-406B-8284-DED9545584C9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6BD-406B-8284-DED9545584C9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6BD-406B-8284-DED9545584C9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January!$I$19:$I$21</c:f>
              <c:strCache>
                <c:ptCount val="3"/>
                <c:pt idx="0">
                  <c:v>1) Необходимые</c:v>
                </c:pt>
                <c:pt idx="1">
                  <c:v>2) Полезные</c:v>
                </c:pt>
                <c:pt idx="2">
                  <c:v>3) Бесполезные</c:v>
                </c:pt>
              </c:strCache>
            </c:strRef>
          </c:cat>
          <c:val>
            <c:numRef>
              <c:f>January!$J$19:$J$21</c:f>
              <c:numCache>
                <c:formatCode>_("₽"* #,##0.00_);_("₽"* \(#,##0.00\);_("₽"* "-"??_);_(@_)</c:formatCode>
                <c:ptCount val="3"/>
                <c:pt idx="0">
                  <c:v>15592</c:v>
                </c:pt>
                <c:pt idx="1">
                  <c:v>3000</c:v>
                </c:pt>
                <c:pt idx="2">
                  <c:v>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BD-406B-8284-DED9545584C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Поступления и инвестиции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Сводка!$A$26</c:f>
              <c:strCache>
                <c:ptCount val="1"/>
                <c:pt idx="0">
                  <c:v>Зарплата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solid"/>
              <a:round/>
            </a:ln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  <a:round/>
              </a:ln>
            </c:spPr>
          </c:marker>
          <c:cat>
            <c:strRef>
              <c:f>Сводка!$B$25:$M$25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Сводка!$B$26:$M$26</c:f>
              <c:numCache>
                <c:formatCode>_-* #\ ##0.00\ [$₽-419]_-;\-* #\ ##0.00\ [$₽-419]_-;_-* "-"??\ [$₽-419]_-;_-@_-</c:formatCode>
                <c:ptCount val="12"/>
                <c:pt idx="0">
                  <c:v>55015</c:v>
                </c:pt>
                <c:pt idx="1">
                  <c:v>60015</c:v>
                </c:pt>
                <c:pt idx="2">
                  <c:v>35100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A-4C48-B5C6-0717A59CDC9C}"/>
            </c:ext>
          </c:extLst>
        </c:ser>
        <c:ser>
          <c:idx val="1"/>
          <c:order val="1"/>
          <c:tx>
            <c:strRef>
              <c:f>Сводка!$A$27</c:f>
              <c:strCache>
                <c:ptCount val="1"/>
                <c:pt idx="0">
                  <c:v>Другие поступления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olid"/>
              <a:round/>
            </a:ln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  <a:round/>
              </a:ln>
            </c:spPr>
          </c:marker>
          <c:cat>
            <c:strRef>
              <c:f>Сводка!$B$25:$M$25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Сводка!$B$27:$M$27</c:f>
              <c:numCache>
                <c:formatCode>_-* #\ ##0.00\ [$₽-419]_-;\-* #\ ##0.00\ [$₽-419]_-;_-* "-"??\ [$₽-419]_-;_-@_-</c:formatCode>
                <c:ptCount val="12"/>
                <c:pt idx="0">
                  <c:v>3453</c:v>
                </c:pt>
                <c:pt idx="1">
                  <c:v>2920</c:v>
                </c:pt>
                <c:pt idx="2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5A-4C48-B5C6-0717A59CDC9C}"/>
            </c:ext>
          </c:extLst>
        </c:ser>
        <c:ser>
          <c:idx val="2"/>
          <c:order val="2"/>
          <c:tx>
            <c:strRef>
              <c:f>Сводка!$A$30</c:f>
              <c:strCache>
                <c:ptCount val="1"/>
                <c:pt idx="0">
                  <c:v>Инвестирование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olid"/>
              <a:round/>
            </a:ln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  <a:round/>
              </a:ln>
            </c:spPr>
          </c:marker>
          <c:cat>
            <c:strRef>
              <c:f>Сводка!$B$25:$M$25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Сводка!$B$30:$M$30</c:f>
              <c:numCache>
                <c:formatCode>_-* #\ ##0.00\ [$₽-419]_-;\-* #\ ##0.00\ [$₽-419]_-;_-* "-"??\ [$₽-419]_-;_-@_-</c:formatCode>
                <c:ptCount val="12"/>
                <c:pt idx="0">
                  <c:v>33122</c:v>
                </c:pt>
                <c:pt idx="1">
                  <c:v>22589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5A-4C48-B5C6-0717A59CD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467008"/>
        <c:axId val="265466176"/>
      </c:lineChart>
      <c:catAx>
        <c:axId val="26546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466176"/>
        <c:crosses val="autoZero"/>
        <c:auto val="1"/>
        <c:lblAlgn val="ctr"/>
        <c:lblOffset val="100"/>
        <c:noMultiLvlLbl val="0"/>
      </c:catAx>
      <c:valAx>
        <c:axId val="265466176"/>
        <c:scaling>
          <c:orientation val="minMax"/>
        </c:scaling>
        <c:delete val="0"/>
        <c:axPos val="l"/>
        <c:numFmt formatCode="_-* #\ ##0.00\ [$₽-419]_-;\-* #\ ##0.00\ [$₽-419]_-;_-* &quot;-&quot;??\ [$₽-419]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467008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Инвестиции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Сводка!$A$30</c:f>
              <c:strCache>
                <c:ptCount val="1"/>
                <c:pt idx="0">
                  <c:v>Инвестирование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solid"/>
              <a:round/>
            </a:ln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  <a:round/>
              </a:ln>
            </c:spPr>
          </c:marker>
          <c:cat>
            <c:strRef>
              <c:f>Сводка!$B$25:$M$25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Сводка!$B$30:$M$30</c:f>
              <c:numCache>
                <c:formatCode>_-* #\ ##0.00\ [$₽-419]_-;\-* #\ ##0.00\ [$₽-419]_-;_-* "-"??\ [$₽-419]_-;_-@_-</c:formatCode>
                <c:ptCount val="12"/>
                <c:pt idx="0">
                  <c:v>33122</c:v>
                </c:pt>
                <c:pt idx="1">
                  <c:v>22589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A-4626-9A64-62853D084242}"/>
            </c:ext>
          </c:extLst>
        </c:ser>
        <c:ser>
          <c:idx val="1"/>
          <c:order val="1"/>
          <c:tx>
            <c:strRef>
              <c:f>Сводка!$A$32</c:f>
              <c:strCache>
                <c:ptCount val="1"/>
                <c:pt idx="0">
                  <c:v>Проценты на капитал (п.п.)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olid"/>
              <a:round/>
            </a:ln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  <a:round/>
              </a:ln>
            </c:spPr>
          </c:marker>
          <c:cat>
            <c:strRef>
              <c:f>Сводка!$B$25:$M$25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Сводка!$B$32:$M$32</c:f>
              <c:numCache>
                <c:formatCode>_-* #\ ##0.00\ [$₽-419]_-;\-* #\ ##0.00\ [$₽-419]_-;_-* "-"??\ [$₽-419]_-;_-@_-</c:formatCode>
                <c:ptCount val="12"/>
                <c:pt idx="0">
                  <c:v>8383.83</c:v>
                </c:pt>
                <c:pt idx="1">
                  <c:v>8462.5499999999993</c:v>
                </c:pt>
                <c:pt idx="2">
                  <c:v>8011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A-4626-9A64-62853D084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468256"/>
        <c:axId val="265475744"/>
      </c:lineChart>
      <c:catAx>
        <c:axId val="26546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475744"/>
        <c:crosses val="autoZero"/>
        <c:auto val="1"/>
        <c:lblAlgn val="ctr"/>
        <c:lblOffset val="100"/>
        <c:noMultiLvlLbl val="0"/>
      </c:catAx>
      <c:valAx>
        <c:axId val="265475744"/>
        <c:scaling>
          <c:orientation val="minMax"/>
        </c:scaling>
        <c:delete val="0"/>
        <c:axPos val="l"/>
        <c:numFmt formatCode="_-* #\ ##0.00\ [$₽-419]_-;\-* #\ ##0.00\ [$₽-419]_-;_-* &quot;-&quot;??\ [$₽-419]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46825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ru-RU" sz="1600" b="1">
                <a:solidFill>
                  <a:schemeClr val="accent3">
                    <a:lumMod val="50000"/>
                  </a:schemeClr>
                </a:solidFill>
                <a:latin typeface="+mn-lt"/>
              </a:rPr>
              <a:t>СУММА</a:t>
            </a:r>
            <a:r>
              <a:rPr lang="ru-RU" sz="1600" b="1" baseline="0">
                <a:solidFill>
                  <a:schemeClr val="accent3">
                    <a:lumMod val="50000"/>
                  </a:schemeClr>
                </a:solidFill>
                <a:latin typeface="+mn-lt"/>
              </a:rPr>
              <a:t> КАПИТАЛА</a:t>
            </a:r>
            <a:endParaRPr lang="en-US" b="1">
              <a:solidFill>
                <a:schemeClr val="accent3">
                  <a:lumMod val="50000"/>
                </a:schemeClr>
              </a:solidFill>
              <a:latin typeface="+mn-lt"/>
            </a:endParaRPr>
          </a:p>
        </c:rich>
      </c:tx>
      <c:layout>
        <c:manualLayout>
          <c:xMode val="edge"/>
          <c:yMode val="edge"/>
          <c:x val="0.32022610946086832"/>
          <c:y val="2.9462745672707558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Сводка!$A$35</c:f>
              <c:strCache>
                <c:ptCount val="1"/>
                <c:pt idx="0">
                  <c:v>Сумма капитала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solid"/>
              <a:round/>
            </a:ln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  <a:round/>
              </a:ln>
            </c:spPr>
          </c:marker>
          <c:cat>
            <c:strRef>
              <c:f>Сводка!$B$25:$M$25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Сводка!$B$35:$M$35</c:f>
              <c:numCache>
                <c:formatCode>_-* #\ ##0.00\ [$₽-419]_-;\-* #\ ##0.00\ [$₽-419]_-;_-* "-"??\ [$₽-419]_-;_-@_-</c:formatCode>
                <c:ptCount val="12"/>
                <c:pt idx="0">
                  <c:v>737177</c:v>
                </c:pt>
                <c:pt idx="1">
                  <c:v>769198.55</c:v>
                </c:pt>
                <c:pt idx="2">
                  <c:v>777209.55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9-4750-B420-093E7E449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947552"/>
        <c:axId val="816945472"/>
      </c:lineChart>
      <c:catAx>
        <c:axId val="81694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816945472"/>
        <c:crosses val="autoZero"/>
        <c:auto val="1"/>
        <c:lblAlgn val="ctr"/>
        <c:lblOffset val="100"/>
        <c:noMultiLvlLbl val="0"/>
      </c:catAx>
      <c:valAx>
        <c:axId val="816945472"/>
        <c:scaling>
          <c:orientation val="minMax"/>
        </c:scaling>
        <c:delete val="0"/>
        <c:axPos val="l"/>
        <c:numFmt formatCode="_-* #\ ##0.00\ [$₽-419]_-;\-* #\ ##0.00\ [$₽-419]_-;_-* &quot;-&quot;??\ [$₽-419]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816947552"/>
        <c:crosses val="autoZero"/>
        <c:crossBetween val="between"/>
      </c:valAx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Сводка!$A$3</c:f>
              <c:strCache>
                <c:ptCount val="1"/>
                <c:pt idx="0">
                  <c:v>Аренда жилья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Сводка!$B$3:$M$3</c:f>
              <c:numCache>
                <c:formatCode>_-* #\ ##0.00\ [$₽-419]_-;\-* #\ ##0.00\ [$₽-419]_-;_-* "-"??\ [$₽-419]_-;_-@_-</c:formatCode>
                <c:ptCount val="12"/>
                <c:pt idx="0">
                  <c:v>16610</c:v>
                </c:pt>
                <c:pt idx="1">
                  <c:v>17530</c:v>
                </c:pt>
                <c:pt idx="2">
                  <c:v>2446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5-4E00-B127-F3979E52F7BC}"/>
            </c:ext>
          </c:extLst>
        </c:ser>
        <c:ser>
          <c:idx val="1"/>
          <c:order val="1"/>
          <c:tx>
            <c:strRef>
              <c:f>Сводка!$A$4</c:f>
              <c:strCache>
                <c:ptCount val="1"/>
                <c:pt idx="0">
                  <c:v>Для дома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Сводка!$B$4:$M$4</c:f>
              <c:numCache>
                <c:formatCode>_-* #\ ##0.00\ [$₽-419]_-;\-* #\ ##0.00\ [$₽-419]_-;_-* "-"??\ [$₽-419]_-;_-@_-</c:formatCode>
                <c:ptCount val="12"/>
                <c:pt idx="0">
                  <c:v>1525</c:v>
                </c:pt>
                <c:pt idx="1">
                  <c:v>895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15-4E00-B127-F3979E52F7BC}"/>
            </c:ext>
          </c:extLst>
        </c:ser>
        <c:ser>
          <c:idx val="2"/>
          <c:order val="2"/>
          <c:tx>
            <c:strRef>
              <c:f>Сводка!$A$5</c:f>
              <c:strCache>
                <c:ptCount val="1"/>
                <c:pt idx="0">
                  <c:v>Питание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Сводка!$B$5:$M$5</c:f>
              <c:numCache>
                <c:formatCode>_-* #\ ##0.00\ [$₽-419]_-;\-* #\ ##0.00\ [$₽-419]_-;_-* "-"??\ [$₽-419]_-;_-@_-</c:formatCode>
                <c:ptCount val="12"/>
                <c:pt idx="0">
                  <c:v>8327.85</c:v>
                </c:pt>
                <c:pt idx="1">
                  <c:v>9620.66</c:v>
                </c:pt>
                <c:pt idx="2">
                  <c:v>6402.84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15-4E00-B127-F3979E52F7BC}"/>
            </c:ext>
          </c:extLst>
        </c:ser>
        <c:ser>
          <c:idx val="3"/>
          <c:order val="3"/>
          <c:tx>
            <c:strRef>
              <c:f>Сводка!$A$6</c:f>
              <c:strCache>
                <c:ptCount val="1"/>
                <c:pt idx="0">
                  <c:v>Интернет подписки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Сводка!$B$6:$M$6</c:f>
              <c:numCache>
                <c:formatCode>_-* #\ ##0.00\ [$₽-419]_-;\-* #\ ##0.00\ [$₽-419]_-;_-* "-"??\ [$₽-419]_-;_-@_-</c:formatCode>
                <c:ptCount val="12"/>
                <c:pt idx="0">
                  <c:v>1242</c:v>
                </c:pt>
                <c:pt idx="1">
                  <c:v>592</c:v>
                </c:pt>
                <c:pt idx="2">
                  <c:v>19.41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15-4E00-B127-F3979E52F7BC}"/>
            </c:ext>
          </c:extLst>
        </c:ser>
        <c:ser>
          <c:idx val="4"/>
          <c:order val="4"/>
          <c:tx>
            <c:strRef>
              <c:f>Сводка!$A$7</c:f>
              <c:strCache>
                <c:ptCount val="1"/>
                <c:pt idx="0">
                  <c:v>Одежда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Сводка!$B$7:$M$7</c:f>
              <c:numCache>
                <c:formatCode>_-* #\ ##0.00\ [$₽-419]_-;\-* #\ ##0.00\ [$₽-419]_-;_-* "-"??\ [$₽-419]_-;_-@_-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15-4E00-B127-F3979E52F7BC}"/>
            </c:ext>
          </c:extLst>
        </c:ser>
        <c:ser>
          <c:idx val="5"/>
          <c:order val="5"/>
          <c:tx>
            <c:strRef>
              <c:f>Сводка!$A$8</c:f>
              <c:strCache>
                <c:ptCount val="1"/>
                <c:pt idx="0">
                  <c:v>Передвижение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Сводка!$B$8:$M$8</c:f>
              <c:numCache>
                <c:formatCode>_-* #\ ##0.00\ [$₽-419]_-;\-* #\ ##0.00\ [$₽-419]_-;_-* "-"??\ [$₽-419]_-;_-@_-</c:formatCode>
                <c:ptCount val="12"/>
                <c:pt idx="0">
                  <c:v>633</c:v>
                </c:pt>
                <c:pt idx="1">
                  <c:v>457</c:v>
                </c:pt>
                <c:pt idx="2">
                  <c:v>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15-4E00-B127-F3979E52F7BC}"/>
            </c:ext>
          </c:extLst>
        </c:ser>
        <c:ser>
          <c:idx val="6"/>
          <c:order val="6"/>
          <c:tx>
            <c:strRef>
              <c:f>Сводка!$A$9</c:f>
              <c:strCache>
                <c:ptCount val="1"/>
                <c:pt idx="0">
                  <c:v>Техника (для себя)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Сводка!$B$9:$M$9</c:f>
              <c:numCache>
                <c:formatCode>_-* #\ ##0.00\ [$₽-419]_-;\-* #\ ##0.00\ [$₽-419]_-;_-* "-"??\ [$₽-419]_-;_-@_-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15-4E00-B127-F3979E52F7BC}"/>
            </c:ext>
          </c:extLst>
        </c:ser>
        <c:ser>
          <c:idx val="7"/>
          <c:order val="7"/>
          <c:tx>
            <c:strRef>
              <c:f>Сводка!$A$10</c:f>
              <c:strCache>
                <c:ptCount val="1"/>
                <c:pt idx="0">
                  <c:v>Уход за собой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Сводка!$B$10:$M$10</c:f>
              <c:numCache>
                <c:formatCode>_-* #\ ##0.00\ [$₽-419]_-;\-* #\ ##0.00\ [$₽-419]_-;_-* "-"??\ [$₽-419]_-;_-@_-</c:formatCode>
                <c:ptCount val="12"/>
                <c:pt idx="0">
                  <c:v>300</c:v>
                </c:pt>
                <c:pt idx="1">
                  <c:v>300</c:v>
                </c:pt>
                <c:pt idx="2">
                  <c:v>1153.4000000000001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15-4E00-B127-F3979E52F7BC}"/>
            </c:ext>
          </c:extLst>
        </c:ser>
        <c:ser>
          <c:idx val="8"/>
          <c:order val="8"/>
          <c:tx>
            <c:strRef>
              <c:f>Сводка!$A$11</c:f>
              <c:strCache>
                <c:ptCount val="1"/>
                <c:pt idx="0">
                  <c:v>Машина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Сводка!$B$11:$M$11</c:f>
              <c:numCache>
                <c:formatCode>_-* #\ ##0.00\ [$₽-419]_-;\-* #\ ##0.00\ [$₽-419]_-;_-* "-"??\ [$₽-419]_-;_-@_-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15-4E00-B127-F3979E52F7BC}"/>
            </c:ext>
          </c:extLst>
        </c:ser>
        <c:ser>
          <c:idx val="9"/>
          <c:order val="9"/>
          <c:tx>
            <c:strRef>
              <c:f>Сводка!$A$12</c:f>
              <c:strCache>
                <c:ptCount val="1"/>
                <c:pt idx="0">
                  <c:v>Отношения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Сводка!$B$12:$M$12</c:f>
              <c:numCache>
                <c:formatCode>_-* #\ ##0.00\ [$₽-419]_-;\-* #\ ##0.00\ [$₽-419]_-;_-* "-"??\ [$₽-419]_-;_-@_-</c:formatCode>
                <c:ptCount val="12"/>
                <c:pt idx="0">
                  <c:v>4589</c:v>
                </c:pt>
                <c:pt idx="1">
                  <c:v>2283.98</c:v>
                </c:pt>
                <c:pt idx="2">
                  <c:v>4304.99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15-4E00-B127-F3979E52F7BC}"/>
            </c:ext>
          </c:extLst>
        </c:ser>
        <c:ser>
          <c:idx val="10"/>
          <c:order val="10"/>
          <c:tx>
            <c:strRef>
              <c:f>Сводка!$A$13</c:f>
              <c:strCache>
                <c:ptCount val="1"/>
                <c:pt idx="0">
                  <c:v>Подарки семье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Сводка!$B$13:$M$13</c:f>
              <c:numCache>
                <c:formatCode>_-* #\ ##0.00\ [$₽-419]_-;\-* #\ ##0.00\ [$₽-419]_-;_-* "-"??\ [$₽-419]_-;_-@_-</c:formatCode>
                <c:ptCount val="12"/>
                <c:pt idx="0">
                  <c:v>600</c:v>
                </c:pt>
                <c:pt idx="1">
                  <c:v>0</c:v>
                </c:pt>
                <c:pt idx="2">
                  <c:v>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15-4E00-B127-F3979E52F7BC}"/>
            </c:ext>
          </c:extLst>
        </c:ser>
        <c:ser>
          <c:idx val="11"/>
          <c:order val="11"/>
          <c:tx>
            <c:strRef>
              <c:f>Сводка!$A$14</c:f>
              <c:strCache>
                <c:ptCount val="1"/>
                <c:pt idx="0">
                  <c:v>Подарки друзьям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Сводка!$B$14:$M$14</c:f>
              <c:numCache>
                <c:formatCode>_-* #\ ##0.00\ [$₽-419]_-;\-* #\ ##0.00\ [$₽-419]_-;_-* "-"??\ [$₽-419]_-;_-@_-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615-4E00-B127-F3979E52F7BC}"/>
            </c:ext>
          </c:extLst>
        </c:ser>
        <c:ser>
          <c:idx val="12"/>
          <c:order val="12"/>
          <c:tx>
            <c:strRef>
              <c:f>Сводка!$A$15</c:f>
              <c:strCache>
                <c:ptCount val="1"/>
                <c:pt idx="0">
                  <c:v>Путешествия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Сводка!$B$15:$M$15</c:f>
              <c:numCache>
                <c:formatCode>_-* #\ ##0.00\ [$₽-419]_-;\-* #\ ##0.00\ [$₽-419]_-;_-* "-"??\ [$₽-419]_-;_-@_-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615-4E00-B127-F3979E52F7BC}"/>
            </c:ext>
          </c:extLst>
        </c:ser>
        <c:ser>
          <c:idx val="13"/>
          <c:order val="13"/>
          <c:tx>
            <c:strRef>
              <c:f>Сводка!$A$16</c:f>
              <c:strCache>
                <c:ptCount val="1"/>
                <c:pt idx="0">
                  <c:v>Спорт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Сводка!$B$16:$M$16</c:f>
              <c:numCache>
                <c:formatCode>_-* #\ ##0.00\ [$₽-419]_-;\-* #\ ##0.00\ [$₽-419]_-;_-* "-"??\ [$₽-419]_-;_-@_-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615-4E00-B127-F3979E52F7BC}"/>
            </c:ext>
          </c:extLst>
        </c:ser>
        <c:ser>
          <c:idx val="14"/>
          <c:order val="14"/>
          <c:tx>
            <c:strRef>
              <c:f>Сводка!$A$17</c:f>
              <c:strCache>
                <c:ptCount val="1"/>
                <c:pt idx="0">
                  <c:v>Учёба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Сводка!$B$17:$M$17</c:f>
              <c:numCache>
                <c:formatCode>_-* #\ ##0.00\ [$₽-419]_-;\-* #\ ##0.00\ [$₽-419]_-;_-* "-"??\ [$₽-419]_-;_-@_-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615-4E00-B127-F3979E52F7BC}"/>
            </c:ext>
          </c:extLst>
        </c:ser>
        <c:ser>
          <c:idx val="15"/>
          <c:order val="15"/>
          <c:tx>
            <c:strRef>
              <c:f>Сводка!$A$18</c:f>
              <c:strCache>
                <c:ptCount val="1"/>
                <c:pt idx="0">
                  <c:v>Развлечения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Сводка!$B$18:$M$18</c:f>
              <c:numCache>
                <c:formatCode>_-* #\ ##0.00\ [$₽-419]_-;\-* #\ ##0.00\ [$₽-419]_-;_-* "-"??\ [$₽-419]_-;_-@_-</c:formatCode>
                <c:ptCount val="12"/>
                <c:pt idx="0">
                  <c:v>1411.21</c:v>
                </c:pt>
                <c:pt idx="1">
                  <c:v>2533.9499999999998</c:v>
                </c:pt>
                <c:pt idx="2">
                  <c:v>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615-4E00-B127-F3979E52F7BC}"/>
            </c:ext>
          </c:extLst>
        </c:ser>
        <c:ser>
          <c:idx val="16"/>
          <c:order val="16"/>
          <c:tx>
            <c:strRef>
              <c:f>Сводка!$A$19</c:f>
              <c:strCache>
                <c:ptCount val="1"/>
                <c:pt idx="0">
                  <c:v>Вредные привычки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Сводка!$B$19:$M$19</c:f>
              <c:numCache>
                <c:formatCode>_-* #\ ##0.00\ [$₽-419]_-;\-* #\ ##0.00\ [$₽-419]_-;_-* "-"??\ [$₽-419]_-;_-@_-</c:formatCode>
                <c:ptCount val="12"/>
                <c:pt idx="0">
                  <c:v>590</c:v>
                </c:pt>
                <c:pt idx="1">
                  <c:v>500</c:v>
                </c:pt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615-4E00-B127-F3979E52F7BC}"/>
            </c:ext>
          </c:extLst>
        </c:ser>
        <c:ser>
          <c:idx val="17"/>
          <c:order val="17"/>
          <c:tx>
            <c:strRef>
              <c:f>Сводка!$A$20</c:f>
              <c:strCache>
                <c:ptCount val="1"/>
                <c:pt idx="0">
                  <c:v>Вкусняшки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Сводка!$B$20:$M$20</c:f>
              <c:numCache>
                <c:formatCode>_-* #\ ##0.00\ [$₽-419]_-;\-* #\ ##0.00\ [$₽-419]_-;_-* "-"??\ [$₽-419]_-;_-@_-</c:formatCode>
                <c:ptCount val="12"/>
                <c:pt idx="0">
                  <c:v>2106.4699999999998</c:v>
                </c:pt>
                <c:pt idx="1">
                  <c:v>2492.27</c:v>
                </c:pt>
                <c:pt idx="2">
                  <c:v>986.79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615-4E00-B127-F3979E52F7BC}"/>
            </c:ext>
          </c:extLst>
        </c:ser>
        <c:ser>
          <c:idx val="18"/>
          <c:order val="18"/>
          <c:tx>
            <c:strRef>
              <c:f>Сводка!$A$21</c:f>
              <c:strCache>
                <c:ptCount val="1"/>
                <c:pt idx="0">
                  <c:v>Кот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Сводка!$B$21:$M$21</c:f>
              <c:numCache>
                <c:formatCode>_-* #\ ##0.00\ [$₽-419]_-;\-* #\ ##0.00\ [$₽-419]_-;_-* "-"??\ [$₽-419]_-;_-@_-</c:formatCode>
                <c:ptCount val="12"/>
                <c:pt idx="0">
                  <c:v>760.85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615-4E00-B127-F3979E52F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8911360"/>
        <c:axId val="828896800"/>
      </c:barChart>
      <c:catAx>
        <c:axId val="828911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8896800"/>
        <c:crosses val="autoZero"/>
        <c:auto val="1"/>
        <c:lblAlgn val="ctr"/>
        <c:lblOffset val="100"/>
        <c:noMultiLvlLbl val="0"/>
      </c:catAx>
      <c:valAx>
        <c:axId val="82889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891136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Доходы</a:t>
            </a:r>
            <a:r>
              <a:rPr lang="en-US"/>
              <a:t> &amp; </a:t>
            </a:r>
            <a:r>
              <a:rPr lang="ru-RU"/>
              <a:t>Расходы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Расходы</c:v>
          </c:tx>
          <c:spPr>
            <a:ln w="22225" cap="rnd">
              <a:solidFill>
                <a:schemeClr val="accent1"/>
              </a:solidFill>
              <a:prstDash val="solid"/>
              <a:round/>
            </a:ln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Сводка!$B$22:$M$22</c:f>
              <c:numCache>
                <c:formatCode>_-* #\ ##0.00\ [$₽-419]_-;\-* #\ ##0.00\ [$₽-419]_-;_-* "-"??\ [$₽-419]_-;_-@_-</c:formatCode>
                <c:ptCount val="12"/>
                <c:pt idx="0">
                  <c:v>38695.379999999997</c:v>
                </c:pt>
                <c:pt idx="1">
                  <c:v>37204.859999999993</c:v>
                </c:pt>
                <c:pt idx="2">
                  <c:v>22161.43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0-4A9A-8A7A-358A2C895995}"/>
            </c:ext>
          </c:extLst>
        </c:ser>
        <c:ser>
          <c:idx val="1"/>
          <c:order val="1"/>
          <c:tx>
            <c:v>Доходы</c:v>
          </c:tx>
          <c:spPr>
            <a:ln w="22225" cap="rnd">
              <a:solidFill>
                <a:schemeClr val="accent2"/>
              </a:solidFill>
              <a:prstDash val="solid"/>
              <a:round/>
            </a:ln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  <a:round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Сводка!$B$28:$M$28</c:f>
              <c:numCache>
                <c:formatCode>_-* #\ ##0.00\ [$₽-419]_-;\-* #\ ##0.00\ [$₽-419]_-;_-* "-"??\ [$₽-419]_-;_-@_-</c:formatCode>
                <c:ptCount val="12"/>
                <c:pt idx="0">
                  <c:v>58468</c:v>
                </c:pt>
                <c:pt idx="1">
                  <c:v>62935</c:v>
                </c:pt>
                <c:pt idx="2">
                  <c:v>37500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80-4A9A-8A7A-358A2C895995}"/>
            </c:ext>
          </c:extLst>
        </c:ser>
        <c:ser>
          <c:idx val="2"/>
          <c:order val="2"/>
          <c:tx>
            <c:strRef>
              <c:f>Сводка!$A$30</c:f>
              <c:strCache>
                <c:ptCount val="1"/>
                <c:pt idx="0">
                  <c:v>Инвестирование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olid"/>
              <a:round/>
            </a:ln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  <a:round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Сводка!$B$30:$M$30</c:f>
              <c:numCache>
                <c:formatCode>_-* #\ ##0.00\ [$₽-419]_-;\-* #\ ##0.00\ [$₽-419]_-;_-* "-"??\ [$₽-419]_-;_-@_-</c:formatCode>
                <c:ptCount val="12"/>
                <c:pt idx="0">
                  <c:v>33122</c:v>
                </c:pt>
                <c:pt idx="1">
                  <c:v>22589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80-4A9A-8A7A-358A2C895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787040"/>
        <c:axId val="690770400"/>
      </c:lineChart>
      <c:catAx>
        <c:axId val="69078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770400"/>
        <c:crosses val="autoZero"/>
        <c:auto val="1"/>
        <c:lblAlgn val="ctr"/>
        <c:lblOffset val="100"/>
        <c:noMultiLvlLbl val="0"/>
      </c:catAx>
      <c:valAx>
        <c:axId val="690770400"/>
        <c:scaling>
          <c:orientation val="minMax"/>
        </c:scaling>
        <c:delete val="0"/>
        <c:axPos val="l"/>
        <c:numFmt formatCode="_-* #\ ##0.00\ [$₽-419]_-;\-* #\ ##0.00\ [$₽-419]_-;_-* &quot;-&quot;??\ [$₽-419]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787040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 (Бюджет)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96B-4EF2-9978-9C05F315AA50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96B-4EF2-9978-9C05F315AA50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96B-4EF2-9978-9C05F315AA50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Шаблон!$I$19:$I$21</c:f>
              <c:strCache>
                <c:ptCount val="3"/>
                <c:pt idx="0">
                  <c:v>1) Необходимые</c:v>
                </c:pt>
                <c:pt idx="1">
                  <c:v>2) Полезные</c:v>
                </c:pt>
                <c:pt idx="2">
                  <c:v>3) Бесполезные</c:v>
                </c:pt>
              </c:strCache>
            </c:strRef>
          </c:cat>
          <c:val>
            <c:numRef>
              <c:f>Шаблон!$J$19:$J$21</c:f>
              <c:numCache>
                <c:formatCode>_("₽"* #,##0.00_);_("₽"* \(#,##0.00\);_("₽"*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6B-4EF2-9978-9C05F315AA5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 (ФАКТ)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202-425A-9CCE-AB51FFC0C524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202-425A-9CCE-AB51FFC0C524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202-425A-9CCE-AB51FFC0C524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02-425A-9CCE-AB51FFC0C524}"/>
                </c:ext>
              </c:extLst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02-425A-9CCE-AB51FFC0C524}"/>
                </c:ext>
              </c:extLst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202-425A-9CCE-AB51FFC0C524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Шаблон!$I$19:$I$21</c:f>
              <c:strCache>
                <c:ptCount val="3"/>
                <c:pt idx="0">
                  <c:v>1) Необходимые</c:v>
                </c:pt>
                <c:pt idx="1">
                  <c:v>2) Полезные</c:v>
                </c:pt>
                <c:pt idx="2">
                  <c:v>3) Бесполезные</c:v>
                </c:pt>
              </c:strCache>
            </c:strRef>
          </c:cat>
          <c:val>
            <c:numRef>
              <c:f>Шаблон!$L$19:$L$21</c:f>
              <c:numCache>
                <c:formatCode>_("₽"* #,##0.00_);_("₽"* \(#,##0.00\);_("₽"*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02-425A-9CCE-AB51FFC0C52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ДОХОДЫ</a:t>
            </a:r>
            <a:r>
              <a:rPr lang="ru-RU" baseline="0"/>
              <a:t> (ФАКТ)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1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FED-4472-841D-FB9C277B2B15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FED-4472-841D-FB9C277B2B15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FED-4472-841D-FB9C277B2B15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FED-4472-841D-FB9C277B2B15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(Шаблон!$I$8:$I$10,Шаблон!$I$12)</c:f>
              <c:strCache>
                <c:ptCount val="4"/>
                <c:pt idx="0">
                  <c:v>1) Зарплата</c:v>
                </c:pt>
                <c:pt idx="1">
                  <c:v>2) Стипендия</c:v>
                </c:pt>
                <c:pt idx="2">
                  <c:v>3) Родители</c:v>
                </c:pt>
                <c:pt idx="3">
                  <c:v>5) Другие поступления</c:v>
                </c:pt>
              </c:strCache>
            </c:strRef>
          </c:cat>
          <c:val>
            <c:numRef>
              <c:f>(Шаблон!$K$8:$K$10,Шаблон!$K$12)</c:f>
              <c:numCache>
                <c:formatCode>_-* #\ ##0.00\ [$₽-419]_-;\-* #\ ##0.00\ [$₽-419]_-;_-* "-"??\ [$₽-419]_-;_-@_-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ED-4472-841D-FB9C277B2B1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 (ФАКТ)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A85-4610-AAF1-A23D75C71A73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A85-4610-AAF1-A23D75C71A73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A85-4610-AAF1-A23D75C71A73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A85-4610-AAF1-A23D75C71A73}"/>
                </c:ext>
              </c:extLst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85-4610-AAF1-A23D75C71A73}"/>
                </c:ext>
              </c:extLst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85-4610-AAF1-A23D75C71A73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January!$I$19:$I$21</c:f>
              <c:strCache>
                <c:ptCount val="3"/>
                <c:pt idx="0">
                  <c:v>1) Необходимые</c:v>
                </c:pt>
                <c:pt idx="1">
                  <c:v>2) Полезные</c:v>
                </c:pt>
                <c:pt idx="2">
                  <c:v>3) Бесполезные</c:v>
                </c:pt>
              </c:strCache>
            </c:strRef>
          </c:cat>
          <c:val>
            <c:numRef>
              <c:f>January!$L$19:$L$21</c:f>
              <c:numCache>
                <c:formatCode>_("₽"* #,##0.00_);_("₽"* \(#,##0.00\);_("₽"* "-"??_);_(@_)</c:formatCode>
                <c:ptCount val="3"/>
                <c:pt idx="0">
                  <c:v>28637.85</c:v>
                </c:pt>
                <c:pt idx="1">
                  <c:v>5189</c:v>
                </c:pt>
                <c:pt idx="2">
                  <c:v>4868.5300000000007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85-4610-AAF1-A23D75C71A7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ДОХОДЫ</a:t>
            </a:r>
            <a:r>
              <a:rPr lang="ru-RU" baseline="0"/>
              <a:t> (ФАКТ)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1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0DD-4C21-ADC8-C576BFB766C3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0DD-4C21-ADC8-C576BFB766C3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0DD-4C21-ADC8-C576BFB766C3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0DD-4C21-ADC8-C576BFB766C3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(January!$I$8:$I$10,January!$I$12)</c:f>
              <c:strCache>
                <c:ptCount val="4"/>
                <c:pt idx="0">
                  <c:v>1) Зарплата</c:v>
                </c:pt>
                <c:pt idx="1">
                  <c:v>2) Стипендия</c:v>
                </c:pt>
                <c:pt idx="2">
                  <c:v>3) Родители</c:v>
                </c:pt>
                <c:pt idx="3">
                  <c:v>5) Другие поступления</c:v>
                </c:pt>
              </c:strCache>
            </c:strRef>
          </c:cat>
          <c:val>
            <c:numRef>
              <c:f>(January!$K$8:$K$10,January!$K$12)</c:f>
              <c:numCache>
                <c:formatCode>_-* #\ ##0.00\ [$₽-419]_-;\-* #\ ##0.00\ [$₽-419]_-;_-* "-"??\ [$₽-419]_-;_-@_-</c:formatCode>
                <c:ptCount val="4"/>
                <c:pt idx="0">
                  <c:v>55015</c:v>
                </c:pt>
                <c:pt idx="1">
                  <c:v>0</c:v>
                </c:pt>
                <c:pt idx="2">
                  <c:v>3300</c:v>
                </c:pt>
                <c:pt idx="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DD-4C21-ADC8-C576BFB766C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 (Бюджет)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9DC-464F-87C9-0E8FDE925F4D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9DC-464F-87C9-0E8FDE925F4D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9DC-464F-87C9-0E8FDE925F4D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February!$I$19:$I$21</c:f>
              <c:strCache>
                <c:ptCount val="3"/>
                <c:pt idx="0">
                  <c:v>1) Необходимые</c:v>
                </c:pt>
                <c:pt idx="1">
                  <c:v>2) Полезные</c:v>
                </c:pt>
                <c:pt idx="2">
                  <c:v>3) Бесполезные</c:v>
                </c:pt>
              </c:strCache>
            </c:strRef>
          </c:cat>
          <c:val>
            <c:numRef>
              <c:f>February!$J$19:$J$21</c:f>
              <c:numCache>
                <c:formatCode>_("₽"* #,##0.00_);_("₽"* \(#,##0.00\);_("₽"* "-"??_);_(@_)</c:formatCode>
                <c:ptCount val="3"/>
                <c:pt idx="0">
                  <c:v>33892</c:v>
                </c:pt>
                <c:pt idx="1">
                  <c:v>3000</c:v>
                </c:pt>
                <c:pt idx="2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DC-464F-87C9-0E8FDE925F4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 (ФАКТ)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171-42AA-B539-53F3F3616052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171-42AA-B539-53F3F3616052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171-42AA-B539-53F3F3616052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71-42AA-B539-53F3F3616052}"/>
                </c:ext>
              </c:extLst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71-42AA-B539-53F3F3616052}"/>
                </c:ext>
              </c:extLst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71-42AA-B539-53F3F3616052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February!$I$19:$I$21</c:f>
              <c:strCache>
                <c:ptCount val="3"/>
                <c:pt idx="0">
                  <c:v>1) Необходимые</c:v>
                </c:pt>
                <c:pt idx="1">
                  <c:v>2) Полезные</c:v>
                </c:pt>
                <c:pt idx="2">
                  <c:v>3) Бесполезные</c:v>
                </c:pt>
              </c:strCache>
            </c:strRef>
          </c:cat>
          <c:val>
            <c:numRef>
              <c:f>February!$L$19:$L$21</c:f>
              <c:numCache>
                <c:formatCode>_("₽"* #,##0.00_);_("₽"* \(#,##0.00\);_("₽"* "-"??_);_(@_)</c:formatCode>
                <c:ptCount val="3"/>
                <c:pt idx="0">
                  <c:v>29394.66</c:v>
                </c:pt>
                <c:pt idx="1">
                  <c:v>2283.98</c:v>
                </c:pt>
                <c:pt idx="2">
                  <c:v>5526.2199999999993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71-42AA-B539-53F3F361605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ДОХОДЫ</a:t>
            </a:r>
            <a:r>
              <a:rPr lang="ru-RU" baseline="0"/>
              <a:t> (ФАКТ)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1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047-46AE-B660-2F450F628B30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047-46AE-B660-2F450F628B30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047-46AE-B660-2F450F628B30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047-46AE-B660-2F450F628B30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(February!$I$8:$I$10,February!$I$12)</c:f>
              <c:strCache>
                <c:ptCount val="4"/>
                <c:pt idx="0">
                  <c:v>1) Зарплата</c:v>
                </c:pt>
                <c:pt idx="1">
                  <c:v>2) Стипендия</c:v>
                </c:pt>
                <c:pt idx="2">
                  <c:v>3) Родители</c:v>
                </c:pt>
                <c:pt idx="3">
                  <c:v>5) Другие поступления</c:v>
                </c:pt>
              </c:strCache>
            </c:strRef>
          </c:cat>
          <c:val>
            <c:numRef>
              <c:f>(February!$K$8:$K$10,February!$K$12)</c:f>
              <c:numCache>
                <c:formatCode>_-* #\ ##0.00\ [$₽-419]_-;\-* #\ ##0.00\ [$₽-419]_-;_-* "-"??\ [$₽-419]_-;_-@_-</c:formatCode>
                <c:ptCount val="4"/>
                <c:pt idx="0">
                  <c:v>60015</c:v>
                </c:pt>
                <c:pt idx="1">
                  <c:v>0</c:v>
                </c:pt>
                <c:pt idx="2">
                  <c:v>2551</c:v>
                </c:pt>
                <c:pt idx="3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47-46AE-B660-2F450F628B3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 (Бюджет)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68B-4583-9D50-7F576D01E9DC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68B-4583-9D50-7F576D01E9DC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68B-4583-9D50-7F576D01E9DC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March!$I$19:$I$21</c:f>
              <c:strCache>
                <c:ptCount val="3"/>
                <c:pt idx="0">
                  <c:v>1) Необходимые</c:v>
                </c:pt>
                <c:pt idx="1">
                  <c:v>2) Полезные</c:v>
                </c:pt>
                <c:pt idx="2">
                  <c:v>3) Бесполезные</c:v>
                </c:pt>
              </c:strCache>
            </c:strRef>
          </c:cat>
          <c:val>
            <c:numRef>
              <c:f>March!$J$19:$J$21</c:f>
              <c:numCache>
                <c:formatCode>_("₽"* #,##0.00_);_("₽"* \(#,##0.00\);_("₽"* "-"??_);_(@_)</c:formatCode>
                <c:ptCount val="3"/>
                <c:pt idx="0">
                  <c:v>25392</c:v>
                </c:pt>
                <c:pt idx="1">
                  <c:v>8000</c:v>
                </c:pt>
                <c:pt idx="2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8B-4583-9D50-7F576D01E9D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 (ФАКТ)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DD9-4960-B138-FC917AE69B0A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DD9-4960-B138-FC917AE69B0A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DD9-4960-B138-FC917AE69B0A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D9-4960-B138-FC917AE69B0A}"/>
                </c:ext>
              </c:extLst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D9-4960-B138-FC917AE69B0A}"/>
                </c:ext>
              </c:extLst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DD9-4960-B138-FC917AE69B0A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March!$I$19:$I$21</c:f>
              <c:strCache>
                <c:ptCount val="3"/>
                <c:pt idx="0">
                  <c:v>1) Необходимые</c:v>
                </c:pt>
                <c:pt idx="1">
                  <c:v>2) Полезные</c:v>
                </c:pt>
                <c:pt idx="2">
                  <c:v>3) Бесполезные</c:v>
                </c:pt>
              </c:strCache>
            </c:strRef>
          </c:cat>
          <c:val>
            <c:numRef>
              <c:f>March!$L$19:$L$21</c:f>
              <c:numCache>
                <c:formatCode>_("₽"* #,##0.00_);_("₽"* \(#,##0.00\);_("₽"* "-"??_);_(@_)</c:formatCode>
                <c:ptCount val="3"/>
                <c:pt idx="0">
                  <c:v>10985.65</c:v>
                </c:pt>
                <c:pt idx="1">
                  <c:v>9434.99</c:v>
                </c:pt>
                <c:pt idx="2">
                  <c:v>1740.79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D9-4960-B138-FC917AE69B0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ДОХОДЫ</a:t>
            </a:r>
            <a:r>
              <a:rPr lang="ru-RU" baseline="0"/>
              <a:t> (ФАКТ)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1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1A9-40D7-A42C-5D75D2523DBC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1A9-40D7-A42C-5D75D2523DBC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1A9-40D7-A42C-5D75D2523DBC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1A9-40D7-A42C-5D75D2523DBC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(March!$I$8:$I$10,March!$I$12)</c:f>
              <c:strCache>
                <c:ptCount val="4"/>
                <c:pt idx="0">
                  <c:v>1) Зарплата</c:v>
                </c:pt>
                <c:pt idx="1">
                  <c:v>2) Стипендия</c:v>
                </c:pt>
                <c:pt idx="2">
                  <c:v>3) Родители</c:v>
                </c:pt>
                <c:pt idx="3">
                  <c:v>5) Другие поступления</c:v>
                </c:pt>
              </c:strCache>
            </c:strRef>
          </c:cat>
          <c:val>
            <c:numRef>
              <c:f>(March!$K$8:$K$10,March!$K$12)</c:f>
              <c:numCache>
                <c:formatCode>_-* #\ ##0.00\ [$₽-419]_-;\-* #\ ##0.00\ [$₽-419]_-;_-* "-"??\ [$₽-419]_-;_-@_-</c:formatCode>
                <c:ptCount val="4"/>
                <c:pt idx="0">
                  <c:v>35100</c:v>
                </c:pt>
                <c:pt idx="1">
                  <c:v>0</c:v>
                </c:pt>
                <c:pt idx="2">
                  <c:v>2400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A9-40D7-A42C-5D75D2523DB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37</xdr:row>
      <xdr:rowOff>2722</xdr:rowOff>
    </xdr:from>
    <xdr:to>
      <xdr:col>11</xdr:col>
      <xdr:colOff>13608</xdr:colOff>
      <xdr:row>58</xdr:row>
      <xdr:rowOff>21772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37</xdr:row>
      <xdr:rowOff>1</xdr:rowOff>
    </xdr:from>
    <xdr:to>
      <xdr:col>14</xdr:col>
      <xdr:colOff>312964</xdr:colOff>
      <xdr:row>58</xdr:row>
      <xdr:rowOff>32658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58</xdr:row>
      <xdr:rowOff>21771</xdr:rowOff>
    </xdr:from>
    <xdr:to>
      <xdr:col>11</xdr:col>
      <xdr:colOff>13607</xdr:colOff>
      <xdr:row>72</xdr:row>
      <xdr:rowOff>152401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38</xdr:row>
      <xdr:rowOff>2722</xdr:rowOff>
    </xdr:from>
    <xdr:to>
      <xdr:col>11</xdr:col>
      <xdr:colOff>13608</xdr:colOff>
      <xdr:row>59</xdr:row>
      <xdr:rowOff>43543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10886</xdr:colOff>
      <xdr:row>38</xdr:row>
      <xdr:rowOff>1</xdr:rowOff>
    </xdr:from>
    <xdr:to>
      <xdr:col>14</xdr:col>
      <xdr:colOff>323850</xdr:colOff>
      <xdr:row>59</xdr:row>
      <xdr:rowOff>21772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59</xdr:row>
      <xdr:rowOff>21770</xdr:rowOff>
    </xdr:from>
    <xdr:to>
      <xdr:col>11</xdr:col>
      <xdr:colOff>13607</xdr:colOff>
      <xdr:row>73</xdr:row>
      <xdr:rowOff>163286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38</xdr:row>
      <xdr:rowOff>2722</xdr:rowOff>
    </xdr:from>
    <xdr:to>
      <xdr:col>11</xdr:col>
      <xdr:colOff>13608</xdr:colOff>
      <xdr:row>59</xdr:row>
      <xdr:rowOff>43543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10886</xdr:colOff>
      <xdr:row>38</xdr:row>
      <xdr:rowOff>1</xdr:rowOff>
    </xdr:from>
    <xdr:to>
      <xdr:col>14</xdr:col>
      <xdr:colOff>323850</xdr:colOff>
      <xdr:row>59</xdr:row>
      <xdr:rowOff>21772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59</xdr:row>
      <xdr:rowOff>21770</xdr:rowOff>
    </xdr:from>
    <xdr:to>
      <xdr:col>11</xdr:col>
      <xdr:colOff>13607</xdr:colOff>
      <xdr:row>73</xdr:row>
      <xdr:rowOff>163286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99172</xdr:rowOff>
    </xdr:from>
    <xdr:to>
      <xdr:col>4</xdr:col>
      <xdr:colOff>561975</xdr:colOff>
      <xdr:row>49</xdr:row>
      <xdr:rowOff>175372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702608</xdr:colOff>
      <xdr:row>35</xdr:row>
      <xdr:rowOff>99172</xdr:rowOff>
    </xdr:from>
    <xdr:to>
      <xdr:col>10</xdr:col>
      <xdr:colOff>188258</xdr:colOff>
      <xdr:row>49</xdr:row>
      <xdr:rowOff>175372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319929</xdr:colOff>
      <xdr:row>35</xdr:row>
      <xdr:rowOff>108137</xdr:rowOff>
    </xdr:from>
    <xdr:to>
      <xdr:col>16</xdr:col>
      <xdr:colOff>519954</xdr:colOff>
      <xdr:row>50</xdr:row>
      <xdr:rowOff>5043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0</xdr:row>
      <xdr:rowOff>201706</xdr:rowOff>
    </xdr:from>
    <xdr:to>
      <xdr:col>27</xdr:col>
      <xdr:colOff>504265</xdr:colOff>
      <xdr:row>34</xdr:row>
      <xdr:rowOff>44824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50</xdr:row>
      <xdr:rowOff>29135</xdr:rowOff>
    </xdr:from>
    <xdr:to>
      <xdr:col>10</xdr:col>
      <xdr:colOff>291352</xdr:colOff>
      <xdr:row>71</xdr:row>
      <xdr:rowOff>56029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37</xdr:row>
      <xdr:rowOff>144236</xdr:rowOff>
    </xdr:from>
    <xdr:to>
      <xdr:col>11</xdr:col>
      <xdr:colOff>13608</xdr:colOff>
      <xdr:row>52</xdr:row>
      <xdr:rowOff>24494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37</xdr:row>
      <xdr:rowOff>130629</xdr:rowOff>
    </xdr:from>
    <xdr:to>
      <xdr:col>14</xdr:col>
      <xdr:colOff>465364</xdr:colOff>
      <xdr:row>52</xdr:row>
      <xdr:rowOff>10887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609600</xdr:colOff>
      <xdr:row>52</xdr:row>
      <xdr:rowOff>119742</xdr:rowOff>
    </xdr:from>
    <xdr:to>
      <xdr:col>11</xdr:col>
      <xdr:colOff>2721</xdr:colOff>
      <xdr:row>67</xdr:row>
      <xdr:rowOff>10886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3"/>
  <sheetViews>
    <sheetView zoomScale="70" zoomScaleNormal="70" workbookViewId="0">
      <selection activeCell="D65" sqref="D65"/>
    </sheetView>
  </sheetViews>
  <sheetFormatPr defaultColWidth="9.109375" defaultRowHeight="14.4" x14ac:dyDescent="0.3"/>
  <cols>
    <col min="1" max="1" width="29.44140625" bestFit="1" customWidth="1"/>
    <col min="2" max="2" width="18" bestFit="1" customWidth="1"/>
    <col min="3" max="3" width="12" bestFit="1" customWidth="1"/>
    <col min="4" max="4" width="18" bestFit="1" customWidth="1"/>
    <col min="5" max="5" width="12" bestFit="1" customWidth="1"/>
    <col min="6" max="6" width="18" bestFit="1" customWidth="1"/>
    <col min="7" max="7" width="29.6640625" bestFit="1" customWidth="1"/>
    <col min="8" max="8" width="9.109375" customWidth="1"/>
    <col min="9" max="9" width="27.44140625" bestFit="1" customWidth="1"/>
    <col min="10" max="10" width="19.44140625" bestFit="1" customWidth="1"/>
    <col min="11" max="11" width="21.5546875" bestFit="1" customWidth="1"/>
    <col min="12" max="12" width="24.5546875" customWidth="1"/>
    <col min="13" max="13" width="19.44140625" bestFit="1" customWidth="1"/>
    <col min="14" max="14" width="22.33203125" bestFit="1" customWidth="1"/>
    <col min="15" max="15" width="22.5546875" bestFit="1" customWidth="1"/>
    <col min="16" max="16" width="25.33203125" bestFit="1" customWidth="1"/>
    <col min="17" max="17" width="9.109375" customWidth="1"/>
    <col min="18" max="18" width="29.44140625" bestFit="1" customWidth="1"/>
    <col min="19" max="21" width="15" customWidth="1"/>
    <col min="22" max="22" width="15" bestFit="1" customWidth="1"/>
    <col min="23" max="23" width="10.44140625" bestFit="1" customWidth="1"/>
    <col min="24" max="24" width="18.109375" bestFit="1" customWidth="1"/>
    <col min="25" max="25" width="9.109375" customWidth="1"/>
  </cols>
  <sheetData>
    <row r="1" spans="1:24" ht="19.5" customHeight="1" thickBot="1" x14ac:dyDescent="0.4">
      <c r="A1" s="287" t="s">
        <v>0</v>
      </c>
      <c r="B1" s="278"/>
      <c r="C1" s="278"/>
      <c r="D1" s="278"/>
      <c r="E1" s="278"/>
      <c r="F1" s="278"/>
      <c r="G1" s="279"/>
      <c r="I1" s="277" t="s">
        <v>1</v>
      </c>
      <c r="J1" s="278"/>
      <c r="K1" s="278"/>
      <c r="L1" s="278"/>
      <c r="M1" s="278"/>
      <c r="N1" s="279"/>
      <c r="V1" s="110"/>
      <c r="W1" s="111"/>
      <c r="X1" s="112"/>
    </row>
    <row r="2" spans="1:24" ht="19.5" customHeight="1" thickBot="1" x14ac:dyDescent="0.35">
      <c r="A2" s="284"/>
      <c r="B2" s="276"/>
      <c r="C2" s="276"/>
      <c r="D2" s="276"/>
      <c r="E2" s="276"/>
      <c r="F2" s="285"/>
      <c r="G2" s="113"/>
      <c r="I2" s="275" t="s">
        <v>2</v>
      </c>
      <c r="J2" s="276"/>
      <c r="K2" s="276"/>
      <c r="L2" s="276"/>
      <c r="M2" s="276"/>
      <c r="N2" s="65"/>
      <c r="V2" s="114"/>
      <c r="W2" s="115"/>
    </row>
    <row r="3" spans="1:24" ht="19.5" customHeight="1" thickBot="1" x14ac:dyDescent="0.35">
      <c r="A3" s="277"/>
      <c r="B3" s="278"/>
      <c r="C3" s="278"/>
      <c r="D3" s="278"/>
      <c r="E3" s="278"/>
      <c r="F3" s="279"/>
      <c r="G3" s="116"/>
      <c r="I3" s="286" t="s">
        <v>3</v>
      </c>
      <c r="J3" s="278"/>
      <c r="K3" s="278"/>
      <c r="L3" s="278"/>
      <c r="M3" s="279"/>
      <c r="N3" s="14"/>
      <c r="V3" s="114"/>
      <c r="W3" s="115"/>
    </row>
    <row r="4" spans="1:24" ht="15.75" customHeight="1" thickBot="1" x14ac:dyDescent="0.35">
      <c r="A4" s="280"/>
      <c r="B4" s="281"/>
      <c r="C4" s="281"/>
      <c r="D4" s="281"/>
      <c r="E4" s="281"/>
      <c r="F4" s="282"/>
      <c r="G4" s="39"/>
      <c r="I4" s="283"/>
      <c r="J4" s="281"/>
      <c r="K4" s="281"/>
      <c r="L4" s="281"/>
      <c r="M4" s="281"/>
      <c r="N4" s="2"/>
      <c r="V4" s="114"/>
      <c r="W4" s="115"/>
    </row>
    <row r="5" spans="1:24" ht="15.75" customHeight="1" thickBot="1" x14ac:dyDescent="0.35">
      <c r="B5" s="117"/>
      <c r="C5" s="114"/>
      <c r="D5" s="117"/>
      <c r="E5" s="114"/>
      <c r="F5" s="115"/>
      <c r="V5" s="114"/>
      <c r="W5" s="115"/>
    </row>
    <row r="6" spans="1:24" ht="19.5" customHeight="1" thickBot="1" x14ac:dyDescent="0.4">
      <c r="A6" s="293" t="s">
        <v>4</v>
      </c>
      <c r="B6" s="278"/>
      <c r="C6" s="278"/>
      <c r="D6" s="278"/>
      <c r="E6" s="278"/>
      <c r="F6" s="278"/>
      <c r="G6" s="294"/>
      <c r="I6" s="290" t="s">
        <v>5</v>
      </c>
      <c r="J6" s="278"/>
      <c r="K6" s="278"/>
      <c r="L6" s="278"/>
      <c r="M6" s="278"/>
      <c r="N6" s="279"/>
      <c r="V6" s="114"/>
      <c r="W6" s="115"/>
    </row>
    <row r="7" spans="1:24" ht="19.5" customHeight="1" thickBot="1" x14ac:dyDescent="0.35">
      <c r="A7" s="42" t="s">
        <v>6</v>
      </c>
      <c r="B7" s="50" t="s">
        <v>7</v>
      </c>
      <c r="C7" s="51" t="s">
        <v>8</v>
      </c>
      <c r="D7" s="41" t="s">
        <v>9</v>
      </c>
      <c r="E7" s="43" t="s">
        <v>8</v>
      </c>
      <c r="F7" s="42" t="s">
        <v>10</v>
      </c>
      <c r="G7" s="44" t="s">
        <v>11</v>
      </c>
      <c r="I7" s="85" t="s">
        <v>12</v>
      </c>
      <c r="J7" s="42" t="s">
        <v>7</v>
      </c>
      <c r="K7" s="86" t="s">
        <v>9</v>
      </c>
      <c r="L7" s="42" t="s">
        <v>13</v>
      </c>
      <c r="M7" s="87" t="s">
        <v>10</v>
      </c>
      <c r="N7" s="87" t="s">
        <v>11</v>
      </c>
      <c r="V7" s="114"/>
      <c r="W7" s="115"/>
    </row>
    <row r="8" spans="1:24" ht="19.5" customHeight="1" thickBot="1" x14ac:dyDescent="0.35">
      <c r="A8" s="27" t="s">
        <v>14</v>
      </c>
      <c r="B8" s="79"/>
      <c r="C8" s="79"/>
      <c r="D8" s="28"/>
      <c r="E8" s="28"/>
      <c r="F8" s="28"/>
      <c r="G8" s="30"/>
      <c r="I8" s="12" t="s">
        <v>15</v>
      </c>
      <c r="J8" s="118">
        <v>55000</v>
      </c>
      <c r="K8" s="119">
        <v>55015</v>
      </c>
      <c r="L8" s="140">
        <f>K8/$K$13</f>
        <v>0.94094205377300399</v>
      </c>
      <c r="M8" s="141">
        <f>K8-J8</f>
        <v>15</v>
      </c>
      <c r="N8" s="11"/>
      <c r="V8" s="114"/>
      <c r="W8" s="115"/>
    </row>
    <row r="9" spans="1:24" x14ac:dyDescent="0.3">
      <c r="A9" s="75" t="s">
        <v>16</v>
      </c>
      <c r="B9" s="56">
        <f>SUM(B10:B11)</f>
        <v>4000</v>
      </c>
      <c r="C9" s="46">
        <f t="shared" ref="C9:C35" si="0">B9/$B$65</f>
        <v>0.17027073046143368</v>
      </c>
      <c r="D9" s="60">
        <f>SUM(D10:D11)</f>
        <v>16610</v>
      </c>
      <c r="E9" s="31">
        <f t="shared" ref="E9:E35" si="1">D9/$D$65</f>
        <v>0.42925021023181581</v>
      </c>
      <c r="F9" s="18">
        <f t="shared" ref="F9:F35" si="2">B9-D9</f>
        <v>-12610</v>
      </c>
      <c r="G9" s="11"/>
      <c r="I9" s="6" t="s">
        <v>17</v>
      </c>
      <c r="J9" s="120">
        <v>0</v>
      </c>
      <c r="K9" s="121">
        <v>0</v>
      </c>
      <c r="L9" s="142">
        <f>K9/$K$13</f>
        <v>0</v>
      </c>
      <c r="M9" s="143">
        <f>K9-J9</f>
        <v>0</v>
      </c>
      <c r="N9" s="7"/>
      <c r="V9" s="114"/>
      <c r="W9" s="115"/>
    </row>
    <row r="10" spans="1:24" x14ac:dyDescent="0.3">
      <c r="A10" s="76" t="s">
        <v>18</v>
      </c>
      <c r="B10" s="122">
        <v>4000</v>
      </c>
      <c r="C10" s="47">
        <f t="shared" si="0"/>
        <v>0.17027073046143368</v>
      </c>
      <c r="D10" s="61">
        <v>1610</v>
      </c>
      <c r="E10" s="55">
        <f t="shared" si="1"/>
        <v>4.1607034224757582E-2</v>
      </c>
      <c r="F10" s="17">
        <f t="shared" si="2"/>
        <v>2390</v>
      </c>
      <c r="G10" s="7" t="s">
        <v>19</v>
      </c>
      <c r="I10" s="6" t="s">
        <v>20</v>
      </c>
      <c r="J10" s="120">
        <v>0</v>
      </c>
      <c r="K10" s="121">
        <v>3300</v>
      </c>
      <c r="L10" s="142">
        <f>K10/$K$13</f>
        <v>5.6441130190873642E-2</v>
      </c>
      <c r="M10" s="143">
        <v>0</v>
      </c>
      <c r="N10" s="7"/>
    </row>
    <row r="11" spans="1:24" x14ac:dyDescent="0.3">
      <c r="A11" s="76" t="s">
        <v>21</v>
      </c>
      <c r="B11" s="122">
        <v>0</v>
      </c>
      <c r="C11" s="47">
        <f t="shared" si="0"/>
        <v>0</v>
      </c>
      <c r="D11" s="61">
        <f>2000+13000</f>
        <v>15000</v>
      </c>
      <c r="E11" s="55">
        <f t="shared" si="1"/>
        <v>0.38764317600705822</v>
      </c>
      <c r="F11" s="17">
        <f t="shared" si="2"/>
        <v>-15000</v>
      </c>
      <c r="G11" s="7" t="s">
        <v>22</v>
      </c>
      <c r="I11" s="6" t="s">
        <v>23</v>
      </c>
      <c r="J11" s="120">
        <v>0</v>
      </c>
      <c r="K11" s="121">
        <v>0</v>
      </c>
      <c r="L11" s="142"/>
      <c r="M11" s="143">
        <v>0</v>
      </c>
      <c r="N11" s="7"/>
    </row>
    <row r="12" spans="1:24" ht="15.75" customHeight="1" thickBot="1" x14ac:dyDescent="0.35">
      <c r="A12" s="77" t="s">
        <v>24</v>
      </c>
      <c r="B12" s="57">
        <f>SUM(B13:B15)</f>
        <v>0</v>
      </c>
      <c r="C12" s="48">
        <f t="shared" si="0"/>
        <v>0</v>
      </c>
      <c r="D12" s="62">
        <f>SUM(D13:D15)</f>
        <v>1525</v>
      </c>
      <c r="E12" s="31">
        <f t="shared" si="1"/>
        <v>3.9410389560717587E-2</v>
      </c>
      <c r="F12" s="17">
        <f t="shared" si="2"/>
        <v>-1525</v>
      </c>
      <c r="G12" s="7"/>
      <c r="I12" s="8" t="s">
        <v>25</v>
      </c>
      <c r="J12" s="123">
        <v>0</v>
      </c>
      <c r="K12" s="124">
        <v>153</v>
      </c>
      <c r="L12" s="144">
        <f>K12/K13</f>
        <v>2.6168160361223231E-3</v>
      </c>
      <c r="M12" s="145">
        <v>0</v>
      </c>
      <c r="N12" s="9"/>
    </row>
    <row r="13" spans="1:24" ht="19.5" customHeight="1" thickBot="1" x14ac:dyDescent="0.4">
      <c r="A13" s="76" t="s">
        <v>26</v>
      </c>
      <c r="B13" s="122">
        <v>0</v>
      </c>
      <c r="C13" s="47">
        <f t="shared" si="0"/>
        <v>0</v>
      </c>
      <c r="D13" s="61">
        <v>1525</v>
      </c>
      <c r="E13" s="55">
        <f t="shared" si="1"/>
        <v>3.9410389560717587E-2</v>
      </c>
      <c r="F13" s="17">
        <f t="shared" si="2"/>
        <v>-1525</v>
      </c>
      <c r="G13" s="7"/>
      <c r="I13" s="88" t="s">
        <v>27</v>
      </c>
      <c r="J13" s="91">
        <f>SUM(J8:J10)+J12</f>
        <v>55000</v>
      </c>
      <c r="K13" s="91">
        <f>SUM(K8:K10)+K12</f>
        <v>58468</v>
      </c>
      <c r="L13" s="146">
        <f>SUM(L8:L11)</f>
        <v>0.9973831839638776</v>
      </c>
      <c r="M13" s="147">
        <f>K13-J13</f>
        <v>3468</v>
      </c>
      <c r="N13" s="89" t="s">
        <v>28</v>
      </c>
    </row>
    <row r="14" spans="1:24" ht="19.5" customHeight="1" thickBot="1" x14ac:dyDescent="0.4">
      <c r="A14" s="76" t="s">
        <v>29</v>
      </c>
      <c r="B14" s="122">
        <v>0</v>
      </c>
      <c r="C14" s="47">
        <f t="shared" si="0"/>
        <v>0</v>
      </c>
      <c r="D14" s="61">
        <v>0</v>
      </c>
      <c r="E14" s="55">
        <f t="shared" si="1"/>
        <v>0</v>
      </c>
      <c r="F14" s="17">
        <f t="shared" si="2"/>
        <v>0</v>
      </c>
      <c r="G14" s="7"/>
      <c r="I14" s="40" t="s">
        <v>30</v>
      </c>
      <c r="J14" s="125">
        <v>0</v>
      </c>
      <c r="K14" s="126">
        <v>16990</v>
      </c>
      <c r="L14" s="66"/>
      <c r="M14" s="67"/>
      <c r="N14" s="68"/>
      <c r="P14" s="127"/>
      <c r="Q14" s="127"/>
      <c r="R14" s="127"/>
      <c r="S14" s="127"/>
      <c r="T14" s="127"/>
      <c r="U14" s="127"/>
    </row>
    <row r="15" spans="1:24" ht="19.5" customHeight="1" thickBot="1" x14ac:dyDescent="0.4">
      <c r="A15" s="76" t="s">
        <v>31</v>
      </c>
      <c r="B15" s="122">
        <v>0</v>
      </c>
      <c r="C15" s="47">
        <f t="shared" si="0"/>
        <v>0</v>
      </c>
      <c r="D15" s="61">
        <v>0</v>
      </c>
      <c r="E15" s="55">
        <f t="shared" si="1"/>
        <v>0</v>
      </c>
      <c r="F15" s="17">
        <f t="shared" si="2"/>
        <v>0</v>
      </c>
      <c r="G15" s="7"/>
      <c r="I15" s="19" t="s">
        <v>32</v>
      </c>
      <c r="J15" s="92">
        <f>J13+J11+J14</f>
        <v>55000</v>
      </c>
      <c r="K15" s="92">
        <f>K13+K11+K14</f>
        <v>75458</v>
      </c>
      <c r="L15" s="69"/>
      <c r="M15" s="70"/>
      <c r="N15" s="71"/>
      <c r="P15" s="128"/>
      <c r="Q15" s="128"/>
      <c r="R15" s="128"/>
      <c r="S15" s="128"/>
      <c r="T15" s="128"/>
      <c r="U15" s="128"/>
    </row>
    <row r="16" spans="1:24" ht="15.75" customHeight="1" thickBot="1" x14ac:dyDescent="0.35">
      <c r="A16" s="77" t="s">
        <v>33</v>
      </c>
      <c r="B16" s="57">
        <f>SUM(B17:B18)</f>
        <v>8200</v>
      </c>
      <c r="C16" s="48">
        <f t="shared" si="0"/>
        <v>0.34905499744593904</v>
      </c>
      <c r="D16" s="62">
        <f>SUM(D17:D18)</f>
        <v>8327.85</v>
      </c>
      <c r="E16" s="31">
        <f t="shared" si="1"/>
        <v>0.21521561488735866</v>
      </c>
      <c r="F16" s="17">
        <f t="shared" si="2"/>
        <v>-127.85000000000036</v>
      </c>
      <c r="G16" s="7"/>
      <c r="Q16" s="129"/>
      <c r="R16" s="130"/>
      <c r="S16" s="129"/>
      <c r="T16" s="130"/>
      <c r="U16" s="130"/>
    </row>
    <row r="17" spans="1:21" ht="19.5" customHeight="1" thickBot="1" x14ac:dyDescent="0.4">
      <c r="A17" s="76" t="s">
        <v>34</v>
      </c>
      <c r="B17" s="122">
        <v>7500</v>
      </c>
      <c r="C17" s="47">
        <f t="shared" si="0"/>
        <v>0.31925761961518817</v>
      </c>
      <c r="D17" s="61">
        <v>8010.88</v>
      </c>
      <c r="E17" s="55">
        <f t="shared" si="1"/>
        <v>0.20702419772076153</v>
      </c>
      <c r="F17" s="17">
        <f t="shared" si="2"/>
        <v>-510.88000000000011</v>
      </c>
      <c r="G17" s="7"/>
      <c r="I17" s="291" t="s">
        <v>35</v>
      </c>
      <c r="J17" s="278"/>
      <c r="K17" s="278"/>
      <c r="L17" s="278"/>
      <c r="M17" s="278"/>
      <c r="N17" s="279"/>
      <c r="Q17" s="129"/>
      <c r="R17" s="130"/>
      <c r="S17" s="129"/>
      <c r="T17" s="130"/>
      <c r="U17" s="130"/>
    </row>
    <row r="18" spans="1:21" ht="19.5" customHeight="1" thickBot="1" x14ac:dyDescent="0.35">
      <c r="A18" s="76" t="s">
        <v>36</v>
      </c>
      <c r="B18" s="122">
        <v>700</v>
      </c>
      <c r="C18" s="47">
        <f t="shared" si="0"/>
        <v>2.9797377830750895E-2</v>
      </c>
      <c r="D18" s="61">
        <v>316.97000000000003</v>
      </c>
      <c r="E18" s="55">
        <f t="shared" si="1"/>
        <v>8.1914171665971505E-3</v>
      </c>
      <c r="F18" s="17">
        <f t="shared" si="2"/>
        <v>383.03</v>
      </c>
      <c r="G18" s="7"/>
      <c r="I18" s="96" t="s">
        <v>37</v>
      </c>
      <c r="J18" s="42" t="s">
        <v>38</v>
      </c>
      <c r="K18" s="87" t="s">
        <v>8</v>
      </c>
      <c r="L18" s="97" t="s">
        <v>39</v>
      </c>
      <c r="M18" s="98" t="s">
        <v>8</v>
      </c>
      <c r="N18" s="72"/>
      <c r="Q18" s="131"/>
      <c r="R18" s="130"/>
      <c r="S18" s="129"/>
      <c r="T18" s="130"/>
      <c r="U18" s="130"/>
    </row>
    <row r="19" spans="1:21" ht="18.75" customHeight="1" x14ac:dyDescent="0.35">
      <c r="A19" s="77" t="s">
        <v>40</v>
      </c>
      <c r="B19" s="57">
        <v>592</v>
      </c>
      <c r="C19" s="48">
        <f t="shared" si="0"/>
        <v>2.5200068108292183E-2</v>
      </c>
      <c r="D19" s="62">
        <v>1242</v>
      </c>
      <c r="E19" s="31">
        <f t="shared" si="1"/>
        <v>3.2096854973384423E-2</v>
      </c>
      <c r="F19" s="17">
        <f t="shared" si="2"/>
        <v>-650</v>
      </c>
      <c r="G19" s="7"/>
      <c r="I19" s="1" t="s">
        <v>41</v>
      </c>
      <c r="J19" s="148">
        <f>SUM(B9,B12,B16,B19,B20,B21,B26,B27,B32)</f>
        <v>15592</v>
      </c>
      <c r="K19" s="149">
        <f>J19/J22</f>
        <v>0.66371530733866846</v>
      </c>
      <c r="L19" s="150">
        <f>SUM(D9,D12,D16,D19,D20,D21,D26,D27,D32)</f>
        <v>28637.85</v>
      </c>
      <c r="M19" s="151">
        <f>L19/L22</f>
        <v>0.74008447520091547</v>
      </c>
      <c r="N19" s="73"/>
      <c r="P19" s="132"/>
      <c r="Q19" s="129"/>
      <c r="R19" s="130"/>
      <c r="S19" s="133"/>
      <c r="T19" s="134"/>
      <c r="U19" s="134"/>
    </row>
    <row r="20" spans="1:21" x14ac:dyDescent="0.3">
      <c r="A20" s="77" t="s">
        <v>42</v>
      </c>
      <c r="B20" s="57">
        <v>0</v>
      </c>
      <c r="C20" s="48">
        <f t="shared" si="0"/>
        <v>0</v>
      </c>
      <c r="D20" s="62">
        <v>0</v>
      </c>
      <c r="E20" s="31">
        <f t="shared" si="1"/>
        <v>0</v>
      </c>
      <c r="F20" s="17">
        <f t="shared" si="2"/>
        <v>0</v>
      </c>
      <c r="G20" s="7"/>
      <c r="I20" s="3" t="s">
        <v>43</v>
      </c>
      <c r="J20" s="152">
        <f>SUM(B37,B42,B43,B44,B53,B54)</f>
        <v>3000</v>
      </c>
      <c r="K20" s="153">
        <f>J20/J22</f>
        <v>0.12770304784607525</v>
      </c>
      <c r="L20" s="154">
        <f>SUM(D37,D42,D43,D44,D53,D54)</f>
        <v>5189</v>
      </c>
      <c r="M20" s="155">
        <f>L20/L22</f>
        <v>0.13409869602004168</v>
      </c>
      <c r="N20" s="73"/>
    </row>
    <row r="21" spans="1:21" ht="15.75" customHeight="1" thickBot="1" x14ac:dyDescent="0.35">
      <c r="A21" s="77" t="s">
        <v>44</v>
      </c>
      <c r="B21" s="57">
        <f>SUM(B22:B25)</f>
        <v>1500</v>
      </c>
      <c r="C21" s="48">
        <f t="shared" si="0"/>
        <v>6.3851523923037626E-2</v>
      </c>
      <c r="D21" s="62">
        <f>SUM(D22:D25)</f>
        <v>633</v>
      </c>
      <c r="E21" s="31">
        <f t="shared" si="1"/>
        <v>1.6358542027497858E-2</v>
      </c>
      <c r="F21" s="17">
        <f t="shared" si="2"/>
        <v>867</v>
      </c>
      <c r="G21" s="7"/>
      <c r="I21" s="3" t="s">
        <v>45</v>
      </c>
      <c r="J21" s="152">
        <f>SUM(B56,B62,B63,B64)</f>
        <v>4900</v>
      </c>
      <c r="K21" s="153">
        <f>J21/J22</f>
        <v>0.20858164481525626</v>
      </c>
      <c r="L21" s="154">
        <f>SUM(D56,D62,D63,D64)</f>
        <v>4868.5300000000007</v>
      </c>
      <c r="M21" s="155">
        <f>L21/L22</f>
        <v>0.12581682877904291</v>
      </c>
      <c r="N21" s="73"/>
    </row>
    <row r="22" spans="1:21" ht="19.5" customHeight="1" thickBot="1" x14ac:dyDescent="0.4">
      <c r="A22" s="76" t="s">
        <v>46</v>
      </c>
      <c r="B22" s="122">
        <v>0</v>
      </c>
      <c r="C22" s="47">
        <f t="shared" si="0"/>
        <v>0</v>
      </c>
      <c r="D22" s="61">
        <v>0</v>
      </c>
      <c r="E22" s="55">
        <f t="shared" si="1"/>
        <v>0</v>
      </c>
      <c r="F22" s="17">
        <f t="shared" si="2"/>
        <v>0</v>
      </c>
      <c r="G22" s="7"/>
      <c r="I22" s="90" t="s">
        <v>27</v>
      </c>
      <c r="J22" s="156">
        <f>SUM(J19:J21)</f>
        <v>23492</v>
      </c>
      <c r="K22" s="157">
        <f>SUM(K19:K21)</f>
        <v>1</v>
      </c>
      <c r="L22" s="93">
        <f>SUM(L19:L21)</f>
        <v>38695.379999999997</v>
      </c>
      <c r="M22" s="135">
        <f>SUM(M19:M21)</f>
        <v>1</v>
      </c>
      <c r="N22" s="74"/>
    </row>
    <row r="23" spans="1:21" ht="15.75" customHeight="1" thickBot="1" x14ac:dyDescent="0.35">
      <c r="A23" s="76" t="s">
        <v>47</v>
      </c>
      <c r="B23" s="122">
        <v>0</v>
      </c>
      <c r="C23" s="47">
        <f t="shared" si="0"/>
        <v>0</v>
      </c>
      <c r="D23" s="61">
        <v>0</v>
      </c>
      <c r="E23" s="55">
        <f t="shared" si="1"/>
        <v>0</v>
      </c>
      <c r="F23" s="17">
        <f t="shared" si="2"/>
        <v>0</v>
      </c>
      <c r="G23" s="7"/>
    </row>
    <row r="24" spans="1:21" ht="19.5" customHeight="1" thickBot="1" x14ac:dyDescent="0.4">
      <c r="A24" s="76" t="s">
        <v>48</v>
      </c>
      <c r="B24" s="122">
        <v>1500</v>
      </c>
      <c r="C24" s="47">
        <f t="shared" si="0"/>
        <v>6.3851523923037626E-2</v>
      </c>
      <c r="D24" s="61">
        <v>633</v>
      </c>
      <c r="E24" s="55">
        <f t="shared" si="1"/>
        <v>1.6358542027497858E-2</v>
      </c>
      <c r="F24" s="17">
        <f t="shared" si="2"/>
        <v>867</v>
      </c>
      <c r="G24" s="7" t="s">
        <v>49</v>
      </c>
      <c r="I24" s="292" t="s">
        <v>50</v>
      </c>
      <c r="J24" s="278"/>
      <c r="K24" s="278"/>
      <c r="L24" s="278"/>
      <c r="M24" s="278"/>
      <c r="N24" s="279"/>
    </row>
    <row r="25" spans="1:21" ht="19.5" customHeight="1" thickBot="1" x14ac:dyDescent="0.35">
      <c r="A25" s="76" t="s">
        <v>51</v>
      </c>
      <c r="B25" s="122">
        <v>0</v>
      </c>
      <c r="C25" s="47">
        <f t="shared" si="0"/>
        <v>0</v>
      </c>
      <c r="D25" s="61">
        <v>0</v>
      </c>
      <c r="E25" s="55">
        <f t="shared" si="1"/>
        <v>0</v>
      </c>
      <c r="F25" s="17">
        <f t="shared" si="2"/>
        <v>0</v>
      </c>
      <c r="G25" s="7"/>
      <c r="I25" s="94" t="s">
        <v>52</v>
      </c>
      <c r="J25" s="95" t="s">
        <v>53</v>
      </c>
      <c r="K25" s="94" t="s">
        <v>54</v>
      </c>
      <c r="L25" s="95" t="s">
        <v>55</v>
      </c>
      <c r="M25" s="94" t="s">
        <v>56</v>
      </c>
      <c r="N25" s="44" t="s">
        <v>57</v>
      </c>
    </row>
    <row r="26" spans="1:21" ht="15.75" customHeight="1" thickBot="1" x14ac:dyDescent="0.35">
      <c r="A26" s="77" t="s">
        <v>58</v>
      </c>
      <c r="B26" s="57">
        <v>0</v>
      </c>
      <c r="C26" s="48">
        <f t="shared" si="0"/>
        <v>0</v>
      </c>
      <c r="D26" s="62">
        <v>0</v>
      </c>
      <c r="E26" s="31">
        <f t="shared" si="1"/>
        <v>0</v>
      </c>
      <c r="F26" s="17">
        <f t="shared" si="2"/>
        <v>0</v>
      </c>
      <c r="G26" s="7"/>
      <c r="I26" s="14" t="s">
        <v>59</v>
      </c>
      <c r="J26" s="99">
        <v>713662</v>
      </c>
      <c r="K26" s="158">
        <v>0.14000000000000001</v>
      </c>
      <c r="L26" s="99">
        <v>8383.83</v>
      </c>
      <c r="M26" s="100">
        <v>0</v>
      </c>
      <c r="N26" s="101">
        <v>0</v>
      </c>
    </row>
    <row r="27" spans="1:21" ht="15.75" customHeight="1" thickBot="1" x14ac:dyDescent="0.35">
      <c r="A27" s="77" t="s">
        <v>60</v>
      </c>
      <c r="B27" s="57">
        <f>SUM(B28:B31)</f>
        <v>1300</v>
      </c>
      <c r="C27" s="48">
        <f t="shared" si="0"/>
        <v>5.5337987399965947E-2</v>
      </c>
      <c r="D27" s="62">
        <f>SUM(D28:D31)</f>
        <v>300</v>
      </c>
      <c r="E27" s="31">
        <f t="shared" si="1"/>
        <v>7.752863520141165E-3</v>
      </c>
      <c r="F27" s="17">
        <f t="shared" si="2"/>
        <v>1000</v>
      </c>
      <c r="G27" s="7"/>
      <c r="I27" s="40" t="s">
        <v>61</v>
      </c>
      <c r="J27" s="100">
        <v>23515</v>
      </c>
      <c r="K27" s="158">
        <v>0</v>
      </c>
      <c r="L27" s="99">
        <v>0</v>
      </c>
      <c r="M27" s="100">
        <v>0</v>
      </c>
      <c r="N27" s="101">
        <v>0</v>
      </c>
    </row>
    <row r="28" spans="1:21" ht="15" customHeight="1" thickBot="1" x14ac:dyDescent="0.35">
      <c r="A28" s="76" t="s">
        <v>62</v>
      </c>
      <c r="B28" s="122">
        <v>0</v>
      </c>
      <c r="C28" s="47">
        <f t="shared" si="0"/>
        <v>0</v>
      </c>
      <c r="D28" s="61">
        <v>0</v>
      </c>
      <c r="E28" s="55">
        <f t="shared" si="1"/>
        <v>0</v>
      </c>
      <c r="F28" s="17">
        <f t="shared" si="2"/>
        <v>0</v>
      </c>
      <c r="G28" s="7"/>
      <c r="I28" s="40" t="s">
        <v>63</v>
      </c>
      <c r="J28" s="100">
        <f>23000+N28</f>
        <v>10000</v>
      </c>
      <c r="K28" s="158">
        <v>0</v>
      </c>
      <c r="L28" s="99">
        <v>0</v>
      </c>
      <c r="M28" s="100">
        <v>0</v>
      </c>
      <c r="N28" s="101">
        <v>-13000</v>
      </c>
    </row>
    <row r="29" spans="1:21" ht="19.5" customHeight="1" thickBot="1" x14ac:dyDescent="0.35">
      <c r="A29" s="76" t="s">
        <v>64</v>
      </c>
      <c r="B29" s="122">
        <v>1000</v>
      </c>
      <c r="C29" s="47">
        <f t="shared" si="0"/>
        <v>4.256768261535842E-2</v>
      </c>
      <c r="D29" s="61">
        <v>0</v>
      </c>
      <c r="E29" s="55">
        <f t="shared" si="1"/>
        <v>0</v>
      </c>
      <c r="F29" s="17">
        <f t="shared" si="2"/>
        <v>1000</v>
      </c>
      <c r="G29" s="7"/>
    </row>
    <row r="30" spans="1:21" ht="19.5" customHeight="1" thickBot="1" x14ac:dyDescent="0.4">
      <c r="A30" s="76" t="s">
        <v>65</v>
      </c>
      <c r="B30" s="122">
        <v>0</v>
      </c>
      <c r="C30" s="47">
        <f t="shared" si="0"/>
        <v>0</v>
      </c>
      <c r="D30" s="61">
        <v>0</v>
      </c>
      <c r="E30" s="55">
        <f t="shared" si="1"/>
        <v>0</v>
      </c>
      <c r="F30" s="17">
        <f t="shared" si="2"/>
        <v>0</v>
      </c>
      <c r="G30" s="7"/>
      <c r="I30" s="290" t="s">
        <v>66</v>
      </c>
      <c r="J30" s="278"/>
      <c r="K30" s="278"/>
      <c r="L30" s="278"/>
      <c r="M30" s="278"/>
      <c r="N30" s="279"/>
    </row>
    <row r="31" spans="1:21" ht="19.5" customHeight="1" thickBot="1" x14ac:dyDescent="0.4">
      <c r="A31" s="76" t="s">
        <v>67</v>
      </c>
      <c r="B31" s="122">
        <v>300</v>
      </c>
      <c r="C31" s="47">
        <f t="shared" si="0"/>
        <v>1.2770304784607526E-2</v>
      </c>
      <c r="D31" s="61">
        <v>300</v>
      </c>
      <c r="E31" s="55">
        <f t="shared" si="1"/>
        <v>7.752863520141165E-3</v>
      </c>
      <c r="F31" s="17">
        <f t="shared" si="2"/>
        <v>0</v>
      </c>
      <c r="G31" s="7"/>
      <c r="I31" s="291" t="s">
        <v>68</v>
      </c>
      <c r="J31" s="278"/>
      <c r="K31" s="279"/>
      <c r="L31" s="216" t="s">
        <v>69</v>
      </c>
      <c r="M31" s="217"/>
      <c r="N31" s="218"/>
    </row>
    <row r="32" spans="1:21" ht="19.5" customHeight="1" thickBot="1" x14ac:dyDescent="0.35">
      <c r="A32" s="77" t="s">
        <v>70</v>
      </c>
      <c r="B32" s="57">
        <f>SUM(B33:B35)</f>
        <v>0</v>
      </c>
      <c r="C32" s="48">
        <f t="shared" si="0"/>
        <v>0</v>
      </c>
      <c r="D32" s="62">
        <f>SUM(D33:D35)</f>
        <v>0</v>
      </c>
      <c r="E32" s="31">
        <f t="shared" si="1"/>
        <v>0</v>
      </c>
      <c r="F32" s="17">
        <f t="shared" si="2"/>
        <v>0</v>
      </c>
      <c r="G32" s="7"/>
      <c r="I32" s="136" t="s">
        <v>71</v>
      </c>
      <c r="J32" s="42" t="s">
        <v>38</v>
      </c>
      <c r="K32" s="137" t="s">
        <v>39</v>
      </c>
      <c r="L32" s="85" t="s">
        <v>52</v>
      </c>
      <c r="M32" s="42" t="s">
        <v>72</v>
      </c>
      <c r="N32" s="87" t="s">
        <v>11</v>
      </c>
    </row>
    <row r="33" spans="1:14" ht="18.600000000000001" customHeight="1" thickBot="1" x14ac:dyDescent="0.35">
      <c r="A33" s="76" t="s">
        <v>73</v>
      </c>
      <c r="B33" s="122">
        <v>0</v>
      </c>
      <c r="C33" s="47">
        <f t="shared" si="0"/>
        <v>0</v>
      </c>
      <c r="D33" s="61">
        <v>0</v>
      </c>
      <c r="E33" s="55">
        <f t="shared" si="1"/>
        <v>0</v>
      </c>
      <c r="F33" s="17">
        <f t="shared" si="2"/>
        <v>0</v>
      </c>
      <c r="G33" s="7"/>
      <c r="I33" s="138" t="s">
        <v>74</v>
      </c>
      <c r="J33" s="159">
        <f>J13-J22</f>
        <v>31508</v>
      </c>
      <c r="K33" s="160">
        <f>K15-L22-(SUM(N26:N28))</f>
        <v>49762.62</v>
      </c>
      <c r="L33" s="161" t="s">
        <v>75</v>
      </c>
      <c r="M33" s="162">
        <f>J28</f>
        <v>10000</v>
      </c>
      <c r="N33" s="163" t="s">
        <v>76</v>
      </c>
    </row>
    <row r="34" spans="1:14" ht="19.5" customHeight="1" thickBot="1" x14ac:dyDescent="0.35">
      <c r="A34" s="76" t="s">
        <v>77</v>
      </c>
      <c r="B34" s="122">
        <v>0</v>
      </c>
      <c r="C34" s="47">
        <f t="shared" si="0"/>
        <v>0</v>
      </c>
      <c r="D34" s="61">
        <v>0</v>
      </c>
      <c r="E34" s="55">
        <f t="shared" si="1"/>
        <v>0</v>
      </c>
      <c r="F34" s="17">
        <f t="shared" si="2"/>
        <v>0</v>
      </c>
      <c r="G34" s="7"/>
      <c r="I34" s="102" t="s">
        <v>78</v>
      </c>
      <c r="J34" s="164">
        <v>25000</v>
      </c>
      <c r="K34" s="165">
        <v>33122</v>
      </c>
      <c r="L34" s="161" t="s">
        <v>79</v>
      </c>
      <c r="M34" s="162">
        <f>J26</f>
        <v>713662</v>
      </c>
      <c r="N34" s="166" t="s">
        <v>76</v>
      </c>
    </row>
    <row r="35" spans="1:14" ht="15.75" customHeight="1" thickBot="1" x14ac:dyDescent="0.35">
      <c r="A35" s="78" t="s">
        <v>80</v>
      </c>
      <c r="B35" s="139">
        <v>0</v>
      </c>
      <c r="C35" s="49">
        <f t="shared" si="0"/>
        <v>0</v>
      </c>
      <c r="D35" s="63">
        <v>0</v>
      </c>
      <c r="E35" s="55">
        <f t="shared" si="1"/>
        <v>0</v>
      </c>
      <c r="F35" s="45">
        <f t="shared" si="2"/>
        <v>0</v>
      </c>
      <c r="G35" s="10"/>
      <c r="I35" s="103" t="s">
        <v>81</v>
      </c>
      <c r="J35" s="167">
        <f>J34/J13</f>
        <v>0.45454545454545453</v>
      </c>
      <c r="K35" s="168">
        <f>K34/K13</f>
        <v>0.56649791338852018</v>
      </c>
      <c r="L35" s="190" t="s">
        <v>82</v>
      </c>
      <c r="M35" s="162">
        <f>J27</f>
        <v>23515</v>
      </c>
      <c r="N35" s="170" t="s">
        <v>76</v>
      </c>
    </row>
    <row r="36" spans="1:14" ht="19.5" customHeight="1" thickBot="1" x14ac:dyDescent="0.35">
      <c r="A36" s="26" t="s">
        <v>83</v>
      </c>
      <c r="B36" s="81"/>
      <c r="C36" s="82"/>
      <c r="D36" s="25"/>
      <c r="E36" s="24"/>
      <c r="F36" s="25"/>
      <c r="G36" s="29"/>
      <c r="I36" s="171" t="s">
        <v>84</v>
      </c>
      <c r="J36" s="172">
        <f>J33-J34</f>
        <v>6508</v>
      </c>
      <c r="K36" s="173">
        <f>K33-K34</f>
        <v>16640.620000000003</v>
      </c>
      <c r="L36" s="174" t="s">
        <v>85</v>
      </c>
      <c r="M36" s="175">
        <f>SUM(M33:M35)</f>
        <v>747177</v>
      </c>
      <c r="N36" s="176" t="s">
        <v>76</v>
      </c>
    </row>
    <row r="37" spans="1:14" x14ac:dyDescent="0.3">
      <c r="A37" s="75" t="s">
        <v>86</v>
      </c>
      <c r="B37" s="56">
        <f>SUM(B38:B41)</f>
        <v>3000</v>
      </c>
      <c r="C37" s="46">
        <f t="shared" ref="C37:C54" si="3">B37/$B$65</f>
        <v>0.12770304784607525</v>
      </c>
      <c r="D37" s="60">
        <f>SUM(D38:D41)</f>
        <v>4589</v>
      </c>
      <c r="E37" s="31">
        <f t="shared" ref="E37:E54" si="4">D37/$D$65</f>
        <v>0.11859296897975935</v>
      </c>
      <c r="F37" s="18">
        <f t="shared" ref="F37:F54" si="5">B37-D37</f>
        <v>-1589</v>
      </c>
      <c r="G37" s="53" t="s">
        <v>87</v>
      </c>
    </row>
    <row r="38" spans="1:14" x14ac:dyDescent="0.3">
      <c r="A38" s="76" t="s">
        <v>88</v>
      </c>
      <c r="B38" s="58">
        <v>0</v>
      </c>
      <c r="C38" s="47">
        <f t="shared" si="3"/>
        <v>0</v>
      </c>
      <c r="D38" s="61">
        <v>300</v>
      </c>
      <c r="E38" s="55">
        <f t="shared" si="4"/>
        <v>7.752863520141165E-3</v>
      </c>
      <c r="F38" s="17">
        <f t="shared" si="5"/>
        <v>-300</v>
      </c>
      <c r="G38" s="7"/>
    </row>
    <row r="39" spans="1:14" x14ac:dyDescent="0.3">
      <c r="A39" s="76" t="s">
        <v>89</v>
      </c>
      <c r="B39" s="58">
        <v>0</v>
      </c>
      <c r="C39" s="47">
        <f t="shared" si="3"/>
        <v>0</v>
      </c>
      <c r="D39" s="61">
        <v>4289</v>
      </c>
      <c r="E39" s="55">
        <f t="shared" si="4"/>
        <v>0.11084010545961819</v>
      </c>
      <c r="F39" s="17">
        <f t="shared" si="5"/>
        <v>-4289</v>
      </c>
      <c r="G39" s="7"/>
    </row>
    <row r="40" spans="1:14" x14ac:dyDescent="0.3">
      <c r="A40" s="76" t="s">
        <v>90</v>
      </c>
      <c r="B40" s="58">
        <v>3000</v>
      </c>
      <c r="C40" s="47">
        <f t="shared" si="3"/>
        <v>0.12770304784607525</v>
      </c>
      <c r="D40" s="61">
        <v>0</v>
      </c>
      <c r="E40" s="55">
        <f t="shared" si="4"/>
        <v>0</v>
      </c>
      <c r="F40" s="17">
        <f t="shared" si="5"/>
        <v>3000</v>
      </c>
      <c r="G40" s="7"/>
    </row>
    <row r="41" spans="1:14" x14ac:dyDescent="0.3">
      <c r="A41" s="76" t="s">
        <v>91</v>
      </c>
      <c r="B41" s="58">
        <v>0</v>
      </c>
      <c r="C41" s="47">
        <f t="shared" si="3"/>
        <v>0</v>
      </c>
      <c r="D41" s="61">
        <v>0</v>
      </c>
      <c r="E41" s="55">
        <f t="shared" si="4"/>
        <v>0</v>
      </c>
      <c r="F41" s="17">
        <f t="shared" si="5"/>
        <v>0</v>
      </c>
      <c r="G41" s="7"/>
    </row>
    <row r="42" spans="1:14" x14ac:dyDescent="0.3">
      <c r="A42" s="77" t="s">
        <v>92</v>
      </c>
      <c r="B42" s="57">
        <v>0</v>
      </c>
      <c r="C42" s="48">
        <f t="shared" si="3"/>
        <v>0</v>
      </c>
      <c r="D42" s="62">
        <v>600</v>
      </c>
      <c r="E42" s="31">
        <f t="shared" si="4"/>
        <v>1.550572704028233E-2</v>
      </c>
      <c r="F42" s="17">
        <f t="shared" si="5"/>
        <v>-600</v>
      </c>
      <c r="G42" s="7"/>
    </row>
    <row r="43" spans="1:14" x14ac:dyDescent="0.3">
      <c r="A43" s="77" t="s">
        <v>93</v>
      </c>
      <c r="B43" s="57">
        <v>0</v>
      </c>
      <c r="C43" s="48">
        <f t="shared" si="3"/>
        <v>0</v>
      </c>
      <c r="D43" s="62">
        <v>0</v>
      </c>
      <c r="E43" s="31">
        <f t="shared" si="4"/>
        <v>0</v>
      </c>
      <c r="F43" s="17">
        <f t="shared" si="5"/>
        <v>0</v>
      </c>
      <c r="G43" s="7"/>
    </row>
    <row r="44" spans="1:14" x14ac:dyDescent="0.3">
      <c r="A44" s="77" t="s">
        <v>94</v>
      </c>
      <c r="B44" s="57">
        <f>SUM(B45:B52)</f>
        <v>0</v>
      </c>
      <c r="C44" s="48">
        <f t="shared" si="3"/>
        <v>0</v>
      </c>
      <c r="D44" s="62">
        <f>SUM(D45:D52)</f>
        <v>0</v>
      </c>
      <c r="E44" s="31">
        <f t="shared" si="4"/>
        <v>0</v>
      </c>
      <c r="F44" s="17">
        <f t="shared" si="5"/>
        <v>0</v>
      </c>
      <c r="G44" s="54" t="s">
        <v>87</v>
      </c>
    </row>
    <row r="45" spans="1:14" hidden="1" x14ac:dyDescent="0.3">
      <c r="A45" s="76" t="s">
        <v>95</v>
      </c>
      <c r="B45" s="58">
        <v>0</v>
      </c>
      <c r="C45" s="47">
        <f t="shared" si="3"/>
        <v>0</v>
      </c>
      <c r="D45" s="61">
        <v>0</v>
      </c>
      <c r="E45" s="55">
        <f t="shared" si="4"/>
        <v>0</v>
      </c>
      <c r="F45" s="17">
        <f t="shared" si="5"/>
        <v>0</v>
      </c>
      <c r="G45" s="7"/>
    </row>
    <row r="46" spans="1:14" hidden="1" x14ac:dyDescent="0.3">
      <c r="A46" s="76" t="s">
        <v>96</v>
      </c>
      <c r="B46" s="58">
        <v>0</v>
      </c>
      <c r="C46" s="47">
        <f t="shared" si="3"/>
        <v>0</v>
      </c>
      <c r="D46" s="61">
        <v>0</v>
      </c>
      <c r="E46" s="55">
        <f t="shared" si="4"/>
        <v>0</v>
      </c>
      <c r="F46" s="17">
        <f t="shared" si="5"/>
        <v>0</v>
      </c>
      <c r="G46" s="7"/>
    </row>
    <row r="47" spans="1:14" hidden="1" x14ac:dyDescent="0.3">
      <c r="A47" s="76" t="s">
        <v>97</v>
      </c>
      <c r="B47" s="58">
        <v>0</v>
      </c>
      <c r="C47" s="47">
        <f t="shared" si="3"/>
        <v>0</v>
      </c>
      <c r="D47" s="61">
        <v>0</v>
      </c>
      <c r="E47" s="55">
        <f t="shared" si="4"/>
        <v>0</v>
      </c>
      <c r="F47" s="17">
        <f t="shared" si="5"/>
        <v>0</v>
      </c>
      <c r="G47" s="7"/>
    </row>
    <row r="48" spans="1:14" hidden="1" x14ac:dyDescent="0.3">
      <c r="A48" s="76" t="s">
        <v>98</v>
      </c>
      <c r="B48" s="58">
        <v>0</v>
      </c>
      <c r="C48" s="47">
        <f t="shared" si="3"/>
        <v>0</v>
      </c>
      <c r="D48" s="61">
        <v>0</v>
      </c>
      <c r="E48" s="55">
        <f t="shared" si="4"/>
        <v>0</v>
      </c>
      <c r="F48" s="17">
        <f t="shared" si="5"/>
        <v>0</v>
      </c>
      <c r="G48" s="7"/>
    </row>
    <row r="49" spans="1:7" hidden="1" x14ac:dyDescent="0.3">
      <c r="A49" s="76" t="s">
        <v>99</v>
      </c>
      <c r="B49" s="58">
        <v>0</v>
      </c>
      <c r="C49" s="47">
        <f t="shared" si="3"/>
        <v>0</v>
      </c>
      <c r="D49" s="61">
        <v>0</v>
      </c>
      <c r="E49" s="55">
        <f t="shared" si="4"/>
        <v>0</v>
      </c>
      <c r="F49" s="17">
        <f t="shared" si="5"/>
        <v>0</v>
      </c>
      <c r="G49" s="7"/>
    </row>
    <row r="50" spans="1:7" ht="15.75" hidden="1" customHeight="1" x14ac:dyDescent="0.3">
      <c r="A50" s="76" t="s">
        <v>100</v>
      </c>
      <c r="B50" s="58">
        <v>0</v>
      </c>
      <c r="C50" s="47">
        <f t="shared" si="3"/>
        <v>0</v>
      </c>
      <c r="D50" s="61">
        <v>0</v>
      </c>
      <c r="E50" s="55">
        <f t="shared" si="4"/>
        <v>0</v>
      </c>
      <c r="F50" s="17">
        <f t="shared" si="5"/>
        <v>0</v>
      </c>
      <c r="G50" s="7"/>
    </row>
    <row r="51" spans="1:7" hidden="1" x14ac:dyDescent="0.3">
      <c r="A51" s="76" t="s">
        <v>101</v>
      </c>
      <c r="B51" s="58">
        <v>0</v>
      </c>
      <c r="C51" s="47">
        <f t="shared" si="3"/>
        <v>0</v>
      </c>
      <c r="D51" s="61">
        <v>0</v>
      </c>
      <c r="E51" s="55">
        <f t="shared" si="4"/>
        <v>0</v>
      </c>
      <c r="F51" s="17">
        <f t="shared" si="5"/>
        <v>0</v>
      </c>
      <c r="G51" s="7"/>
    </row>
    <row r="52" spans="1:7" hidden="1" x14ac:dyDescent="0.3">
      <c r="A52" s="76" t="s">
        <v>102</v>
      </c>
      <c r="B52" s="58">
        <v>0</v>
      </c>
      <c r="C52" s="47">
        <f t="shared" si="3"/>
        <v>0</v>
      </c>
      <c r="D52" s="61">
        <v>0</v>
      </c>
      <c r="E52" s="55">
        <f t="shared" si="4"/>
        <v>0</v>
      </c>
      <c r="F52" s="17">
        <f t="shared" si="5"/>
        <v>0</v>
      </c>
      <c r="G52" s="7"/>
    </row>
    <row r="53" spans="1:7" x14ac:dyDescent="0.3">
      <c r="A53" s="77" t="s">
        <v>103</v>
      </c>
      <c r="B53" s="57">
        <v>0</v>
      </c>
      <c r="C53" s="48">
        <f t="shared" si="3"/>
        <v>0</v>
      </c>
      <c r="D53" s="62">
        <f>0</f>
        <v>0</v>
      </c>
      <c r="E53" s="31">
        <f t="shared" si="4"/>
        <v>0</v>
      </c>
      <c r="F53" s="17">
        <f t="shared" si="5"/>
        <v>0</v>
      </c>
      <c r="G53" s="7"/>
    </row>
    <row r="54" spans="1:7" ht="15.75" customHeight="1" thickBot="1" x14ac:dyDescent="0.35">
      <c r="A54" s="80" t="s">
        <v>104</v>
      </c>
      <c r="B54" s="59">
        <v>0</v>
      </c>
      <c r="C54" s="52">
        <f t="shared" si="3"/>
        <v>0</v>
      </c>
      <c r="D54" s="64">
        <v>0</v>
      </c>
      <c r="E54" s="31">
        <f t="shared" si="4"/>
        <v>0</v>
      </c>
      <c r="F54" s="45">
        <f t="shared" si="5"/>
        <v>0</v>
      </c>
      <c r="G54" s="10"/>
    </row>
    <row r="55" spans="1:7" ht="19.5" customHeight="1" thickBot="1" x14ac:dyDescent="0.35">
      <c r="A55" s="32" t="s">
        <v>105</v>
      </c>
      <c r="B55" s="83"/>
      <c r="C55" s="84"/>
      <c r="D55" s="33"/>
      <c r="E55" s="34"/>
      <c r="F55" s="33"/>
      <c r="G55" s="35"/>
    </row>
    <row r="56" spans="1:7" x14ac:dyDescent="0.3">
      <c r="A56" s="75" t="s">
        <v>106</v>
      </c>
      <c r="B56" s="56">
        <f>SUM(B57:B61)</f>
        <v>2000</v>
      </c>
      <c r="C56" s="46">
        <f t="shared" ref="C56:C64" si="6">B56/$B$65</f>
        <v>8.5135365230716839E-2</v>
      </c>
      <c r="D56" s="56">
        <f>SUM(D57:D61)</f>
        <v>1411.21</v>
      </c>
      <c r="E56" s="46">
        <f t="shared" ref="E56:E64" si="7">D56/$D$65</f>
        <v>3.6469728427528048E-2</v>
      </c>
      <c r="F56" s="18">
        <f t="shared" ref="F56:F64" si="8">B56-D56</f>
        <v>588.79</v>
      </c>
      <c r="G56" s="5"/>
    </row>
    <row r="57" spans="1:7" x14ac:dyDescent="0.3">
      <c r="A57" s="76" t="s">
        <v>107</v>
      </c>
      <c r="B57" s="58">
        <v>0</v>
      </c>
      <c r="C57" s="47">
        <f t="shared" si="6"/>
        <v>0</v>
      </c>
      <c r="D57" s="58">
        <v>0</v>
      </c>
      <c r="E57" s="198">
        <f t="shared" si="7"/>
        <v>0</v>
      </c>
      <c r="F57" s="17">
        <f t="shared" si="8"/>
        <v>0</v>
      </c>
      <c r="G57" s="7"/>
    </row>
    <row r="58" spans="1:7" x14ac:dyDescent="0.3">
      <c r="A58" s="76" t="s">
        <v>108</v>
      </c>
      <c r="B58" s="58">
        <v>0</v>
      </c>
      <c r="C58" s="47">
        <f t="shared" si="6"/>
        <v>0</v>
      </c>
      <c r="D58" s="58">
        <v>0</v>
      </c>
      <c r="E58" s="198">
        <f t="shared" si="7"/>
        <v>0</v>
      </c>
      <c r="F58" s="17">
        <f t="shared" si="8"/>
        <v>0</v>
      </c>
      <c r="G58" s="7"/>
    </row>
    <row r="59" spans="1:7" ht="15.75" customHeight="1" x14ac:dyDescent="0.3">
      <c r="A59" s="76" t="s">
        <v>109</v>
      </c>
      <c r="B59" s="58">
        <v>2000</v>
      </c>
      <c r="C59" s="47">
        <f t="shared" si="6"/>
        <v>8.5135365230716839E-2</v>
      </c>
      <c r="D59" s="58">
        <v>1411.21</v>
      </c>
      <c r="E59" s="198">
        <f t="shared" si="7"/>
        <v>3.6469728427528048E-2</v>
      </c>
      <c r="F59" s="17">
        <f t="shared" si="8"/>
        <v>588.79</v>
      </c>
      <c r="G59" s="7"/>
    </row>
    <row r="60" spans="1:7" x14ac:dyDescent="0.3">
      <c r="A60" s="76" t="s">
        <v>110</v>
      </c>
      <c r="B60" s="58">
        <v>0</v>
      </c>
      <c r="C60" s="47">
        <f t="shared" si="6"/>
        <v>0</v>
      </c>
      <c r="D60" s="58">
        <v>0</v>
      </c>
      <c r="E60" s="198">
        <f t="shared" si="7"/>
        <v>0</v>
      </c>
      <c r="F60" s="17">
        <f t="shared" si="8"/>
        <v>0</v>
      </c>
      <c r="G60" s="7"/>
    </row>
    <row r="61" spans="1:7" x14ac:dyDescent="0.3">
      <c r="A61" s="76" t="s">
        <v>111</v>
      </c>
      <c r="B61" s="58">
        <v>0</v>
      </c>
      <c r="C61" s="47">
        <f t="shared" si="6"/>
        <v>0</v>
      </c>
      <c r="D61" s="58">
        <v>0</v>
      </c>
      <c r="E61" s="198">
        <f t="shared" si="7"/>
        <v>0</v>
      </c>
      <c r="F61" s="17">
        <f t="shared" si="8"/>
        <v>0</v>
      </c>
      <c r="G61" s="7"/>
    </row>
    <row r="62" spans="1:7" x14ac:dyDescent="0.3">
      <c r="A62" s="77" t="s">
        <v>112</v>
      </c>
      <c r="B62" s="57">
        <v>400</v>
      </c>
      <c r="C62" s="48">
        <f t="shared" si="6"/>
        <v>1.7027073046143367E-2</v>
      </c>
      <c r="D62" s="57">
        <v>590</v>
      </c>
      <c r="E62" s="199">
        <f t="shared" si="7"/>
        <v>1.5247298256277624E-2</v>
      </c>
      <c r="F62" s="17">
        <f t="shared" si="8"/>
        <v>-190</v>
      </c>
      <c r="G62" s="7"/>
    </row>
    <row r="63" spans="1:7" ht="15.75" customHeight="1" x14ac:dyDescent="0.3">
      <c r="A63" s="197" t="s">
        <v>113</v>
      </c>
      <c r="B63" s="57">
        <v>1500</v>
      </c>
      <c r="C63" s="48">
        <f t="shared" si="6"/>
        <v>6.3851523923037626E-2</v>
      </c>
      <c r="D63" s="57">
        <v>2106.4699999999998</v>
      </c>
      <c r="E63" s="48">
        <f t="shared" si="7"/>
        <v>5.4437248064239191E-2</v>
      </c>
      <c r="F63" s="17">
        <f t="shared" si="8"/>
        <v>-606.4699999999998</v>
      </c>
      <c r="G63" s="7"/>
    </row>
    <row r="64" spans="1:7" ht="15.75" customHeight="1" thickBot="1" x14ac:dyDescent="0.35">
      <c r="A64" s="200" t="s">
        <v>114</v>
      </c>
      <c r="B64" s="57">
        <v>1000</v>
      </c>
      <c r="C64" s="48">
        <f t="shared" si="6"/>
        <v>4.256768261535842E-2</v>
      </c>
      <c r="D64" s="57">
        <v>760.85</v>
      </c>
      <c r="E64" s="48">
        <f t="shared" si="7"/>
        <v>1.9662554030998019E-2</v>
      </c>
      <c r="F64" s="17">
        <f t="shared" si="8"/>
        <v>239.14999999999998</v>
      </c>
      <c r="G64" s="10"/>
    </row>
    <row r="65" spans="1:12" ht="21.75" customHeight="1" thickBot="1" x14ac:dyDescent="0.45">
      <c r="A65" s="201" t="s">
        <v>27</v>
      </c>
      <c r="B65" s="202">
        <f>SUM(B9,B12,B16,B19,B20,B21,B26,B27,B32,B37,B42,B43,B44,B53,B54,B56,B62,B63,B64)</f>
        <v>23492</v>
      </c>
      <c r="C65" s="203">
        <f>SUM(C9,C12,C16,C19,C20,C21,C26,C27,C32,C37,C42,C43,C44,C53,C54,C56,C62,C63)</f>
        <v>0.95743231738464163</v>
      </c>
      <c r="D65" s="202">
        <f>SUM(D9,D12,D16,D19,D20,D21,D26,D27,D32,D37,D42,D43,D44,D53,D54,D56,D62,D63,D64)</f>
        <v>38695.379999999997</v>
      </c>
      <c r="E65" s="203">
        <f>SUM(E9,E12,E16,E19,E20,E21,E26,E27,E32,E37,E42,E43,E44,E53,E54,E56,E62,E63)</f>
        <v>0.98033744596900196</v>
      </c>
      <c r="F65" s="204">
        <f>SUM(F9,F12,F16,F19,F20,F21,F26,F27,F32,F37,F42,F43,F44,F53,F54,F56,F62,F63)</f>
        <v>-15442.53</v>
      </c>
      <c r="G65" s="205"/>
    </row>
    <row r="66" spans="1:12" ht="15.75" customHeight="1" thickBot="1" x14ac:dyDescent="0.35"/>
    <row r="67" spans="1:12" ht="15.75" customHeight="1" thickBot="1" x14ac:dyDescent="0.4">
      <c r="A67" s="20" t="s">
        <v>115</v>
      </c>
      <c r="B67" s="21"/>
      <c r="C67" s="21"/>
      <c r="D67" s="21"/>
      <c r="E67" s="21"/>
      <c r="F67" s="21"/>
      <c r="G67" s="22"/>
      <c r="J67" s="36"/>
      <c r="K67" s="186"/>
      <c r="L67" s="186"/>
    </row>
    <row r="68" spans="1:12" ht="15.75" customHeight="1" x14ac:dyDescent="0.3">
      <c r="A68" s="288" t="s">
        <v>116</v>
      </c>
      <c r="B68" s="276"/>
      <c r="C68" s="276"/>
      <c r="D68" s="276"/>
      <c r="E68" s="276"/>
      <c r="F68" s="276"/>
      <c r="G68" s="276"/>
      <c r="J68" s="38"/>
    </row>
    <row r="69" spans="1:12" x14ac:dyDescent="0.3">
      <c r="A69" s="289"/>
      <c r="B69" s="289"/>
      <c r="C69" s="289"/>
      <c r="D69" s="289"/>
      <c r="E69" s="289"/>
      <c r="F69" s="289"/>
      <c r="G69" s="289"/>
      <c r="I69" s="23"/>
      <c r="J69" s="23"/>
      <c r="K69" s="23"/>
      <c r="L69" s="23"/>
    </row>
    <row r="70" spans="1:12" x14ac:dyDescent="0.3">
      <c r="A70" s="289"/>
      <c r="B70" s="289"/>
      <c r="C70" s="289"/>
      <c r="D70" s="289"/>
      <c r="E70" s="289"/>
      <c r="F70" s="289"/>
      <c r="G70" s="289"/>
      <c r="I70" s="37"/>
    </row>
    <row r="71" spans="1:12" x14ac:dyDescent="0.3">
      <c r="A71" s="289"/>
      <c r="B71" s="289"/>
      <c r="C71" s="289"/>
      <c r="D71" s="289"/>
      <c r="E71" s="289"/>
      <c r="F71" s="289"/>
      <c r="G71" s="289"/>
      <c r="J71" s="187"/>
      <c r="K71" s="187"/>
      <c r="L71" s="188"/>
    </row>
    <row r="72" spans="1:12" x14ac:dyDescent="0.3">
      <c r="A72" s="289"/>
      <c r="B72" s="289"/>
      <c r="C72" s="289"/>
      <c r="D72" s="289"/>
      <c r="E72" s="289"/>
      <c r="F72" s="289"/>
      <c r="G72" s="289"/>
      <c r="J72" s="187"/>
      <c r="K72" s="187"/>
      <c r="L72" s="188"/>
    </row>
    <row r="73" spans="1:12" x14ac:dyDescent="0.3">
      <c r="A73" s="289"/>
      <c r="B73" s="289"/>
      <c r="C73" s="289"/>
      <c r="D73" s="289"/>
      <c r="E73" s="289"/>
      <c r="F73" s="289"/>
      <c r="G73" s="289"/>
      <c r="J73" s="187"/>
      <c r="K73" s="187"/>
      <c r="L73" s="188"/>
    </row>
    <row r="74" spans="1:12" x14ac:dyDescent="0.3">
      <c r="A74" s="289"/>
      <c r="B74" s="289"/>
      <c r="C74" s="289"/>
      <c r="D74" s="289"/>
      <c r="E74" s="289"/>
      <c r="F74" s="289"/>
      <c r="G74" s="289"/>
      <c r="I74" s="37"/>
    </row>
    <row r="75" spans="1:12" x14ac:dyDescent="0.3">
      <c r="A75" s="289"/>
      <c r="B75" s="289"/>
      <c r="C75" s="289"/>
      <c r="D75" s="289"/>
      <c r="E75" s="289"/>
      <c r="F75" s="289"/>
      <c r="G75" s="289"/>
      <c r="J75" s="187"/>
      <c r="K75" s="187"/>
      <c r="L75" s="188"/>
    </row>
    <row r="76" spans="1:12" ht="18" customHeight="1" x14ac:dyDescent="0.35">
      <c r="A76" s="289"/>
      <c r="B76" s="289"/>
      <c r="C76" s="289"/>
      <c r="D76" s="289"/>
      <c r="E76" s="289"/>
      <c r="F76" s="289"/>
      <c r="G76" s="289"/>
      <c r="J76" s="187"/>
      <c r="K76" s="187"/>
      <c r="L76" s="189"/>
    </row>
    <row r="77" spans="1:12" x14ac:dyDescent="0.3">
      <c r="A77" s="289"/>
      <c r="B77" s="289"/>
      <c r="C77" s="289"/>
      <c r="D77" s="289"/>
      <c r="E77" s="289"/>
      <c r="F77" s="289"/>
      <c r="G77" s="289"/>
    </row>
    <row r="78" spans="1:12" x14ac:dyDescent="0.3">
      <c r="A78" s="289"/>
      <c r="B78" s="289"/>
      <c r="C78" s="289"/>
      <c r="D78" s="289"/>
      <c r="E78" s="289"/>
      <c r="F78" s="289"/>
      <c r="G78" s="289"/>
    </row>
    <row r="79" spans="1:12" x14ac:dyDescent="0.3">
      <c r="A79" s="289"/>
      <c r="B79" s="289"/>
      <c r="C79" s="289"/>
      <c r="D79" s="289"/>
      <c r="E79" s="289"/>
      <c r="F79" s="289"/>
      <c r="G79" s="289"/>
    </row>
    <row r="80" spans="1:12" x14ac:dyDescent="0.3">
      <c r="A80" s="289"/>
      <c r="B80" s="289"/>
      <c r="C80" s="289"/>
      <c r="D80" s="289"/>
      <c r="E80" s="289"/>
      <c r="F80" s="289"/>
      <c r="G80" s="289"/>
    </row>
    <row r="81" spans="1:7" x14ac:dyDescent="0.3">
      <c r="A81" s="289"/>
      <c r="B81" s="289"/>
      <c r="C81" s="289"/>
      <c r="D81" s="289"/>
      <c r="E81" s="289"/>
      <c r="F81" s="289"/>
      <c r="G81" s="289"/>
    </row>
    <row r="82" spans="1:7" x14ac:dyDescent="0.3">
      <c r="A82" s="289"/>
      <c r="B82" s="289"/>
      <c r="C82" s="289"/>
      <c r="D82" s="289"/>
      <c r="E82" s="289"/>
      <c r="F82" s="289"/>
      <c r="G82" s="289"/>
    </row>
    <row r="83" spans="1:7" x14ac:dyDescent="0.3">
      <c r="A83" s="289"/>
      <c r="B83" s="289"/>
      <c r="C83" s="289"/>
      <c r="D83" s="289"/>
      <c r="E83" s="289"/>
      <c r="F83" s="289"/>
      <c r="G83" s="289"/>
    </row>
  </sheetData>
  <mergeCells count="15">
    <mergeCell ref="A68:G83"/>
    <mergeCell ref="A3:F3"/>
    <mergeCell ref="I6:N6"/>
    <mergeCell ref="I30:N30"/>
    <mergeCell ref="I31:K31"/>
    <mergeCell ref="I17:N17"/>
    <mergeCell ref="I24:N24"/>
    <mergeCell ref="A6:G6"/>
    <mergeCell ref="I2:M2"/>
    <mergeCell ref="I1:N1"/>
    <mergeCell ref="A4:F4"/>
    <mergeCell ref="I4:M4"/>
    <mergeCell ref="A2:F2"/>
    <mergeCell ref="I3:M3"/>
    <mergeCell ref="A1:G1"/>
  </mergeCells>
  <conditionalFormatting sqref="F5">
    <cfRule type="dataBar" priority="10">
      <dataBar>
        <cfvo type="min"/>
        <cfvo type="max"/>
        <color rgb="FF63C384"/>
      </dataBar>
    </cfRule>
  </conditionalFormatting>
  <conditionalFormatting sqref="F9:F35 F37:F54 F56:F64">
    <cfRule type="cellIs" dxfId="30" priority="5" operator="equal">
      <formula>0</formula>
    </cfRule>
    <cfRule type="cellIs" dxfId="29" priority="6" operator="greaterThan">
      <formula>0</formula>
    </cfRule>
    <cfRule type="cellIs" dxfId="28" priority="8" operator="greaterThan">
      <formula>0</formula>
    </cfRule>
  </conditionalFormatting>
  <conditionalFormatting sqref="F9:F35">
    <cfRule type="cellIs" dxfId="27" priority="4" operator="lessThan">
      <formula>0</formula>
    </cfRule>
  </conditionalFormatting>
  <conditionalFormatting sqref="F36">
    <cfRule type="dataBar" priority="12">
      <dataBar>
        <cfvo type="min"/>
        <cfvo type="max"/>
        <color rgb="FF63C384"/>
      </dataBar>
    </cfRule>
  </conditionalFormatting>
  <conditionalFormatting sqref="F37:F54 F56:F64">
    <cfRule type="cellIs" dxfId="26" priority="7" operator="lessThan">
      <formula>0</formula>
    </cfRule>
  </conditionalFormatting>
  <conditionalFormatting sqref="F55">
    <cfRule type="dataBar" priority="9">
      <dataBar>
        <cfvo type="min"/>
        <cfvo type="max"/>
        <color rgb="FF63C384"/>
      </dataBar>
    </cfRule>
  </conditionalFormatting>
  <conditionalFormatting sqref="J36:K36">
    <cfRule type="cellIs" dxfId="25" priority="2" operator="lessThan">
      <formula>0</formula>
    </cfRule>
    <cfRule type="cellIs" dxfId="24" priority="3" operator="greaterThan">
      <formula>0</formula>
    </cfRule>
  </conditionalFormatting>
  <conditionalFormatting sqref="N26:N28">
    <cfRule type="cellIs" dxfId="23" priority="1" operator="lessThan">
      <formula>0</formula>
    </cfRule>
  </conditionalFormatting>
  <conditionalFormatting sqref="W1:W9">
    <cfRule type="dataBar" priority="11">
      <dataBar>
        <cfvo type="min"/>
        <cfvo type="max"/>
        <color rgb="FF63C384"/>
      </dataBar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3"/>
  <sheetViews>
    <sheetView zoomScale="70" zoomScaleNormal="70" workbookViewId="0">
      <selection activeCell="M27" sqref="M27"/>
    </sheetView>
  </sheetViews>
  <sheetFormatPr defaultColWidth="9.109375" defaultRowHeight="14.4" x14ac:dyDescent="0.3"/>
  <cols>
    <col min="1" max="1" width="29.44140625" bestFit="1" customWidth="1"/>
    <col min="2" max="2" width="18" bestFit="1" customWidth="1"/>
    <col min="3" max="3" width="12" bestFit="1" customWidth="1"/>
    <col min="4" max="4" width="18" bestFit="1" customWidth="1"/>
    <col min="5" max="5" width="12" bestFit="1" customWidth="1"/>
    <col min="6" max="6" width="18" bestFit="1" customWidth="1"/>
    <col min="7" max="7" width="29.6640625" bestFit="1" customWidth="1"/>
    <col min="8" max="8" width="9.109375" customWidth="1"/>
    <col min="9" max="9" width="27.44140625" bestFit="1" customWidth="1"/>
    <col min="10" max="10" width="19.44140625" bestFit="1" customWidth="1"/>
    <col min="11" max="11" width="21.5546875" bestFit="1" customWidth="1"/>
    <col min="12" max="12" width="24.5546875" customWidth="1"/>
    <col min="13" max="13" width="19.44140625" bestFit="1" customWidth="1"/>
    <col min="14" max="14" width="22.33203125" bestFit="1" customWidth="1"/>
    <col min="15" max="15" width="22.5546875" bestFit="1" customWidth="1"/>
    <col min="16" max="16" width="25.33203125" bestFit="1" customWidth="1"/>
    <col min="17" max="17" width="9.109375" customWidth="1"/>
    <col min="18" max="18" width="29.44140625" bestFit="1" customWidth="1"/>
    <col min="19" max="21" width="15" customWidth="1"/>
    <col min="22" max="22" width="15" bestFit="1" customWidth="1"/>
    <col min="23" max="23" width="10.44140625" bestFit="1" customWidth="1"/>
    <col min="24" max="24" width="18.109375" bestFit="1" customWidth="1"/>
    <col min="25" max="25" width="9.109375" customWidth="1"/>
  </cols>
  <sheetData>
    <row r="1" spans="1:24" ht="19.5" customHeight="1" thickBot="1" x14ac:dyDescent="0.4">
      <c r="A1" s="287" t="s">
        <v>0</v>
      </c>
      <c r="B1" s="278"/>
      <c r="C1" s="278"/>
      <c r="D1" s="278"/>
      <c r="E1" s="278"/>
      <c r="F1" s="278"/>
      <c r="G1" s="279"/>
      <c r="I1" s="277" t="s">
        <v>1</v>
      </c>
      <c r="J1" s="278"/>
      <c r="K1" s="278"/>
      <c r="L1" s="278"/>
      <c r="M1" s="278"/>
      <c r="N1" s="279"/>
      <c r="V1" s="110"/>
      <c r="W1" s="111"/>
      <c r="X1" s="112"/>
    </row>
    <row r="2" spans="1:24" ht="19.5" customHeight="1" thickBot="1" x14ac:dyDescent="0.35">
      <c r="A2" s="284"/>
      <c r="B2" s="276"/>
      <c r="C2" s="276"/>
      <c r="D2" s="276"/>
      <c r="E2" s="276"/>
      <c r="F2" s="285"/>
      <c r="G2" s="113"/>
      <c r="I2" s="295" t="s">
        <v>2</v>
      </c>
      <c r="J2" s="276"/>
      <c r="K2" s="276"/>
      <c r="L2" s="276"/>
      <c r="M2" s="276"/>
      <c r="N2" s="65"/>
      <c r="V2" s="114"/>
      <c r="W2" s="115"/>
    </row>
    <row r="3" spans="1:24" ht="19.5" customHeight="1" thickBot="1" x14ac:dyDescent="0.35">
      <c r="A3" s="277"/>
      <c r="B3" s="278"/>
      <c r="C3" s="278"/>
      <c r="D3" s="278"/>
      <c r="E3" s="278"/>
      <c r="F3" s="279"/>
      <c r="G3" s="116"/>
      <c r="I3" s="286" t="s">
        <v>3</v>
      </c>
      <c r="J3" s="278"/>
      <c r="K3" s="278"/>
      <c r="L3" s="278"/>
      <c r="M3" s="279"/>
      <c r="N3" s="14"/>
      <c r="V3" s="114"/>
      <c r="W3" s="115"/>
    </row>
    <row r="4" spans="1:24" ht="15.75" customHeight="1" thickBot="1" x14ac:dyDescent="0.35">
      <c r="A4" s="280"/>
      <c r="B4" s="281"/>
      <c r="C4" s="281"/>
      <c r="D4" s="281"/>
      <c r="E4" s="281"/>
      <c r="F4" s="282"/>
      <c r="G4" s="39"/>
      <c r="I4" s="283"/>
      <c r="J4" s="281"/>
      <c r="K4" s="281"/>
      <c r="L4" s="281"/>
      <c r="M4" s="281"/>
      <c r="N4" s="2"/>
      <c r="V4" s="114"/>
      <c r="W4" s="115"/>
    </row>
    <row r="5" spans="1:24" ht="15.75" customHeight="1" thickBot="1" x14ac:dyDescent="0.35">
      <c r="B5" s="117"/>
      <c r="C5" s="114"/>
      <c r="D5" s="117"/>
      <c r="E5" s="114"/>
      <c r="F5" s="115"/>
      <c r="V5" s="114"/>
      <c r="W5" s="115"/>
    </row>
    <row r="6" spans="1:24" ht="19.5" customHeight="1" thickBot="1" x14ac:dyDescent="0.4">
      <c r="A6" s="293" t="s">
        <v>4</v>
      </c>
      <c r="B6" s="278"/>
      <c r="C6" s="278"/>
      <c r="D6" s="278"/>
      <c r="E6" s="278"/>
      <c r="F6" s="278"/>
      <c r="G6" s="294"/>
      <c r="I6" s="290" t="s">
        <v>5</v>
      </c>
      <c r="J6" s="278"/>
      <c r="K6" s="278"/>
      <c r="L6" s="278"/>
      <c r="M6" s="278"/>
      <c r="N6" s="279"/>
      <c r="V6" s="114"/>
      <c r="W6" s="115"/>
    </row>
    <row r="7" spans="1:24" ht="19.5" customHeight="1" thickBot="1" x14ac:dyDescent="0.35">
      <c r="A7" s="42" t="s">
        <v>6</v>
      </c>
      <c r="B7" s="50" t="s">
        <v>7</v>
      </c>
      <c r="C7" s="51" t="s">
        <v>8</v>
      </c>
      <c r="D7" s="41" t="s">
        <v>9</v>
      </c>
      <c r="E7" s="43" t="s">
        <v>8</v>
      </c>
      <c r="F7" s="42" t="s">
        <v>10</v>
      </c>
      <c r="G7" s="44" t="s">
        <v>11</v>
      </c>
      <c r="I7" s="85" t="s">
        <v>12</v>
      </c>
      <c r="J7" s="42" t="s">
        <v>7</v>
      </c>
      <c r="K7" s="86" t="s">
        <v>9</v>
      </c>
      <c r="L7" s="42" t="s">
        <v>13</v>
      </c>
      <c r="M7" s="87" t="s">
        <v>10</v>
      </c>
      <c r="N7" s="87" t="s">
        <v>11</v>
      </c>
      <c r="V7" s="114"/>
      <c r="W7" s="115"/>
    </row>
    <row r="8" spans="1:24" ht="19.5" customHeight="1" thickBot="1" x14ac:dyDescent="0.35">
      <c r="A8" s="27" t="s">
        <v>14</v>
      </c>
      <c r="B8" s="79"/>
      <c r="C8" s="79"/>
      <c r="D8" s="28"/>
      <c r="E8" s="28"/>
      <c r="F8" s="28"/>
      <c r="G8" s="30"/>
      <c r="I8" s="12" t="s">
        <v>15</v>
      </c>
      <c r="J8" s="118">
        <v>55000</v>
      </c>
      <c r="K8" s="119">
        <v>60015</v>
      </c>
      <c r="L8" s="140">
        <f>K8/$K$13</f>
        <v>0.95360292365138632</v>
      </c>
      <c r="M8" s="141">
        <f>K8-J8</f>
        <v>5015</v>
      </c>
      <c r="N8" s="11"/>
      <c r="V8" s="114"/>
      <c r="W8" s="115"/>
    </row>
    <row r="9" spans="1:24" x14ac:dyDescent="0.3">
      <c r="A9" s="75" t="s">
        <v>16</v>
      </c>
      <c r="B9" s="56">
        <f>SUM(B10:B11)</f>
        <v>20000</v>
      </c>
      <c r="C9" s="46">
        <f t="shared" ref="C9:C35" si="0">B9/$B$65</f>
        <v>0.49761146496815284</v>
      </c>
      <c r="D9" s="60">
        <f>SUM(D10:D11)</f>
        <v>17530</v>
      </c>
      <c r="E9" s="31">
        <f t="shared" ref="E9:E35" si="1">D9/$D$65</f>
        <v>0.47117500240559979</v>
      </c>
      <c r="F9" s="18">
        <f t="shared" ref="F9:F35" si="2">B9-D9</f>
        <v>2470</v>
      </c>
      <c r="G9" s="11"/>
      <c r="I9" s="6" t="s">
        <v>17</v>
      </c>
      <c r="J9" s="120">
        <v>0</v>
      </c>
      <c r="K9" s="121">
        <v>0</v>
      </c>
      <c r="L9" s="142">
        <f>K9/$K$13</f>
        <v>0</v>
      </c>
      <c r="M9" s="143">
        <f>K9-J9</f>
        <v>0</v>
      </c>
      <c r="N9" s="7"/>
      <c r="V9" s="114"/>
      <c r="W9" s="115"/>
    </row>
    <row r="10" spans="1:24" x14ac:dyDescent="0.3">
      <c r="A10" s="76" t="s">
        <v>18</v>
      </c>
      <c r="B10" s="122">
        <v>5000</v>
      </c>
      <c r="C10" s="47">
        <f t="shared" si="0"/>
        <v>0.12440286624203821</v>
      </c>
      <c r="D10" s="61">
        <v>2530</v>
      </c>
      <c r="E10" s="55">
        <f t="shared" si="1"/>
        <v>6.8001868573084281E-2</v>
      </c>
      <c r="F10" s="17">
        <f t="shared" si="2"/>
        <v>2470</v>
      </c>
      <c r="G10" s="7" t="s">
        <v>19</v>
      </c>
      <c r="I10" s="6" t="s">
        <v>20</v>
      </c>
      <c r="J10" s="120">
        <v>0</v>
      </c>
      <c r="K10" s="121">
        <v>2551</v>
      </c>
      <c r="L10" s="142">
        <f>K10/$K$13</f>
        <v>4.0533884166203224E-2</v>
      </c>
      <c r="M10" s="143">
        <v>0</v>
      </c>
      <c r="N10" s="7"/>
    </row>
    <row r="11" spans="1:24" x14ac:dyDescent="0.3">
      <c r="A11" s="76" t="s">
        <v>21</v>
      </c>
      <c r="B11" s="122">
        <v>15000</v>
      </c>
      <c r="C11" s="47">
        <f t="shared" si="0"/>
        <v>0.37320859872611467</v>
      </c>
      <c r="D11" s="61">
        <v>15000</v>
      </c>
      <c r="E11" s="55">
        <f t="shared" si="1"/>
        <v>0.40317313383251552</v>
      </c>
      <c r="F11" s="17">
        <f t="shared" si="2"/>
        <v>0</v>
      </c>
      <c r="G11" s="7"/>
      <c r="I11" s="6" t="s">
        <v>23</v>
      </c>
      <c r="J11" s="120">
        <v>0</v>
      </c>
      <c r="K11" s="121">
        <v>0</v>
      </c>
      <c r="L11" s="142"/>
      <c r="M11" s="143">
        <v>0</v>
      </c>
      <c r="N11" s="7"/>
    </row>
    <row r="12" spans="1:24" ht="15.75" customHeight="1" thickBot="1" x14ac:dyDescent="0.35">
      <c r="A12" s="77" t="s">
        <v>24</v>
      </c>
      <c r="B12" s="57">
        <f>SUM(B13:B15)</f>
        <v>1000</v>
      </c>
      <c r="C12" s="48">
        <f t="shared" si="0"/>
        <v>2.4880573248407645E-2</v>
      </c>
      <c r="D12" s="62">
        <f>SUM(D13:D15)</f>
        <v>895</v>
      </c>
      <c r="E12" s="31">
        <f t="shared" si="1"/>
        <v>2.405599698534009E-2</v>
      </c>
      <c r="F12" s="17">
        <f t="shared" si="2"/>
        <v>105</v>
      </c>
      <c r="G12" s="7"/>
      <c r="I12" s="8" t="s">
        <v>25</v>
      </c>
      <c r="J12" s="123">
        <v>0</v>
      </c>
      <c r="K12" s="124">
        <v>369</v>
      </c>
      <c r="L12" s="144">
        <f>K12/K13</f>
        <v>5.8631921824104233E-3</v>
      </c>
      <c r="M12" s="145">
        <v>0</v>
      </c>
      <c r="N12" s="9"/>
    </row>
    <row r="13" spans="1:24" ht="19.5" customHeight="1" thickBot="1" x14ac:dyDescent="0.4">
      <c r="A13" s="76" t="s">
        <v>26</v>
      </c>
      <c r="B13" s="122">
        <v>1000</v>
      </c>
      <c r="C13" s="47">
        <f t="shared" si="0"/>
        <v>2.4880573248407645E-2</v>
      </c>
      <c r="D13" s="61">
        <v>164</v>
      </c>
      <c r="E13" s="55">
        <f t="shared" si="1"/>
        <v>4.4080262632355026E-3</v>
      </c>
      <c r="F13" s="17">
        <f t="shared" si="2"/>
        <v>836</v>
      </c>
      <c r="G13" s="7"/>
      <c r="I13" s="88" t="s">
        <v>27</v>
      </c>
      <c r="J13" s="91">
        <f>SUM(J8:J10)+J12</f>
        <v>55000</v>
      </c>
      <c r="K13" s="91">
        <f>SUM(K8:K10)+K12</f>
        <v>62935</v>
      </c>
      <c r="L13" s="146">
        <f>SUM(L8:L11)</f>
        <v>0.99413680781758951</v>
      </c>
      <c r="M13" s="147">
        <f>K13-J13</f>
        <v>7935</v>
      </c>
      <c r="N13" s="89" t="s">
        <v>28</v>
      </c>
    </row>
    <row r="14" spans="1:24" ht="19.5" customHeight="1" thickBot="1" x14ac:dyDescent="0.4">
      <c r="A14" s="76" t="s">
        <v>29</v>
      </c>
      <c r="B14" s="122">
        <v>0</v>
      </c>
      <c r="C14" s="47">
        <f t="shared" si="0"/>
        <v>0</v>
      </c>
      <c r="D14" s="61">
        <v>0</v>
      </c>
      <c r="E14" s="55">
        <f t="shared" si="1"/>
        <v>0</v>
      </c>
      <c r="F14" s="17">
        <f t="shared" si="2"/>
        <v>0</v>
      </c>
      <c r="G14" s="7"/>
      <c r="I14" s="40" t="s">
        <v>30</v>
      </c>
      <c r="J14" s="125">
        <v>0</v>
      </c>
      <c r="K14" s="126">
        <f>January!K36</f>
        <v>16640.620000000003</v>
      </c>
      <c r="L14" s="66"/>
      <c r="M14" s="67"/>
      <c r="N14" s="68"/>
      <c r="P14" s="127"/>
      <c r="Q14" s="127"/>
      <c r="R14" s="127"/>
      <c r="S14" s="127"/>
      <c r="T14" s="127"/>
      <c r="U14" s="127"/>
    </row>
    <row r="15" spans="1:24" ht="19.5" customHeight="1" thickBot="1" x14ac:dyDescent="0.4">
      <c r="A15" s="76" t="s">
        <v>31</v>
      </c>
      <c r="B15" s="122">
        <v>0</v>
      </c>
      <c r="C15" s="47">
        <f t="shared" si="0"/>
        <v>0</v>
      </c>
      <c r="D15" s="61">
        <v>731</v>
      </c>
      <c r="E15" s="55">
        <f t="shared" si="1"/>
        <v>1.9647970722104589E-2</v>
      </c>
      <c r="F15" s="17">
        <f t="shared" si="2"/>
        <v>-731</v>
      </c>
      <c r="G15" s="7"/>
      <c r="I15" s="19" t="s">
        <v>32</v>
      </c>
      <c r="J15" s="92">
        <f>J13+J11+J14</f>
        <v>55000</v>
      </c>
      <c r="K15" s="92">
        <f>K13+K11+K14</f>
        <v>79575.62</v>
      </c>
      <c r="L15" s="69"/>
      <c r="M15" s="70"/>
      <c r="N15" s="71"/>
      <c r="P15" s="128"/>
      <c r="Q15" s="128"/>
      <c r="R15" s="128"/>
      <c r="S15" s="128"/>
      <c r="T15" s="128"/>
      <c r="U15" s="128"/>
    </row>
    <row r="16" spans="1:24" ht="15.75" customHeight="1" thickBot="1" x14ac:dyDescent="0.35">
      <c r="A16" s="77" t="s">
        <v>33</v>
      </c>
      <c r="B16" s="57">
        <f>SUM(B17:B18)</f>
        <v>9000</v>
      </c>
      <c r="C16" s="48">
        <f t="shared" si="0"/>
        <v>0.2239251592356688</v>
      </c>
      <c r="D16" s="62">
        <f>SUM(D17:D18)</f>
        <v>9620.66</v>
      </c>
      <c r="E16" s="31">
        <f t="shared" si="1"/>
        <v>0.2585861094491419</v>
      </c>
      <c r="F16" s="17">
        <f t="shared" si="2"/>
        <v>-620.65999999999985</v>
      </c>
      <c r="G16" s="7"/>
      <c r="Q16" s="129"/>
      <c r="R16" s="130"/>
      <c r="S16" s="129"/>
      <c r="T16" s="130"/>
      <c r="U16" s="130"/>
    </row>
    <row r="17" spans="1:21" ht="19.5" customHeight="1" thickBot="1" x14ac:dyDescent="0.4">
      <c r="A17" s="76" t="s">
        <v>34</v>
      </c>
      <c r="B17" s="122">
        <v>8000</v>
      </c>
      <c r="C17" s="47">
        <f t="shared" si="0"/>
        <v>0.19904458598726116</v>
      </c>
      <c r="D17" s="61">
        <v>8713.99</v>
      </c>
      <c r="E17" s="55">
        <f t="shared" si="1"/>
        <v>0.2342164437656801</v>
      </c>
      <c r="F17" s="17">
        <f t="shared" si="2"/>
        <v>-713.98999999999978</v>
      </c>
      <c r="G17" s="7"/>
      <c r="I17" s="291" t="s">
        <v>35</v>
      </c>
      <c r="J17" s="278"/>
      <c r="K17" s="278"/>
      <c r="L17" s="278"/>
      <c r="M17" s="278"/>
      <c r="N17" s="279"/>
      <c r="Q17" s="129"/>
      <c r="R17" s="130"/>
      <c r="S17" s="129"/>
      <c r="T17" s="130"/>
      <c r="U17" s="130"/>
    </row>
    <row r="18" spans="1:21" ht="19.5" customHeight="1" thickBot="1" x14ac:dyDescent="0.35">
      <c r="A18" s="76" t="s">
        <v>36</v>
      </c>
      <c r="B18" s="122">
        <v>1000</v>
      </c>
      <c r="C18" s="47">
        <f t="shared" si="0"/>
        <v>2.4880573248407645E-2</v>
      </c>
      <c r="D18" s="61">
        <v>906.67</v>
      </c>
      <c r="E18" s="55">
        <f t="shared" si="1"/>
        <v>2.4369665683461786E-2</v>
      </c>
      <c r="F18" s="17">
        <f t="shared" si="2"/>
        <v>93.330000000000041</v>
      </c>
      <c r="G18" s="7"/>
      <c r="I18" s="96" t="s">
        <v>37</v>
      </c>
      <c r="J18" s="42" t="s">
        <v>38</v>
      </c>
      <c r="K18" s="87" t="s">
        <v>8</v>
      </c>
      <c r="L18" s="97" t="s">
        <v>39</v>
      </c>
      <c r="M18" s="98" t="s">
        <v>8</v>
      </c>
      <c r="N18" s="72"/>
      <c r="Q18" s="131"/>
      <c r="R18" s="130"/>
      <c r="S18" s="129"/>
      <c r="T18" s="130"/>
      <c r="U18" s="130"/>
    </row>
    <row r="19" spans="1:21" ht="18.75" customHeight="1" x14ac:dyDescent="0.35">
      <c r="A19" s="77" t="s">
        <v>40</v>
      </c>
      <c r="B19" s="57">
        <v>592</v>
      </c>
      <c r="C19" s="48">
        <f t="shared" si="0"/>
        <v>1.4729299363057325E-2</v>
      </c>
      <c r="D19" s="62">
        <v>592</v>
      </c>
      <c r="E19" s="31">
        <f t="shared" si="1"/>
        <v>1.5911899681923278E-2</v>
      </c>
      <c r="F19" s="17">
        <f t="shared" si="2"/>
        <v>0</v>
      </c>
      <c r="G19" s="7"/>
      <c r="I19" s="1" t="s">
        <v>41</v>
      </c>
      <c r="J19" s="148">
        <f>SUM(B9,B12,B16,B19,B20,B21,B26,B27,B32)</f>
        <v>33892</v>
      </c>
      <c r="K19" s="149">
        <f>J19/J22</f>
        <v>0.84325238853503182</v>
      </c>
      <c r="L19" s="150">
        <f>SUM(D9,D12,D16,D19,D20,D21,D26,D27,D32)</f>
        <v>29394.66</v>
      </c>
      <c r="M19" s="151">
        <f>L19/L22</f>
        <v>0.79007581267608584</v>
      </c>
      <c r="N19" s="73"/>
      <c r="P19" s="132"/>
      <c r="Q19" s="129"/>
      <c r="R19" s="130"/>
      <c r="S19" s="133"/>
      <c r="T19" s="134"/>
      <c r="U19" s="134"/>
    </row>
    <row r="20" spans="1:21" x14ac:dyDescent="0.3">
      <c r="A20" s="77" t="s">
        <v>42</v>
      </c>
      <c r="B20" s="57">
        <v>0</v>
      </c>
      <c r="C20" s="48">
        <f t="shared" si="0"/>
        <v>0</v>
      </c>
      <c r="D20" s="62">
        <v>0</v>
      </c>
      <c r="E20" s="31">
        <f t="shared" si="1"/>
        <v>0</v>
      </c>
      <c r="F20" s="17">
        <f t="shared" si="2"/>
        <v>0</v>
      </c>
      <c r="G20" s="7"/>
      <c r="I20" s="3" t="s">
        <v>43</v>
      </c>
      <c r="J20" s="152">
        <f>SUM(B37,B42,B43,B44,B53,B54)</f>
        <v>3000</v>
      </c>
      <c r="K20" s="153">
        <f>J20/J22</f>
        <v>7.4641719745222934E-2</v>
      </c>
      <c r="L20" s="154">
        <f>SUM(D37,D42,D43,D44,D53,D54)</f>
        <v>2283.98</v>
      </c>
      <c r="M20" s="155">
        <f>L20/L22</f>
        <v>6.1389291614052571E-2</v>
      </c>
      <c r="N20" s="73"/>
    </row>
    <row r="21" spans="1:21" ht="15.75" customHeight="1" thickBot="1" x14ac:dyDescent="0.35">
      <c r="A21" s="77" t="s">
        <v>44</v>
      </c>
      <c r="B21" s="57">
        <f>SUM(B22:B25)</f>
        <v>1500</v>
      </c>
      <c r="C21" s="48">
        <f t="shared" si="0"/>
        <v>3.7320859872611467E-2</v>
      </c>
      <c r="D21" s="62">
        <f>SUM(D22:D25)</f>
        <v>457</v>
      </c>
      <c r="E21" s="31">
        <f t="shared" si="1"/>
        <v>1.2283341477430638E-2</v>
      </c>
      <c r="F21" s="17">
        <f t="shared" si="2"/>
        <v>1043</v>
      </c>
      <c r="G21" s="7"/>
      <c r="I21" s="3" t="s">
        <v>45</v>
      </c>
      <c r="J21" s="152">
        <f>SUM(B56,B62,B63,B64)</f>
        <v>3300</v>
      </c>
      <c r="K21" s="153">
        <f>J21/J22</f>
        <v>8.2105891719745222E-2</v>
      </c>
      <c r="L21" s="154">
        <f>SUM(D56,D62,D63,D64)</f>
        <v>5526.2199999999993</v>
      </c>
      <c r="M21" s="155">
        <f>L21/L22</f>
        <v>0.14853489570986153</v>
      </c>
      <c r="N21" s="73"/>
    </row>
    <row r="22" spans="1:21" ht="19.5" customHeight="1" thickBot="1" x14ac:dyDescent="0.4">
      <c r="A22" s="76" t="s">
        <v>46</v>
      </c>
      <c r="B22" s="122">
        <v>0</v>
      </c>
      <c r="C22" s="47">
        <f t="shared" si="0"/>
        <v>0</v>
      </c>
      <c r="D22" s="61">
        <v>0</v>
      </c>
      <c r="E22" s="55">
        <f t="shared" si="1"/>
        <v>0</v>
      </c>
      <c r="F22" s="17">
        <f t="shared" si="2"/>
        <v>0</v>
      </c>
      <c r="G22" s="7"/>
      <c r="I22" s="90" t="s">
        <v>27</v>
      </c>
      <c r="J22" s="156">
        <f>SUM(J19:J21)</f>
        <v>40192</v>
      </c>
      <c r="K22" s="157">
        <f>SUM(K19:K21)</f>
        <v>1</v>
      </c>
      <c r="L22" s="93">
        <f>SUM(L19:L21)</f>
        <v>37204.86</v>
      </c>
      <c r="M22" s="135">
        <f>SUM(M19:M21)</f>
        <v>1</v>
      </c>
      <c r="N22" s="74"/>
    </row>
    <row r="23" spans="1:21" ht="15.75" customHeight="1" thickBot="1" x14ac:dyDescent="0.35">
      <c r="A23" s="76" t="s">
        <v>47</v>
      </c>
      <c r="B23" s="122">
        <v>0</v>
      </c>
      <c r="C23" s="47">
        <f t="shared" si="0"/>
        <v>0</v>
      </c>
      <c r="D23" s="61">
        <v>0</v>
      </c>
      <c r="E23" s="55">
        <f t="shared" si="1"/>
        <v>0</v>
      </c>
      <c r="F23" s="17">
        <f t="shared" si="2"/>
        <v>0</v>
      </c>
      <c r="G23" s="7"/>
    </row>
    <row r="24" spans="1:21" ht="19.5" customHeight="1" thickBot="1" x14ac:dyDescent="0.4">
      <c r="A24" s="76" t="s">
        <v>48</v>
      </c>
      <c r="B24" s="122">
        <v>1500</v>
      </c>
      <c r="C24" s="47">
        <f t="shared" si="0"/>
        <v>3.7320859872611467E-2</v>
      </c>
      <c r="D24" s="61">
        <v>457</v>
      </c>
      <c r="E24" s="55">
        <f t="shared" si="1"/>
        <v>1.2283341477430638E-2</v>
      </c>
      <c r="F24" s="17">
        <f t="shared" si="2"/>
        <v>1043</v>
      </c>
      <c r="G24" s="7" t="s">
        <v>49</v>
      </c>
      <c r="I24" s="292" t="s">
        <v>50</v>
      </c>
      <c r="J24" s="278"/>
      <c r="K24" s="278"/>
      <c r="L24" s="278"/>
      <c r="M24" s="278"/>
      <c r="N24" s="279"/>
    </row>
    <row r="25" spans="1:21" ht="19.5" customHeight="1" thickBot="1" x14ac:dyDescent="0.35">
      <c r="A25" s="76" t="s">
        <v>51</v>
      </c>
      <c r="B25" s="122">
        <v>0</v>
      </c>
      <c r="C25" s="47">
        <f t="shared" si="0"/>
        <v>0</v>
      </c>
      <c r="D25" s="61">
        <v>0</v>
      </c>
      <c r="E25" s="55">
        <f t="shared" si="1"/>
        <v>0</v>
      </c>
      <c r="F25" s="17">
        <f t="shared" si="2"/>
        <v>0</v>
      </c>
      <c r="G25" s="7"/>
      <c r="I25" s="94" t="s">
        <v>52</v>
      </c>
      <c r="J25" s="95" t="s">
        <v>53</v>
      </c>
      <c r="K25" s="94" t="s">
        <v>54</v>
      </c>
      <c r="L25" s="95" t="s">
        <v>55</v>
      </c>
      <c r="M25" s="94" t="s">
        <v>56</v>
      </c>
      <c r="N25" s="44" t="s">
        <v>57</v>
      </c>
    </row>
    <row r="26" spans="1:21" ht="15.75" customHeight="1" thickBot="1" x14ac:dyDescent="0.35">
      <c r="A26" s="77" t="s">
        <v>58</v>
      </c>
      <c r="B26" s="57">
        <v>0</v>
      </c>
      <c r="C26" s="48">
        <f t="shared" si="0"/>
        <v>0</v>
      </c>
      <c r="D26" s="62">
        <v>0</v>
      </c>
      <c r="E26" s="31">
        <f t="shared" si="1"/>
        <v>0</v>
      </c>
      <c r="F26" s="17">
        <f t="shared" si="2"/>
        <v>0</v>
      </c>
      <c r="G26" s="7"/>
      <c r="I26" s="14" t="s">
        <v>59</v>
      </c>
      <c r="J26" s="99">
        <f>713662+L26</f>
        <v>722124.55</v>
      </c>
      <c r="K26" s="158">
        <v>0.14000000000000001</v>
      </c>
      <c r="L26" s="99">
        <v>8462.5499999999993</v>
      </c>
      <c r="M26" s="100">
        <v>0</v>
      </c>
      <c r="N26" s="101">
        <v>0</v>
      </c>
    </row>
    <row r="27" spans="1:21" ht="15.75" customHeight="1" thickBot="1" x14ac:dyDescent="0.35">
      <c r="A27" s="77" t="s">
        <v>60</v>
      </c>
      <c r="B27" s="57">
        <f>SUM(B28:B31)</f>
        <v>1800</v>
      </c>
      <c r="C27" s="48">
        <f t="shared" si="0"/>
        <v>4.4785031847133755E-2</v>
      </c>
      <c r="D27" s="62">
        <f>SUM(D28:D31)</f>
        <v>300</v>
      </c>
      <c r="E27" s="31">
        <f t="shared" si="1"/>
        <v>8.0634626766503108E-3</v>
      </c>
      <c r="F27" s="17">
        <f t="shared" si="2"/>
        <v>1500</v>
      </c>
      <c r="G27" s="7"/>
      <c r="I27" s="40" t="s">
        <v>61</v>
      </c>
      <c r="J27" s="100">
        <f>23515+M27</f>
        <v>47074</v>
      </c>
      <c r="K27" s="158">
        <v>0</v>
      </c>
      <c r="L27" s="99">
        <v>0</v>
      </c>
      <c r="M27" s="100">
        <f>15000+13559-5000</f>
        <v>23559</v>
      </c>
      <c r="N27" s="101">
        <v>0</v>
      </c>
    </row>
    <row r="28" spans="1:21" ht="15" customHeight="1" thickBot="1" x14ac:dyDescent="0.35">
      <c r="A28" s="76" t="s">
        <v>62</v>
      </c>
      <c r="B28" s="122">
        <v>500</v>
      </c>
      <c r="C28" s="47">
        <f t="shared" si="0"/>
        <v>1.2440286624203822E-2</v>
      </c>
      <c r="D28" s="61">
        <v>0</v>
      </c>
      <c r="E28" s="55">
        <f t="shared" si="1"/>
        <v>0</v>
      </c>
      <c r="F28" s="17">
        <f t="shared" si="2"/>
        <v>500</v>
      </c>
      <c r="G28" s="7"/>
      <c r="I28" s="40" t="s">
        <v>63</v>
      </c>
      <c r="J28" s="100">
        <f>10000+M28</f>
        <v>15000</v>
      </c>
      <c r="K28" s="158">
        <v>0</v>
      </c>
      <c r="L28" s="99">
        <v>0</v>
      </c>
      <c r="M28" s="100">
        <v>5000</v>
      </c>
      <c r="N28" s="101">
        <v>0</v>
      </c>
    </row>
    <row r="29" spans="1:21" ht="19.5" customHeight="1" thickBot="1" x14ac:dyDescent="0.35">
      <c r="A29" s="76" t="s">
        <v>64</v>
      </c>
      <c r="B29" s="122">
        <v>1000</v>
      </c>
      <c r="C29" s="47">
        <f t="shared" si="0"/>
        <v>2.4880573248407645E-2</v>
      </c>
      <c r="D29" s="61">
        <v>0</v>
      </c>
      <c r="E29" s="55">
        <f t="shared" si="1"/>
        <v>0</v>
      </c>
      <c r="F29" s="17">
        <f t="shared" si="2"/>
        <v>1000</v>
      </c>
      <c r="G29" s="7"/>
    </row>
    <row r="30" spans="1:21" ht="19.5" customHeight="1" thickBot="1" x14ac:dyDescent="0.4">
      <c r="A30" s="76" t="s">
        <v>65</v>
      </c>
      <c r="B30" s="122">
        <v>0</v>
      </c>
      <c r="C30" s="47">
        <f t="shared" si="0"/>
        <v>0</v>
      </c>
      <c r="D30" s="61">
        <v>0</v>
      </c>
      <c r="E30" s="55">
        <f t="shared" si="1"/>
        <v>0</v>
      </c>
      <c r="F30" s="17">
        <f t="shared" si="2"/>
        <v>0</v>
      </c>
      <c r="G30" s="7"/>
      <c r="I30" s="290" t="s">
        <v>66</v>
      </c>
      <c r="J30" s="278"/>
      <c r="K30" s="278"/>
      <c r="L30" s="278"/>
      <c r="M30" s="278"/>
      <c r="N30" s="279"/>
    </row>
    <row r="31" spans="1:21" ht="19.5" customHeight="1" thickBot="1" x14ac:dyDescent="0.4">
      <c r="A31" s="76" t="s">
        <v>67</v>
      </c>
      <c r="B31" s="122">
        <v>300</v>
      </c>
      <c r="C31" s="47">
        <f t="shared" si="0"/>
        <v>7.4641719745222931E-3</v>
      </c>
      <c r="D31" s="61">
        <v>300</v>
      </c>
      <c r="E31" s="55">
        <f t="shared" si="1"/>
        <v>8.0634626766503108E-3</v>
      </c>
      <c r="F31" s="17">
        <f t="shared" si="2"/>
        <v>0</v>
      </c>
      <c r="G31" s="7"/>
      <c r="I31" s="291" t="s">
        <v>68</v>
      </c>
      <c r="J31" s="278"/>
      <c r="K31" s="279"/>
      <c r="L31" s="216" t="s">
        <v>69</v>
      </c>
      <c r="M31" s="217"/>
      <c r="N31" s="218"/>
    </row>
    <row r="32" spans="1:21" ht="19.5" customHeight="1" thickBot="1" x14ac:dyDescent="0.35">
      <c r="A32" s="77" t="s">
        <v>70</v>
      </c>
      <c r="B32" s="57">
        <f>SUM(B33:B35)</f>
        <v>0</v>
      </c>
      <c r="C32" s="48">
        <f t="shared" si="0"/>
        <v>0</v>
      </c>
      <c r="D32" s="62">
        <f>SUM(D33:D35)</f>
        <v>0</v>
      </c>
      <c r="E32" s="31">
        <f t="shared" si="1"/>
        <v>0</v>
      </c>
      <c r="F32" s="17">
        <f t="shared" si="2"/>
        <v>0</v>
      </c>
      <c r="G32" s="7"/>
      <c r="I32" s="136" t="s">
        <v>71</v>
      </c>
      <c r="J32" s="42" t="s">
        <v>38</v>
      </c>
      <c r="K32" s="137" t="s">
        <v>39</v>
      </c>
      <c r="L32" s="85" t="s">
        <v>52</v>
      </c>
      <c r="M32" s="42" t="s">
        <v>72</v>
      </c>
      <c r="N32" s="87" t="s">
        <v>11</v>
      </c>
    </row>
    <row r="33" spans="1:14" ht="18.600000000000001" customHeight="1" thickBot="1" x14ac:dyDescent="0.35">
      <c r="A33" s="76" t="s">
        <v>73</v>
      </c>
      <c r="B33" s="122">
        <v>0</v>
      </c>
      <c r="C33" s="47">
        <f t="shared" si="0"/>
        <v>0</v>
      </c>
      <c r="D33" s="61">
        <v>0</v>
      </c>
      <c r="E33" s="55">
        <f t="shared" si="1"/>
        <v>0</v>
      </c>
      <c r="F33" s="17">
        <f t="shared" si="2"/>
        <v>0</v>
      </c>
      <c r="G33" s="7"/>
      <c r="I33" s="138" t="s">
        <v>74</v>
      </c>
      <c r="J33" s="159">
        <f>J13-J22</f>
        <v>14808</v>
      </c>
      <c r="K33" s="160">
        <f>K15-L22-(SUM(N26:N28))</f>
        <v>42370.759999999995</v>
      </c>
      <c r="L33" s="161" t="s">
        <v>75</v>
      </c>
      <c r="M33" s="162">
        <f>J28</f>
        <v>15000</v>
      </c>
      <c r="N33" s="163" t="s">
        <v>76</v>
      </c>
    </row>
    <row r="34" spans="1:14" ht="19.5" customHeight="1" thickBot="1" x14ac:dyDescent="0.35">
      <c r="A34" s="76" t="s">
        <v>77</v>
      </c>
      <c r="B34" s="122">
        <v>0</v>
      </c>
      <c r="C34" s="47">
        <f t="shared" si="0"/>
        <v>0</v>
      </c>
      <c r="D34" s="61">
        <v>0</v>
      </c>
      <c r="E34" s="55">
        <f t="shared" si="1"/>
        <v>0</v>
      </c>
      <c r="F34" s="17">
        <f t="shared" si="2"/>
        <v>0</v>
      </c>
      <c r="G34" s="7"/>
      <c r="I34" s="102" t="s">
        <v>78</v>
      </c>
      <c r="J34" s="164">
        <v>20000</v>
      </c>
      <c r="K34" s="165">
        <f>10000+13559-1000+30</f>
        <v>22589</v>
      </c>
      <c r="L34" s="161" t="s">
        <v>79</v>
      </c>
      <c r="M34" s="162">
        <f>J26</f>
        <v>722124.55</v>
      </c>
      <c r="N34" s="166" t="s">
        <v>76</v>
      </c>
    </row>
    <row r="35" spans="1:14" ht="15.75" customHeight="1" thickBot="1" x14ac:dyDescent="0.35">
      <c r="A35" s="78" t="s">
        <v>80</v>
      </c>
      <c r="B35" s="139">
        <v>0</v>
      </c>
      <c r="C35" s="49">
        <f t="shared" si="0"/>
        <v>0</v>
      </c>
      <c r="D35" s="63">
        <v>0</v>
      </c>
      <c r="E35" s="55">
        <f t="shared" si="1"/>
        <v>0</v>
      </c>
      <c r="F35" s="45">
        <f t="shared" si="2"/>
        <v>0</v>
      </c>
      <c r="G35" s="10"/>
      <c r="I35" s="103" t="s">
        <v>81</v>
      </c>
      <c r="J35" s="167">
        <f>J34/J13</f>
        <v>0.36363636363636365</v>
      </c>
      <c r="K35" s="168">
        <f>K34/K13</f>
        <v>0.35892587590371017</v>
      </c>
      <c r="L35" s="190" t="s">
        <v>82</v>
      </c>
      <c r="M35" s="162">
        <f>J27</f>
        <v>47074</v>
      </c>
      <c r="N35" s="170" t="s">
        <v>76</v>
      </c>
    </row>
    <row r="36" spans="1:14" ht="19.5" customHeight="1" thickBot="1" x14ac:dyDescent="0.35">
      <c r="A36" s="26" t="s">
        <v>83</v>
      </c>
      <c r="B36" s="81"/>
      <c r="C36" s="82"/>
      <c r="D36" s="25"/>
      <c r="E36" s="24"/>
      <c r="F36" s="25"/>
      <c r="G36" s="29"/>
      <c r="I36" s="171" t="s">
        <v>84</v>
      </c>
      <c r="J36" s="172">
        <f>J33-J34</f>
        <v>-5192</v>
      </c>
      <c r="K36" s="173">
        <f>K33-K34</f>
        <v>19781.759999999995</v>
      </c>
      <c r="L36" s="174" t="s">
        <v>85</v>
      </c>
      <c r="M36" s="175">
        <f>SUM(M33:M35)</f>
        <v>784198.55</v>
      </c>
      <c r="N36" s="176" t="s">
        <v>76</v>
      </c>
    </row>
    <row r="37" spans="1:14" x14ac:dyDescent="0.3">
      <c r="A37" s="75" t="s">
        <v>86</v>
      </c>
      <c r="B37" s="56">
        <f>SUM(B38:B41)</f>
        <v>3000</v>
      </c>
      <c r="C37" s="46">
        <f t="shared" ref="C37:C54" si="3">B37/$B$65</f>
        <v>7.4641719745222934E-2</v>
      </c>
      <c r="D37" s="60">
        <f>SUM(D38:D41)</f>
        <v>2283.98</v>
      </c>
      <c r="E37" s="31">
        <f t="shared" ref="E37:E54" si="4">D37/$D$65</f>
        <v>6.1389291614052585E-2</v>
      </c>
      <c r="F37" s="18">
        <f t="shared" ref="F37:F54" si="5">B37-D37</f>
        <v>716.02</v>
      </c>
      <c r="G37" s="53" t="s">
        <v>87</v>
      </c>
    </row>
    <row r="38" spans="1:14" x14ac:dyDescent="0.3">
      <c r="A38" s="76" t="s">
        <v>88</v>
      </c>
      <c r="B38" s="58">
        <v>0</v>
      </c>
      <c r="C38" s="47">
        <f t="shared" si="3"/>
        <v>0</v>
      </c>
      <c r="D38" s="61">
        <v>143.97999999999999</v>
      </c>
      <c r="E38" s="55">
        <f t="shared" si="4"/>
        <v>3.8699245206137052E-3</v>
      </c>
      <c r="F38" s="17">
        <f t="shared" si="5"/>
        <v>-143.97999999999999</v>
      </c>
      <c r="G38" s="7"/>
    </row>
    <row r="39" spans="1:14" x14ac:dyDescent="0.3">
      <c r="A39" s="76" t="s">
        <v>89</v>
      </c>
      <c r="B39" s="58">
        <v>3000</v>
      </c>
      <c r="C39" s="47">
        <f t="shared" si="3"/>
        <v>7.4641719745222934E-2</v>
      </c>
      <c r="D39" s="61">
        <v>2140</v>
      </c>
      <c r="E39" s="55">
        <f t="shared" si="4"/>
        <v>5.7519367093438876E-2</v>
      </c>
      <c r="F39" s="17">
        <f t="shared" si="5"/>
        <v>860</v>
      </c>
      <c r="G39" s="7"/>
    </row>
    <row r="40" spans="1:14" x14ac:dyDescent="0.3">
      <c r="A40" s="76" t="s">
        <v>90</v>
      </c>
      <c r="B40" s="58">
        <v>0</v>
      </c>
      <c r="C40" s="47">
        <f t="shared" si="3"/>
        <v>0</v>
      </c>
      <c r="D40" s="61">
        <v>0</v>
      </c>
      <c r="E40" s="55">
        <f t="shared" si="4"/>
        <v>0</v>
      </c>
      <c r="F40" s="17">
        <f t="shared" si="5"/>
        <v>0</v>
      </c>
      <c r="G40" s="7"/>
    </row>
    <row r="41" spans="1:14" x14ac:dyDescent="0.3">
      <c r="A41" s="76" t="s">
        <v>91</v>
      </c>
      <c r="B41" s="58">
        <v>0</v>
      </c>
      <c r="C41" s="47">
        <f t="shared" si="3"/>
        <v>0</v>
      </c>
      <c r="D41" s="61">
        <v>0</v>
      </c>
      <c r="E41" s="55">
        <f t="shared" si="4"/>
        <v>0</v>
      </c>
      <c r="F41" s="17">
        <f t="shared" si="5"/>
        <v>0</v>
      </c>
      <c r="G41" s="7"/>
    </row>
    <row r="42" spans="1:14" x14ac:dyDescent="0.3">
      <c r="A42" s="77" t="s">
        <v>92</v>
      </c>
      <c r="B42" s="57">
        <v>0</v>
      </c>
      <c r="C42" s="48">
        <f t="shared" si="3"/>
        <v>0</v>
      </c>
      <c r="D42" s="62">
        <v>0</v>
      </c>
      <c r="E42" s="31">
        <f t="shared" si="4"/>
        <v>0</v>
      </c>
      <c r="F42" s="17">
        <f t="shared" si="5"/>
        <v>0</v>
      </c>
      <c r="G42" s="7"/>
    </row>
    <row r="43" spans="1:14" x14ac:dyDescent="0.3">
      <c r="A43" s="77" t="s">
        <v>93</v>
      </c>
      <c r="B43" s="57">
        <v>0</v>
      </c>
      <c r="C43" s="48">
        <f t="shared" si="3"/>
        <v>0</v>
      </c>
      <c r="D43" s="62">
        <v>0</v>
      </c>
      <c r="E43" s="31">
        <f t="shared" si="4"/>
        <v>0</v>
      </c>
      <c r="F43" s="17">
        <f t="shared" si="5"/>
        <v>0</v>
      </c>
      <c r="G43" s="7"/>
    </row>
    <row r="44" spans="1:14" x14ac:dyDescent="0.3">
      <c r="A44" s="77" t="s">
        <v>94</v>
      </c>
      <c r="B44" s="57">
        <f>SUM(B45:B52)</f>
        <v>0</v>
      </c>
      <c r="C44" s="48">
        <f t="shared" si="3"/>
        <v>0</v>
      </c>
      <c r="D44" s="62">
        <f>SUM(D45:D52)</f>
        <v>0</v>
      </c>
      <c r="E44" s="31">
        <f t="shared" si="4"/>
        <v>0</v>
      </c>
      <c r="F44" s="17">
        <f t="shared" si="5"/>
        <v>0</v>
      </c>
      <c r="G44" s="54" t="s">
        <v>87</v>
      </c>
    </row>
    <row r="45" spans="1:14" hidden="1" x14ac:dyDescent="0.3">
      <c r="A45" s="76" t="s">
        <v>95</v>
      </c>
      <c r="B45" s="58">
        <v>0</v>
      </c>
      <c r="C45" s="47">
        <f t="shared" si="3"/>
        <v>0</v>
      </c>
      <c r="D45" s="61">
        <v>0</v>
      </c>
      <c r="E45" s="55">
        <f t="shared" si="4"/>
        <v>0</v>
      </c>
      <c r="F45" s="17">
        <f t="shared" si="5"/>
        <v>0</v>
      </c>
      <c r="G45" s="7"/>
    </row>
    <row r="46" spans="1:14" hidden="1" x14ac:dyDescent="0.3">
      <c r="A46" s="76" t="s">
        <v>96</v>
      </c>
      <c r="B46" s="58">
        <v>0</v>
      </c>
      <c r="C46" s="47">
        <f t="shared" si="3"/>
        <v>0</v>
      </c>
      <c r="D46" s="61">
        <v>0</v>
      </c>
      <c r="E46" s="55">
        <f t="shared" si="4"/>
        <v>0</v>
      </c>
      <c r="F46" s="17">
        <f t="shared" si="5"/>
        <v>0</v>
      </c>
      <c r="G46" s="7"/>
    </row>
    <row r="47" spans="1:14" hidden="1" x14ac:dyDescent="0.3">
      <c r="A47" s="76" t="s">
        <v>97</v>
      </c>
      <c r="B47" s="58">
        <v>0</v>
      </c>
      <c r="C47" s="47">
        <f t="shared" si="3"/>
        <v>0</v>
      </c>
      <c r="D47" s="61">
        <v>0</v>
      </c>
      <c r="E47" s="55">
        <f t="shared" si="4"/>
        <v>0</v>
      </c>
      <c r="F47" s="17">
        <f t="shared" si="5"/>
        <v>0</v>
      </c>
      <c r="G47" s="7"/>
    </row>
    <row r="48" spans="1:14" hidden="1" x14ac:dyDescent="0.3">
      <c r="A48" s="76" t="s">
        <v>98</v>
      </c>
      <c r="B48" s="58">
        <v>0</v>
      </c>
      <c r="C48" s="47">
        <f t="shared" si="3"/>
        <v>0</v>
      </c>
      <c r="D48" s="61">
        <v>0</v>
      </c>
      <c r="E48" s="55">
        <f t="shared" si="4"/>
        <v>0</v>
      </c>
      <c r="F48" s="17">
        <f t="shared" si="5"/>
        <v>0</v>
      </c>
      <c r="G48" s="7"/>
    </row>
    <row r="49" spans="1:7" hidden="1" x14ac:dyDescent="0.3">
      <c r="A49" s="76" t="s">
        <v>99</v>
      </c>
      <c r="B49" s="58">
        <v>0</v>
      </c>
      <c r="C49" s="47">
        <f t="shared" si="3"/>
        <v>0</v>
      </c>
      <c r="D49" s="61">
        <v>0</v>
      </c>
      <c r="E49" s="55">
        <f t="shared" si="4"/>
        <v>0</v>
      </c>
      <c r="F49" s="17">
        <f t="shared" si="5"/>
        <v>0</v>
      </c>
      <c r="G49" s="7"/>
    </row>
    <row r="50" spans="1:7" ht="15.75" hidden="1" customHeight="1" x14ac:dyDescent="0.3">
      <c r="A50" s="76" t="s">
        <v>100</v>
      </c>
      <c r="B50" s="58">
        <v>0</v>
      </c>
      <c r="C50" s="47">
        <f t="shared" si="3"/>
        <v>0</v>
      </c>
      <c r="D50" s="61">
        <v>0</v>
      </c>
      <c r="E50" s="55">
        <f t="shared" si="4"/>
        <v>0</v>
      </c>
      <c r="F50" s="17">
        <f t="shared" si="5"/>
        <v>0</v>
      </c>
      <c r="G50" s="7"/>
    </row>
    <row r="51" spans="1:7" hidden="1" x14ac:dyDescent="0.3">
      <c r="A51" s="76" t="s">
        <v>101</v>
      </c>
      <c r="B51" s="58">
        <v>0</v>
      </c>
      <c r="C51" s="47">
        <f t="shared" si="3"/>
        <v>0</v>
      </c>
      <c r="D51" s="61">
        <v>0</v>
      </c>
      <c r="E51" s="55">
        <f t="shared" si="4"/>
        <v>0</v>
      </c>
      <c r="F51" s="17">
        <f t="shared" si="5"/>
        <v>0</v>
      </c>
      <c r="G51" s="7"/>
    </row>
    <row r="52" spans="1:7" hidden="1" x14ac:dyDescent="0.3">
      <c r="A52" s="76" t="s">
        <v>102</v>
      </c>
      <c r="B52" s="58">
        <v>0</v>
      </c>
      <c r="C52" s="47">
        <f t="shared" si="3"/>
        <v>0</v>
      </c>
      <c r="D52" s="61">
        <v>0</v>
      </c>
      <c r="E52" s="55">
        <f t="shared" si="4"/>
        <v>0</v>
      </c>
      <c r="F52" s="17">
        <f t="shared" si="5"/>
        <v>0</v>
      </c>
      <c r="G52" s="7"/>
    </row>
    <row r="53" spans="1:7" x14ac:dyDescent="0.3">
      <c r="A53" s="77" t="s">
        <v>103</v>
      </c>
      <c r="B53" s="57">
        <v>0</v>
      </c>
      <c r="C53" s="48">
        <f t="shared" si="3"/>
        <v>0</v>
      </c>
      <c r="D53" s="62">
        <f>0</f>
        <v>0</v>
      </c>
      <c r="E53" s="31">
        <f t="shared" si="4"/>
        <v>0</v>
      </c>
      <c r="F53" s="17">
        <f t="shared" si="5"/>
        <v>0</v>
      </c>
      <c r="G53" s="7"/>
    </row>
    <row r="54" spans="1:7" ht="15.75" customHeight="1" thickBot="1" x14ac:dyDescent="0.35">
      <c r="A54" s="80" t="s">
        <v>104</v>
      </c>
      <c r="B54" s="59">
        <v>0</v>
      </c>
      <c r="C54" s="52">
        <f t="shared" si="3"/>
        <v>0</v>
      </c>
      <c r="D54" s="64">
        <v>0</v>
      </c>
      <c r="E54" s="31">
        <f t="shared" si="4"/>
        <v>0</v>
      </c>
      <c r="F54" s="45">
        <f t="shared" si="5"/>
        <v>0</v>
      </c>
      <c r="G54" s="10"/>
    </row>
    <row r="55" spans="1:7" ht="19.5" customHeight="1" thickBot="1" x14ac:dyDescent="0.35">
      <c r="A55" s="32" t="s">
        <v>105</v>
      </c>
      <c r="B55" s="83"/>
      <c r="C55" s="84"/>
      <c r="D55" s="33"/>
      <c r="E55" s="34"/>
      <c r="F55" s="33"/>
      <c r="G55" s="35"/>
    </row>
    <row r="56" spans="1:7" x14ac:dyDescent="0.3">
      <c r="A56" s="75" t="s">
        <v>106</v>
      </c>
      <c r="B56" s="56">
        <f>SUM(B57:B61)</f>
        <v>1500</v>
      </c>
      <c r="C56" s="46">
        <f t="shared" ref="C56:C64" si="6">B56/$B$65</f>
        <v>3.7320859872611467E-2</v>
      </c>
      <c r="D56" s="56">
        <f>SUM(D57:D61)</f>
        <v>2533.9499999999998</v>
      </c>
      <c r="E56" s="46">
        <f t="shared" ref="E56:E64" si="7">D56/$D$65</f>
        <v>6.8108037498326834E-2</v>
      </c>
      <c r="F56" s="18">
        <f t="shared" ref="F56:F64" si="8">B56-D56</f>
        <v>-1033.9499999999998</v>
      </c>
      <c r="G56" s="5"/>
    </row>
    <row r="57" spans="1:7" x14ac:dyDescent="0.3">
      <c r="A57" s="76" t="s">
        <v>107</v>
      </c>
      <c r="B57" s="58">
        <v>0</v>
      </c>
      <c r="C57" s="47">
        <f t="shared" si="6"/>
        <v>0</v>
      </c>
      <c r="D57" s="58">
        <v>950</v>
      </c>
      <c r="E57" s="198">
        <f t="shared" si="7"/>
        <v>2.5534298476059314E-2</v>
      </c>
      <c r="F57" s="17">
        <f t="shared" si="8"/>
        <v>-950</v>
      </c>
      <c r="G57" s="7"/>
    </row>
    <row r="58" spans="1:7" x14ac:dyDescent="0.3">
      <c r="A58" s="76" t="s">
        <v>108</v>
      </c>
      <c r="B58" s="58">
        <v>0</v>
      </c>
      <c r="C58" s="47">
        <f t="shared" si="6"/>
        <v>0</v>
      </c>
      <c r="D58" s="58">
        <v>0</v>
      </c>
      <c r="E58" s="198">
        <f t="shared" si="7"/>
        <v>0</v>
      </c>
      <c r="F58" s="17">
        <f t="shared" si="8"/>
        <v>0</v>
      </c>
      <c r="G58" s="7"/>
    </row>
    <row r="59" spans="1:7" ht="15.75" customHeight="1" x14ac:dyDescent="0.3">
      <c r="A59" s="76" t="s">
        <v>109</v>
      </c>
      <c r="B59" s="58">
        <v>1500</v>
      </c>
      <c r="C59" s="47">
        <f t="shared" si="6"/>
        <v>3.7320859872611467E-2</v>
      </c>
      <c r="D59" s="58">
        <v>1583.95</v>
      </c>
      <c r="E59" s="198">
        <f t="shared" si="7"/>
        <v>4.2573739022267527E-2</v>
      </c>
      <c r="F59" s="17">
        <f t="shared" si="8"/>
        <v>-83.950000000000045</v>
      </c>
      <c r="G59" s="7"/>
    </row>
    <row r="60" spans="1:7" x14ac:dyDescent="0.3">
      <c r="A60" s="76" t="s">
        <v>110</v>
      </c>
      <c r="B60" s="58">
        <v>0</v>
      </c>
      <c r="C60" s="47">
        <f t="shared" si="6"/>
        <v>0</v>
      </c>
      <c r="D60" s="58">
        <v>0</v>
      </c>
      <c r="E60" s="198">
        <f t="shared" si="7"/>
        <v>0</v>
      </c>
      <c r="F60" s="17">
        <f t="shared" si="8"/>
        <v>0</v>
      </c>
      <c r="G60" s="7"/>
    </row>
    <row r="61" spans="1:7" x14ac:dyDescent="0.3">
      <c r="A61" s="76" t="s">
        <v>111</v>
      </c>
      <c r="B61" s="58">
        <v>0</v>
      </c>
      <c r="C61" s="47">
        <f t="shared" si="6"/>
        <v>0</v>
      </c>
      <c r="D61" s="58">
        <v>0</v>
      </c>
      <c r="E61" s="198">
        <f t="shared" si="7"/>
        <v>0</v>
      </c>
      <c r="F61" s="17">
        <f t="shared" si="8"/>
        <v>0</v>
      </c>
      <c r="G61" s="7"/>
    </row>
    <row r="62" spans="1:7" x14ac:dyDescent="0.3">
      <c r="A62" s="77" t="s">
        <v>112</v>
      </c>
      <c r="B62" s="219">
        <v>300</v>
      </c>
      <c r="C62" s="48">
        <f t="shared" si="6"/>
        <v>7.4641719745222931E-3</v>
      </c>
      <c r="D62" s="57">
        <v>500</v>
      </c>
      <c r="E62" s="199">
        <f t="shared" si="7"/>
        <v>1.343910446108385E-2</v>
      </c>
      <c r="F62" s="17">
        <f t="shared" si="8"/>
        <v>-200</v>
      </c>
      <c r="G62" s="7"/>
    </row>
    <row r="63" spans="1:7" ht="15.75" customHeight="1" x14ac:dyDescent="0.3">
      <c r="A63" s="197" t="s">
        <v>113</v>
      </c>
      <c r="B63" s="219">
        <v>1500</v>
      </c>
      <c r="C63" s="48">
        <f t="shared" si="6"/>
        <v>3.7320859872611467E-2</v>
      </c>
      <c r="D63" s="57">
        <v>2492.27</v>
      </c>
      <c r="E63" s="48">
        <f t="shared" si="7"/>
        <v>6.6987753750450893E-2</v>
      </c>
      <c r="F63" s="17">
        <f t="shared" si="8"/>
        <v>-992.27</v>
      </c>
      <c r="G63" s="7"/>
    </row>
    <row r="64" spans="1:7" ht="15.75" customHeight="1" thickBot="1" x14ac:dyDescent="0.35">
      <c r="A64" s="200" t="s">
        <v>114</v>
      </c>
      <c r="B64" s="219">
        <v>0</v>
      </c>
      <c r="C64" s="48">
        <f t="shared" si="6"/>
        <v>0</v>
      </c>
      <c r="D64" s="57">
        <v>0</v>
      </c>
      <c r="E64" s="48">
        <f t="shared" si="7"/>
        <v>0</v>
      </c>
      <c r="F64" s="220">
        <f t="shared" si="8"/>
        <v>0</v>
      </c>
      <c r="G64" s="10"/>
    </row>
    <row r="65" spans="1:12" ht="21.75" customHeight="1" thickBot="1" x14ac:dyDescent="0.45">
      <c r="A65" s="201" t="s">
        <v>27</v>
      </c>
      <c r="B65" s="202">
        <f>SUM(B9,B12,B16,B19,B20,B21,B26,B27,B32,B37,B42,B43,B44,B53,B54,B56,B62,B63,B64)</f>
        <v>40192</v>
      </c>
      <c r="C65" s="203">
        <f>SUM(C9,C12,C16,C19,C20,C21,C26,C27,C32,C37,C42,C43,C44,C53,C54,C56,C62,C63)</f>
        <v>1</v>
      </c>
      <c r="D65" s="202">
        <f>SUM(D9,D12,D16,D19,D20,D21,D26,D27,D32,D37,D42,D43,D44,D53,D54,D56,D62,D63,D64)</f>
        <v>37204.859999999993</v>
      </c>
      <c r="E65" s="203">
        <f>SUM(E9,E12,E16,E19,E20,E21,E26,E27,E32,E37,E42,E43,E44,E53,E54,E56,E62,E63)</f>
        <v>1.0000000000000002</v>
      </c>
      <c r="F65" s="204">
        <f>SUM(F9,F12,F16,F19,F20,F21,F26,F27,F32,F37,F42,F43,F44,F53,F54,F56,F62,F63)</f>
        <v>2987.1400000000008</v>
      </c>
      <c r="G65" s="205"/>
    </row>
    <row r="66" spans="1:12" ht="15.75" customHeight="1" thickBot="1" x14ac:dyDescent="0.35"/>
    <row r="67" spans="1:12" ht="15.75" customHeight="1" thickBot="1" x14ac:dyDescent="0.4">
      <c r="A67" s="20" t="s">
        <v>115</v>
      </c>
      <c r="B67" s="21"/>
      <c r="C67" s="21"/>
      <c r="D67" s="21"/>
      <c r="E67" s="21"/>
      <c r="F67" s="21"/>
      <c r="G67" s="22"/>
      <c r="J67" s="36"/>
      <c r="K67" s="186"/>
      <c r="L67" s="186"/>
    </row>
    <row r="68" spans="1:12" ht="15.75" customHeight="1" x14ac:dyDescent="0.3">
      <c r="A68" s="288" t="s">
        <v>117</v>
      </c>
      <c r="B68" s="276"/>
      <c r="C68" s="276"/>
      <c r="D68" s="276"/>
      <c r="E68" s="276"/>
      <c r="F68" s="276"/>
      <c r="G68" s="276"/>
      <c r="J68" s="38"/>
    </row>
    <row r="69" spans="1:12" x14ac:dyDescent="0.3">
      <c r="A69" s="289"/>
      <c r="B69" s="289"/>
      <c r="C69" s="289"/>
      <c r="D69" s="289"/>
      <c r="E69" s="289"/>
      <c r="F69" s="289"/>
      <c r="G69" s="289"/>
      <c r="I69" s="23"/>
      <c r="J69" s="23"/>
      <c r="K69" s="23"/>
      <c r="L69" s="23"/>
    </row>
    <row r="70" spans="1:12" x14ac:dyDescent="0.3">
      <c r="A70" s="289"/>
      <c r="B70" s="289"/>
      <c r="C70" s="289"/>
      <c r="D70" s="289"/>
      <c r="E70" s="289"/>
      <c r="F70" s="289"/>
      <c r="G70" s="289"/>
      <c r="I70" s="37"/>
    </row>
    <row r="71" spans="1:12" x14ac:dyDescent="0.3">
      <c r="A71" s="289"/>
      <c r="B71" s="289"/>
      <c r="C71" s="289"/>
      <c r="D71" s="289"/>
      <c r="E71" s="289"/>
      <c r="F71" s="289"/>
      <c r="G71" s="289"/>
      <c r="J71" s="187"/>
      <c r="K71" s="187"/>
      <c r="L71" s="188"/>
    </row>
    <row r="72" spans="1:12" x14ac:dyDescent="0.3">
      <c r="A72" s="289"/>
      <c r="B72" s="289"/>
      <c r="C72" s="289"/>
      <c r="D72" s="289"/>
      <c r="E72" s="289"/>
      <c r="F72" s="289"/>
      <c r="G72" s="289"/>
      <c r="J72" s="187"/>
      <c r="K72" s="187"/>
      <c r="L72" s="188"/>
    </row>
    <row r="73" spans="1:12" x14ac:dyDescent="0.3">
      <c r="A73" s="289"/>
      <c r="B73" s="289"/>
      <c r="C73" s="289"/>
      <c r="D73" s="289"/>
      <c r="E73" s="289"/>
      <c r="F73" s="289"/>
      <c r="G73" s="289"/>
      <c r="J73" s="187"/>
      <c r="K73" s="187"/>
      <c r="L73" s="188"/>
    </row>
    <row r="74" spans="1:12" x14ac:dyDescent="0.3">
      <c r="A74" s="289"/>
      <c r="B74" s="289"/>
      <c r="C74" s="289"/>
      <c r="D74" s="289"/>
      <c r="E74" s="289"/>
      <c r="F74" s="289"/>
      <c r="G74" s="289"/>
      <c r="I74" s="37"/>
    </row>
    <row r="75" spans="1:12" x14ac:dyDescent="0.3">
      <c r="A75" s="289"/>
      <c r="B75" s="289"/>
      <c r="C75" s="289"/>
      <c r="D75" s="289"/>
      <c r="E75" s="289"/>
      <c r="F75" s="289"/>
      <c r="G75" s="289"/>
      <c r="J75" s="187"/>
      <c r="K75" s="187"/>
      <c r="L75" s="188"/>
    </row>
    <row r="76" spans="1:12" ht="18" customHeight="1" x14ac:dyDescent="0.35">
      <c r="A76" s="289"/>
      <c r="B76" s="289"/>
      <c r="C76" s="289"/>
      <c r="D76" s="289"/>
      <c r="E76" s="289"/>
      <c r="F76" s="289"/>
      <c r="G76" s="289"/>
      <c r="J76" s="187"/>
      <c r="K76" s="187"/>
      <c r="L76" s="189"/>
    </row>
    <row r="77" spans="1:12" x14ac:dyDescent="0.3">
      <c r="A77" s="289"/>
      <c r="B77" s="289"/>
      <c r="C77" s="289"/>
      <c r="D77" s="289"/>
      <c r="E77" s="289"/>
      <c r="F77" s="289"/>
      <c r="G77" s="289"/>
    </row>
    <row r="78" spans="1:12" x14ac:dyDescent="0.3">
      <c r="A78" s="289"/>
      <c r="B78" s="289"/>
      <c r="C78" s="289"/>
      <c r="D78" s="289"/>
      <c r="E78" s="289"/>
      <c r="F78" s="289"/>
      <c r="G78" s="289"/>
    </row>
    <row r="79" spans="1:12" x14ac:dyDescent="0.3">
      <c r="A79" s="289"/>
      <c r="B79" s="289"/>
      <c r="C79" s="289"/>
      <c r="D79" s="289"/>
      <c r="E79" s="289"/>
      <c r="F79" s="289"/>
      <c r="G79" s="289"/>
    </row>
    <row r="80" spans="1:12" x14ac:dyDescent="0.3">
      <c r="A80" s="289"/>
      <c r="B80" s="289"/>
      <c r="C80" s="289"/>
      <c r="D80" s="289"/>
      <c r="E80" s="289"/>
      <c r="F80" s="289"/>
      <c r="G80" s="289"/>
    </row>
    <row r="81" spans="1:7" x14ac:dyDescent="0.3">
      <c r="A81" s="289"/>
      <c r="B81" s="289"/>
      <c r="C81" s="289"/>
      <c r="D81" s="289"/>
      <c r="E81" s="289"/>
      <c r="F81" s="289"/>
      <c r="G81" s="289"/>
    </row>
    <row r="82" spans="1:7" x14ac:dyDescent="0.3">
      <c r="A82" s="289"/>
      <c r="B82" s="289"/>
      <c r="C82" s="289"/>
      <c r="D82" s="289"/>
      <c r="E82" s="289"/>
      <c r="F82" s="289"/>
      <c r="G82" s="289"/>
    </row>
    <row r="83" spans="1:7" x14ac:dyDescent="0.3">
      <c r="A83" s="289"/>
      <c r="B83" s="289"/>
      <c r="C83" s="289"/>
      <c r="D83" s="289"/>
      <c r="E83" s="289"/>
      <c r="F83" s="289"/>
      <c r="G83" s="289"/>
    </row>
  </sheetData>
  <mergeCells count="15">
    <mergeCell ref="A68:G83"/>
    <mergeCell ref="A3:F3"/>
    <mergeCell ref="I6:N6"/>
    <mergeCell ref="I30:N30"/>
    <mergeCell ref="I31:K31"/>
    <mergeCell ref="I17:N17"/>
    <mergeCell ref="I24:N24"/>
    <mergeCell ref="A6:G6"/>
    <mergeCell ref="I2:M2"/>
    <mergeCell ref="I1:N1"/>
    <mergeCell ref="A4:F4"/>
    <mergeCell ref="I4:M4"/>
    <mergeCell ref="A2:F2"/>
    <mergeCell ref="I3:M3"/>
    <mergeCell ref="A1:G1"/>
  </mergeCells>
  <conditionalFormatting sqref="F5">
    <cfRule type="dataBar" priority="10">
      <dataBar>
        <cfvo type="min"/>
        <cfvo type="max"/>
        <color rgb="FF63C384"/>
      </dataBar>
    </cfRule>
  </conditionalFormatting>
  <conditionalFormatting sqref="F9:F35 F37:F54 F56:F64">
    <cfRule type="cellIs" dxfId="22" priority="5" operator="equal">
      <formula>0</formula>
    </cfRule>
    <cfRule type="cellIs" dxfId="21" priority="6" operator="greaterThan">
      <formula>0</formula>
    </cfRule>
    <cfRule type="cellIs" dxfId="20" priority="8" operator="greaterThan">
      <formula>0</formula>
    </cfRule>
  </conditionalFormatting>
  <conditionalFormatting sqref="F9:F35">
    <cfRule type="cellIs" dxfId="19" priority="4" operator="lessThan">
      <formula>0</formula>
    </cfRule>
  </conditionalFormatting>
  <conditionalFormatting sqref="F36">
    <cfRule type="dataBar" priority="12">
      <dataBar>
        <cfvo type="min"/>
        <cfvo type="max"/>
        <color rgb="FF63C384"/>
      </dataBar>
    </cfRule>
  </conditionalFormatting>
  <conditionalFormatting sqref="F37:F54 F56:F64">
    <cfRule type="cellIs" dxfId="18" priority="7" operator="lessThan">
      <formula>0</formula>
    </cfRule>
  </conditionalFormatting>
  <conditionalFormatting sqref="F55">
    <cfRule type="dataBar" priority="9">
      <dataBar>
        <cfvo type="min"/>
        <cfvo type="max"/>
        <color rgb="FF63C384"/>
      </dataBar>
    </cfRule>
  </conditionalFormatting>
  <conditionalFormatting sqref="J36:K36">
    <cfRule type="cellIs" dxfId="17" priority="2" operator="lessThan">
      <formula>0</formula>
    </cfRule>
    <cfRule type="cellIs" dxfId="16" priority="3" operator="greaterThan">
      <formula>0</formula>
    </cfRule>
  </conditionalFormatting>
  <conditionalFormatting sqref="N26:N28">
    <cfRule type="cellIs" dxfId="15" priority="1" operator="lessThan">
      <formula>0</formula>
    </cfRule>
  </conditionalFormatting>
  <conditionalFormatting sqref="W1:W9">
    <cfRule type="dataBar" priority="11">
      <dataBar>
        <cfvo type="min"/>
        <cfvo type="max"/>
        <color rgb="FF63C384"/>
      </dataBar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83"/>
  <sheetViews>
    <sheetView topLeftCell="I1" zoomScale="70" zoomScaleNormal="70" workbookViewId="0">
      <selection activeCell="O25" sqref="O25"/>
    </sheetView>
  </sheetViews>
  <sheetFormatPr defaultColWidth="9.109375" defaultRowHeight="14.4" x14ac:dyDescent="0.3"/>
  <cols>
    <col min="1" max="1" width="29.44140625" bestFit="1" customWidth="1"/>
    <col min="2" max="2" width="18" bestFit="1" customWidth="1"/>
    <col min="3" max="3" width="12" bestFit="1" customWidth="1"/>
    <col min="4" max="4" width="18" bestFit="1" customWidth="1"/>
    <col min="5" max="5" width="12" bestFit="1" customWidth="1"/>
    <col min="6" max="6" width="18" bestFit="1" customWidth="1"/>
    <col min="7" max="7" width="29.6640625" bestFit="1" customWidth="1"/>
    <col min="8" max="8" width="9.109375" customWidth="1"/>
    <col min="9" max="9" width="27.44140625" bestFit="1" customWidth="1"/>
    <col min="10" max="10" width="19.44140625" bestFit="1" customWidth="1"/>
    <col min="11" max="11" width="21.5546875" bestFit="1" customWidth="1"/>
    <col min="12" max="12" width="24.5546875" customWidth="1"/>
    <col min="13" max="13" width="19.44140625" bestFit="1" customWidth="1"/>
    <col min="14" max="14" width="22.33203125" bestFit="1" customWidth="1"/>
    <col min="15" max="15" width="22.5546875" bestFit="1" customWidth="1"/>
    <col min="16" max="16" width="31.33203125" bestFit="1" customWidth="1"/>
    <col min="17" max="17" width="13.21875" bestFit="1" customWidth="1"/>
    <col min="18" max="18" width="27.109375" bestFit="1" customWidth="1"/>
    <col min="19" max="19" width="29.44140625" bestFit="1" customWidth="1"/>
    <col min="20" max="22" width="15" customWidth="1"/>
    <col min="23" max="23" width="15" bestFit="1" customWidth="1"/>
    <col min="24" max="24" width="10.44140625" bestFit="1" customWidth="1"/>
    <col min="25" max="25" width="18.109375" bestFit="1" customWidth="1"/>
    <col min="26" max="26" width="9.109375" customWidth="1"/>
  </cols>
  <sheetData>
    <row r="1" spans="1:25" ht="19.5" customHeight="1" thickBot="1" x14ac:dyDescent="0.4">
      <c r="A1" s="287" t="s">
        <v>0</v>
      </c>
      <c r="B1" s="278"/>
      <c r="C1" s="278"/>
      <c r="D1" s="278"/>
      <c r="E1" s="278"/>
      <c r="F1" s="278"/>
      <c r="G1" s="279"/>
      <c r="I1" s="277" t="s">
        <v>1</v>
      </c>
      <c r="J1" s="278"/>
      <c r="K1" s="278"/>
      <c r="L1" s="278"/>
      <c r="M1" s="278"/>
      <c r="N1" s="279"/>
      <c r="W1" s="110"/>
      <c r="X1" s="111"/>
      <c r="Y1" s="112"/>
    </row>
    <row r="2" spans="1:25" ht="19.5" customHeight="1" thickBot="1" x14ac:dyDescent="0.35">
      <c r="A2" s="284"/>
      <c r="B2" s="276"/>
      <c r="C2" s="276"/>
      <c r="D2" s="276"/>
      <c r="E2" s="276"/>
      <c r="F2" s="285"/>
      <c r="G2" s="113"/>
      <c r="I2" s="295" t="s">
        <v>2</v>
      </c>
      <c r="J2" s="276"/>
      <c r="K2" s="276"/>
      <c r="L2" s="276"/>
      <c r="M2" s="276"/>
      <c r="N2" s="65"/>
      <c r="W2" s="114"/>
      <c r="X2" s="115"/>
    </row>
    <row r="3" spans="1:25" ht="19.5" customHeight="1" thickBot="1" x14ac:dyDescent="0.35">
      <c r="A3" s="277"/>
      <c r="B3" s="278"/>
      <c r="C3" s="278"/>
      <c r="D3" s="278"/>
      <c r="E3" s="278"/>
      <c r="F3" s="279"/>
      <c r="G3" s="116"/>
      <c r="I3" s="286" t="s">
        <v>3</v>
      </c>
      <c r="J3" s="278"/>
      <c r="K3" s="278"/>
      <c r="L3" s="278"/>
      <c r="M3" s="279"/>
      <c r="N3" s="14"/>
      <c r="W3" s="114"/>
      <c r="X3" s="115"/>
    </row>
    <row r="4" spans="1:25" ht="15.75" customHeight="1" thickBot="1" x14ac:dyDescent="0.35">
      <c r="A4" s="280"/>
      <c r="B4" s="281"/>
      <c r="C4" s="281"/>
      <c r="D4" s="281"/>
      <c r="E4" s="281"/>
      <c r="F4" s="282"/>
      <c r="G4" s="39"/>
      <c r="I4" s="283"/>
      <c r="J4" s="281"/>
      <c r="K4" s="281"/>
      <c r="L4" s="281"/>
      <c r="M4" s="281"/>
      <c r="N4" s="2"/>
      <c r="W4" s="114"/>
      <c r="X4" s="115"/>
    </row>
    <row r="5" spans="1:25" ht="15.75" customHeight="1" thickBot="1" x14ac:dyDescent="0.35">
      <c r="B5" s="117"/>
      <c r="C5" s="114"/>
      <c r="D5" s="117"/>
      <c r="E5" s="114"/>
      <c r="F5" s="115"/>
      <c r="W5" s="114"/>
      <c r="X5" s="115"/>
    </row>
    <row r="6" spans="1:25" ht="19.5" customHeight="1" thickBot="1" x14ac:dyDescent="0.4">
      <c r="A6" s="293" t="s">
        <v>4</v>
      </c>
      <c r="B6" s="278"/>
      <c r="C6" s="278"/>
      <c r="D6" s="278"/>
      <c r="E6" s="278"/>
      <c r="F6" s="278"/>
      <c r="G6" s="294"/>
      <c r="I6" s="290" t="s">
        <v>5</v>
      </c>
      <c r="J6" s="278"/>
      <c r="K6" s="278"/>
      <c r="L6" s="278"/>
      <c r="M6" s="278"/>
      <c r="N6" s="279"/>
      <c r="P6" s="296" t="s">
        <v>118</v>
      </c>
      <c r="Q6" s="297"/>
      <c r="R6" s="297"/>
      <c r="S6" s="298"/>
      <c r="W6" s="114"/>
      <c r="X6" s="115"/>
    </row>
    <row r="7" spans="1:25" ht="19.5" customHeight="1" thickBot="1" x14ac:dyDescent="0.35">
      <c r="A7" s="42" t="s">
        <v>6</v>
      </c>
      <c r="B7" s="50" t="s">
        <v>7</v>
      </c>
      <c r="C7" s="51" t="s">
        <v>8</v>
      </c>
      <c r="D7" s="41" t="s">
        <v>9</v>
      </c>
      <c r="E7" s="43" t="s">
        <v>8</v>
      </c>
      <c r="F7" s="42" t="s">
        <v>10</v>
      </c>
      <c r="G7" s="44" t="s">
        <v>11</v>
      </c>
      <c r="I7" s="85" t="s">
        <v>12</v>
      </c>
      <c r="J7" s="42" t="s">
        <v>7</v>
      </c>
      <c r="K7" s="86" t="s">
        <v>9</v>
      </c>
      <c r="L7" s="42" t="s">
        <v>13</v>
      </c>
      <c r="M7" s="87" t="s">
        <v>10</v>
      </c>
      <c r="N7" s="87" t="s">
        <v>11</v>
      </c>
      <c r="P7" s="254" t="s">
        <v>119</v>
      </c>
      <c r="Q7" s="254" t="s">
        <v>120</v>
      </c>
      <c r="R7" s="254" t="s">
        <v>121</v>
      </c>
      <c r="S7" s="254" t="s">
        <v>122</v>
      </c>
      <c r="W7" s="114"/>
      <c r="X7" s="115"/>
    </row>
    <row r="8" spans="1:25" ht="19.5" customHeight="1" thickBot="1" x14ac:dyDescent="0.35">
      <c r="A8" s="27" t="s">
        <v>14</v>
      </c>
      <c r="B8" s="79"/>
      <c r="C8" s="79"/>
      <c r="D8" s="28"/>
      <c r="E8" s="28"/>
      <c r="F8" s="28"/>
      <c r="G8" s="30"/>
      <c r="I8" s="12" t="s">
        <v>15</v>
      </c>
      <c r="J8" s="118">
        <v>55000</v>
      </c>
      <c r="K8" s="119">
        <v>35100</v>
      </c>
      <c r="L8" s="140">
        <f>K8/$K$13</f>
        <v>0.93600000000000005</v>
      </c>
      <c r="M8" s="141">
        <f>K8-J8</f>
        <v>-19900</v>
      </c>
      <c r="N8" s="11"/>
      <c r="P8" s="255" t="s">
        <v>123</v>
      </c>
      <c r="Q8" s="255">
        <v>10</v>
      </c>
      <c r="R8" s="255">
        <v>2657.6</v>
      </c>
      <c r="S8" s="255">
        <v>3623.8</v>
      </c>
      <c r="W8" s="114"/>
      <c r="X8" s="115"/>
    </row>
    <row r="9" spans="1:25" x14ac:dyDescent="0.3">
      <c r="A9" s="75" t="s">
        <v>16</v>
      </c>
      <c r="B9" s="56">
        <f>SUM(B10:B11)</f>
        <v>10500</v>
      </c>
      <c r="C9" s="46">
        <f t="shared" ref="C9:C35" si="0">B9/$B$65</f>
        <v>0.29751785107106427</v>
      </c>
      <c r="D9" s="60">
        <f>SUM(D10:D11)</f>
        <v>2446</v>
      </c>
      <c r="E9" s="31">
        <f t="shared" ref="E9:E35" si="1">D9/$D$65</f>
        <v>0.11037193899491143</v>
      </c>
      <c r="F9" s="18">
        <f t="shared" ref="F9:F35" si="2">B9-D9</f>
        <v>8054</v>
      </c>
      <c r="G9" s="11"/>
      <c r="I9" s="6" t="s">
        <v>17</v>
      </c>
      <c r="J9" s="120">
        <v>0</v>
      </c>
      <c r="K9" s="121">
        <v>0</v>
      </c>
      <c r="L9" s="142">
        <f>K9/$K$13</f>
        <v>0</v>
      </c>
      <c r="M9" s="143">
        <f>K9-J9</f>
        <v>0</v>
      </c>
      <c r="N9" s="7"/>
      <c r="P9" s="255" t="s">
        <v>124</v>
      </c>
      <c r="Q9" s="255">
        <v>10</v>
      </c>
      <c r="R9" s="255">
        <v>288.3</v>
      </c>
      <c r="S9" s="255">
        <v>300.39999999999998</v>
      </c>
      <c r="W9" s="114"/>
      <c r="X9" s="115"/>
    </row>
    <row r="10" spans="1:25" x14ac:dyDescent="0.3">
      <c r="A10" s="76" t="s">
        <v>18</v>
      </c>
      <c r="B10" s="122">
        <v>3000</v>
      </c>
      <c r="C10" s="47">
        <f t="shared" si="0"/>
        <v>8.5005100306018364E-2</v>
      </c>
      <c r="D10" s="61">
        <v>2446</v>
      </c>
      <c r="E10" s="55">
        <f t="shared" si="1"/>
        <v>0.11037193899491143</v>
      </c>
      <c r="F10" s="17">
        <f t="shared" si="2"/>
        <v>554</v>
      </c>
      <c r="G10" s="7"/>
      <c r="I10" s="6" t="s">
        <v>20</v>
      </c>
      <c r="J10" s="120">
        <v>0</v>
      </c>
      <c r="K10" s="121">
        <v>2400</v>
      </c>
      <c r="L10" s="142">
        <f>K10/$K$13</f>
        <v>6.4000000000000001E-2</v>
      </c>
      <c r="M10" s="143">
        <v>0</v>
      </c>
      <c r="N10" s="7"/>
      <c r="P10" s="255" t="s">
        <v>125</v>
      </c>
      <c r="Q10" s="255">
        <v>4</v>
      </c>
      <c r="R10" s="255">
        <v>3196.8</v>
      </c>
      <c r="S10" s="255">
        <v>3335</v>
      </c>
    </row>
    <row r="11" spans="1:25" x14ac:dyDescent="0.3">
      <c r="A11" s="76" t="s">
        <v>21</v>
      </c>
      <c r="B11" s="122">
        <v>7500</v>
      </c>
      <c r="C11" s="47">
        <f t="shared" si="0"/>
        <v>0.21251275076504592</v>
      </c>
      <c r="D11" s="61"/>
      <c r="E11" s="55">
        <f t="shared" si="1"/>
        <v>0</v>
      </c>
      <c r="F11" s="17">
        <f t="shared" si="2"/>
        <v>7500</v>
      </c>
      <c r="G11" s="7"/>
      <c r="I11" s="6" t="s">
        <v>23</v>
      </c>
      <c r="J11" s="120">
        <v>0</v>
      </c>
      <c r="K11" s="121">
        <v>0</v>
      </c>
      <c r="L11" s="142"/>
      <c r="M11" s="143">
        <v>0</v>
      </c>
      <c r="N11" s="7"/>
      <c r="P11" s="255" t="s">
        <v>126</v>
      </c>
      <c r="Q11" s="255" t="s">
        <v>76</v>
      </c>
      <c r="R11" s="255" t="s">
        <v>76</v>
      </c>
      <c r="S11" s="255">
        <v>466.2</v>
      </c>
    </row>
    <row r="12" spans="1:25" ht="15.75" customHeight="1" thickBot="1" x14ac:dyDescent="0.35">
      <c r="A12" s="77" t="s">
        <v>24</v>
      </c>
      <c r="B12" s="57">
        <f>SUM(B13:B15)</f>
        <v>1000</v>
      </c>
      <c r="C12" s="48">
        <f t="shared" si="0"/>
        <v>2.8335033435339455E-2</v>
      </c>
      <c r="D12" s="62">
        <f>SUM(D13:D15)</f>
        <v>0</v>
      </c>
      <c r="E12" s="31">
        <f t="shared" si="1"/>
        <v>0</v>
      </c>
      <c r="F12" s="17">
        <f t="shared" si="2"/>
        <v>1000</v>
      </c>
      <c r="G12" s="7"/>
      <c r="I12" s="8" t="s">
        <v>25</v>
      </c>
      <c r="J12" s="123">
        <v>0</v>
      </c>
      <c r="K12" s="124">
        <v>0</v>
      </c>
      <c r="L12" s="144">
        <f>K12/K13</f>
        <v>0</v>
      </c>
      <c r="M12" s="145">
        <v>0</v>
      </c>
      <c r="N12" s="9"/>
    </row>
    <row r="13" spans="1:25" ht="19.5" customHeight="1" thickBot="1" x14ac:dyDescent="0.4">
      <c r="A13" s="76" t="s">
        <v>26</v>
      </c>
      <c r="B13" s="122">
        <v>1000</v>
      </c>
      <c r="C13" s="47">
        <f t="shared" si="0"/>
        <v>2.8335033435339455E-2</v>
      </c>
      <c r="D13" s="61"/>
      <c r="E13" s="55">
        <f t="shared" si="1"/>
        <v>0</v>
      </c>
      <c r="F13" s="17">
        <f t="shared" si="2"/>
        <v>1000</v>
      </c>
      <c r="G13" s="7"/>
      <c r="I13" s="88" t="s">
        <v>27</v>
      </c>
      <c r="J13" s="91">
        <f>SUM(J8:J10)+J12</f>
        <v>55000</v>
      </c>
      <c r="K13" s="91">
        <f>SUM(K8:K10)+K12</f>
        <v>37500</v>
      </c>
      <c r="L13" s="146">
        <f>SUM(L8:L11)</f>
        <v>1</v>
      </c>
      <c r="M13" s="147">
        <f>K13-J13</f>
        <v>-17500</v>
      </c>
      <c r="N13" s="89" t="s">
        <v>28</v>
      </c>
    </row>
    <row r="14" spans="1:25" ht="19.5" customHeight="1" thickBot="1" x14ac:dyDescent="0.4">
      <c r="A14" s="76" t="s">
        <v>29</v>
      </c>
      <c r="B14" s="122">
        <v>0</v>
      </c>
      <c r="C14" s="47">
        <f t="shared" si="0"/>
        <v>0</v>
      </c>
      <c r="D14" s="61">
        <v>0</v>
      </c>
      <c r="E14" s="55">
        <f t="shared" si="1"/>
        <v>0</v>
      </c>
      <c r="F14" s="17">
        <f t="shared" si="2"/>
        <v>0</v>
      </c>
      <c r="G14" s="7"/>
      <c r="I14" s="40" t="s">
        <v>30</v>
      </c>
      <c r="J14" s="125">
        <v>0</v>
      </c>
      <c r="K14" s="126">
        <f>February!K36</f>
        <v>19781.759999999995</v>
      </c>
      <c r="L14" s="66"/>
      <c r="M14" s="67"/>
      <c r="N14" s="68"/>
      <c r="P14" s="256" t="s">
        <v>127</v>
      </c>
      <c r="Q14" s="257">
        <f>SUMPRODUCT(Q8:Q10,S8:S10)+S11</f>
        <v>53048.2</v>
      </c>
      <c r="R14" s="127"/>
      <c r="S14" s="127"/>
      <c r="T14" s="127"/>
      <c r="U14" s="127"/>
      <c r="V14" s="127"/>
    </row>
    <row r="15" spans="1:25" ht="19.5" customHeight="1" thickBot="1" x14ac:dyDescent="0.4">
      <c r="A15" s="76" t="s">
        <v>31</v>
      </c>
      <c r="B15" s="122">
        <v>0</v>
      </c>
      <c r="C15" s="47">
        <f t="shared" si="0"/>
        <v>0</v>
      </c>
      <c r="D15" s="61"/>
      <c r="E15" s="55">
        <f t="shared" si="1"/>
        <v>0</v>
      </c>
      <c r="F15" s="17">
        <f t="shared" si="2"/>
        <v>0</v>
      </c>
      <c r="G15" s="7"/>
      <c r="I15" s="19" t="s">
        <v>32</v>
      </c>
      <c r="J15" s="92">
        <f>J13+J11+J14</f>
        <v>55000</v>
      </c>
      <c r="K15" s="92">
        <f>K13+K11+K14</f>
        <v>57281.759999999995</v>
      </c>
      <c r="L15" s="69"/>
      <c r="M15" s="70"/>
      <c r="N15" s="71"/>
      <c r="P15" s="256" t="s">
        <v>128</v>
      </c>
      <c r="Q15" s="257">
        <f>SUMPRODUCT(Q8:Q10,R8:R10)+S11</f>
        <v>42712.399999999994</v>
      </c>
      <c r="R15" s="128"/>
      <c r="S15" s="128"/>
      <c r="T15" s="128"/>
      <c r="U15" s="128"/>
      <c r="V15" s="128"/>
    </row>
    <row r="16" spans="1:25" ht="15.75" customHeight="1" thickBot="1" x14ac:dyDescent="0.4">
      <c r="A16" s="77" t="s">
        <v>33</v>
      </c>
      <c r="B16" s="57">
        <f>SUM(B17:B18)</f>
        <v>9000</v>
      </c>
      <c r="C16" s="48">
        <f t="shared" si="0"/>
        <v>0.25501530091805508</v>
      </c>
      <c r="D16" s="62">
        <f>SUM(D17:D18)</f>
        <v>6402.84</v>
      </c>
      <c r="E16" s="31">
        <f t="shared" si="1"/>
        <v>0.2889181790164263</v>
      </c>
      <c r="F16" s="17">
        <f t="shared" si="2"/>
        <v>2597.16</v>
      </c>
      <c r="G16" s="7"/>
      <c r="P16" s="256" t="s">
        <v>129</v>
      </c>
      <c r="Q16" s="257">
        <f>Q14-Q15</f>
        <v>10335.800000000003</v>
      </c>
      <c r="R16" s="129"/>
      <c r="S16" s="130"/>
      <c r="T16" s="129"/>
      <c r="U16" s="130"/>
      <c r="V16" s="130"/>
    </row>
    <row r="17" spans="1:22" ht="19.5" customHeight="1" thickBot="1" x14ac:dyDescent="0.4">
      <c r="A17" s="76" t="s">
        <v>34</v>
      </c>
      <c r="B17" s="122">
        <v>8000</v>
      </c>
      <c r="C17" s="47">
        <f t="shared" si="0"/>
        <v>0.22668026748271564</v>
      </c>
      <c r="D17" s="61">
        <v>6216.87</v>
      </c>
      <c r="E17" s="55">
        <f t="shared" si="1"/>
        <v>0.28052657251810914</v>
      </c>
      <c r="F17" s="17">
        <f t="shared" si="2"/>
        <v>1783.13</v>
      </c>
      <c r="G17" s="7"/>
      <c r="I17" s="291" t="s">
        <v>35</v>
      </c>
      <c r="J17" s="278"/>
      <c r="K17" s="278"/>
      <c r="L17" s="278"/>
      <c r="M17" s="278"/>
      <c r="N17" s="279"/>
      <c r="P17" s="256" t="s">
        <v>130</v>
      </c>
      <c r="Q17" s="258">
        <f>(Q14-Q15)/Q15</f>
        <v>0.24198593382717909</v>
      </c>
      <c r="R17" s="129"/>
      <c r="S17" s="130"/>
      <c r="T17" s="129"/>
      <c r="U17" s="130"/>
      <c r="V17" s="130"/>
    </row>
    <row r="18" spans="1:22" ht="19.5" customHeight="1" thickBot="1" x14ac:dyDescent="0.35">
      <c r="A18" s="76" t="s">
        <v>36</v>
      </c>
      <c r="B18" s="122">
        <v>1000</v>
      </c>
      <c r="C18" s="47">
        <f t="shared" si="0"/>
        <v>2.8335033435339455E-2</v>
      </c>
      <c r="D18" s="61">
        <v>185.97</v>
      </c>
      <c r="E18" s="55">
        <f t="shared" si="1"/>
        <v>8.3916064983171213E-3</v>
      </c>
      <c r="F18" s="17">
        <f t="shared" si="2"/>
        <v>814.03</v>
      </c>
      <c r="G18" s="7"/>
      <c r="I18" s="96" t="s">
        <v>37</v>
      </c>
      <c r="J18" s="42" t="s">
        <v>38</v>
      </c>
      <c r="K18" s="87" t="s">
        <v>8</v>
      </c>
      <c r="L18" s="97" t="s">
        <v>39</v>
      </c>
      <c r="M18" s="98" t="s">
        <v>8</v>
      </c>
      <c r="N18" s="72"/>
      <c r="R18" s="131"/>
      <c r="S18" s="130"/>
      <c r="T18" s="129"/>
      <c r="U18" s="130"/>
      <c r="V18" s="130"/>
    </row>
    <row r="19" spans="1:22" ht="18.75" customHeight="1" x14ac:dyDescent="0.35">
      <c r="A19" s="77" t="s">
        <v>40</v>
      </c>
      <c r="B19" s="57">
        <v>592</v>
      </c>
      <c r="C19" s="48">
        <f t="shared" si="0"/>
        <v>1.6774339793720956E-2</v>
      </c>
      <c r="D19" s="62">
        <v>19.41</v>
      </c>
      <c r="E19" s="31">
        <f t="shared" si="1"/>
        <v>8.7584600813214665E-4</v>
      </c>
      <c r="F19" s="17">
        <f t="shared" si="2"/>
        <v>572.59</v>
      </c>
      <c r="G19" s="7"/>
      <c r="I19" s="1" t="s">
        <v>41</v>
      </c>
      <c r="J19" s="148">
        <f>SUM(B9,B12,B16,B19,B20,B21,B26,B27,B32)</f>
        <v>25392</v>
      </c>
      <c r="K19" s="149">
        <f>J19/J22</f>
        <v>0.71948316899013942</v>
      </c>
      <c r="L19" s="150">
        <f>SUM(D9,D12,D16,D19,D20,D21,D26,D27,D32)</f>
        <v>10985.65</v>
      </c>
      <c r="M19" s="151">
        <f>L19/L22</f>
        <v>0.49571033999159797</v>
      </c>
      <c r="N19" s="73"/>
      <c r="P19" s="132"/>
      <c r="Q19" s="132"/>
      <c r="R19" s="129"/>
      <c r="S19" s="130"/>
      <c r="T19" s="133"/>
      <c r="U19" s="134"/>
      <c r="V19" s="134"/>
    </row>
    <row r="20" spans="1:22" x14ac:dyDescent="0.3">
      <c r="A20" s="77" t="s">
        <v>42</v>
      </c>
      <c r="B20" s="57">
        <v>0</v>
      </c>
      <c r="C20" s="48">
        <f t="shared" si="0"/>
        <v>0</v>
      </c>
      <c r="D20" s="62">
        <v>0</v>
      </c>
      <c r="E20" s="31">
        <f t="shared" si="1"/>
        <v>0</v>
      </c>
      <c r="F20" s="17">
        <f t="shared" si="2"/>
        <v>0</v>
      </c>
      <c r="G20" s="7"/>
      <c r="I20" s="3" t="s">
        <v>43</v>
      </c>
      <c r="J20" s="152">
        <f>SUM(B37,B42,B43,B44,B53,B54)</f>
        <v>8000</v>
      </c>
      <c r="K20" s="153">
        <f>J20/J22</f>
        <v>0.22668026748271564</v>
      </c>
      <c r="L20" s="154">
        <f>SUM(D37,D42,D43,D44,D53,D54)</f>
        <v>9434.99</v>
      </c>
      <c r="M20" s="155">
        <f>L20/L22</f>
        <v>0.42573922350678634</v>
      </c>
      <c r="N20" s="73"/>
    </row>
    <row r="21" spans="1:22" ht="15.75" customHeight="1" thickBot="1" x14ac:dyDescent="0.35">
      <c r="A21" s="77" t="s">
        <v>44</v>
      </c>
      <c r="B21" s="57">
        <f>SUM(B22:B25)</f>
        <v>1000</v>
      </c>
      <c r="C21" s="48">
        <f t="shared" si="0"/>
        <v>2.8335033435339455E-2</v>
      </c>
      <c r="D21" s="62">
        <f>SUM(D22:D25)</f>
        <v>964</v>
      </c>
      <c r="E21" s="31">
        <f t="shared" si="1"/>
        <v>4.3498998033971635E-2</v>
      </c>
      <c r="F21" s="17">
        <f t="shared" si="2"/>
        <v>36</v>
      </c>
      <c r="G21" s="7"/>
      <c r="I21" s="3" t="s">
        <v>45</v>
      </c>
      <c r="J21" s="152">
        <f>SUM(B56,B62,B63,B64)</f>
        <v>1900</v>
      </c>
      <c r="K21" s="153">
        <f>J21/J22</f>
        <v>5.3836563527144964E-2</v>
      </c>
      <c r="L21" s="154">
        <f>SUM(D56,D62,D63,D64)</f>
        <v>1740.79</v>
      </c>
      <c r="M21" s="155">
        <f>L21/L22</f>
        <v>7.8550436501615639E-2</v>
      </c>
      <c r="N21" s="73"/>
    </row>
    <row r="22" spans="1:22" ht="19.5" customHeight="1" thickBot="1" x14ac:dyDescent="0.4">
      <c r="A22" s="76" t="s">
        <v>46</v>
      </c>
      <c r="B22" s="122">
        <v>0</v>
      </c>
      <c r="C22" s="47">
        <f t="shared" si="0"/>
        <v>0</v>
      </c>
      <c r="D22" s="61">
        <v>0</v>
      </c>
      <c r="E22" s="55">
        <f t="shared" si="1"/>
        <v>0</v>
      </c>
      <c r="F22" s="17">
        <f t="shared" si="2"/>
        <v>0</v>
      </c>
      <c r="G22" s="7"/>
      <c r="I22" s="90" t="s">
        <v>27</v>
      </c>
      <c r="J22" s="156">
        <f>SUM(J19:J21)</f>
        <v>35292</v>
      </c>
      <c r="K22" s="157">
        <f>SUM(K19:K21)</f>
        <v>1</v>
      </c>
      <c r="L22" s="93">
        <f>SUM(L19:L21)</f>
        <v>22161.43</v>
      </c>
      <c r="M22" s="135">
        <f>SUM(M19:M21)</f>
        <v>1</v>
      </c>
      <c r="N22" s="74"/>
    </row>
    <row r="23" spans="1:22" ht="15.75" customHeight="1" thickBot="1" x14ac:dyDescent="0.35">
      <c r="A23" s="76" t="s">
        <v>47</v>
      </c>
      <c r="B23" s="122">
        <v>0</v>
      </c>
      <c r="C23" s="47">
        <f t="shared" si="0"/>
        <v>0</v>
      </c>
      <c r="D23" s="61"/>
      <c r="E23" s="55">
        <f t="shared" si="1"/>
        <v>0</v>
      </c>
      <c r="F23" s="17">
        <f t="shared" si="2"/>
        <v>0</v>
      </c>
      <c r="G23" s="7"/>
    </row>
    <row r="24" spans="1:22" ht="19.5" customHeight="1" thickBot="1" x14ac:dyDescent="0.4">
      <c r="A24" s="76" t="s">
        <v>48</v>
      </c>
      <c r="B24" s="122">
        <v>1000</v>
      </c>
      <c r="C24" s="47">
        <f t="shared" si="0"/>
        <v>2.8335033435339455E-2</v>
      </c>
      <c r="D24" s="61">
        <v>377</v>
      </c>
      <c r="E24" s="55">
        <f t="shared" si="1"/>
        <v>1.701153761287065E-2</v>
      </c>
      <c r="F24" s="17">
        <f t="shared" si="2"/>
        <v>623</v>
      </c>
      <c r="G24" s="7"/>
      <c r="I24" s="292" t="s">
        <v>50</v>
      </c>
      <c r="J24" s="278"/>
      <c r="K24" s="278"/>
      <c r="L24" s="278"/>
      <c r="M24" s="278"/>
      <c r="N24" s="279"/>
    </row>
    <row r="25" spans="1:22" ht="19.5" customHeight="1" thickBot="1" x14ac:dyDescent="0.35">
      <c r="A25" s="76" t="s">
        <v>51</v>
      </c>
      <c r="B25" s="122">
        <v>0</v>
      </c>
      <c r="C25" s="47">
        <f t="shared" si="0"/>
        <v>0</v>
      </c>
      <c r="D25" s="61">
        <v>587</v>
      </c>
      <c r="E25" s="55">
        <f t="shared" si="1"/>
        <v>2.6487460421100985E-2</v>
      </c>
      <c r="F25" s="17">
        <f t="shared" si="2"/>
        <v>-587</v>
      </c>
      <c r="G25" s="7" t="s">
        <v>131</v>
      </c>
      <c r="I25" s="94" t="s">
        <v>52</v>
      </c>
      <c r="J25" s="95" t="s">
        <v>53</v>
      </c>
      <c r="K25" s="94" t="s">
        <v>54</v>
      </c>
      <c r="L25" s="95" t="s">
        <v>55</v>
      </c>
      <c r="M25" s="94" t="s">
        <v>56</v>
      </c>
      <c r="N25" s="44" t="s">
        <v>57</v>
      </c>
    </row>
    <row r="26" spans="1:22" ht="15.75" customHeight="1" thickBot="1" x14ac:dyDescent="0.35">
      <c r="A26" s="77" t="s">
        <v>58</v>
      </c>
      <c r="B26" s="57">
        <v>0</v>
      </c>
      <c r="C26" s="48">
        <f t="shared" si="0"/>
        <v>0</v>
      </c>
      <c r="D26" s="62">
        <v>0</v>
      </c>
      <c r="E26" s="31">
        <f t="shared" si="1"/>
        <v>0</v>
      </c>
      <c r="F26" s="17">
        <f t="shared" si="2"/>
        <v>0</v>
      </c>
      <c r="G26" s="7"/>
      <c r="I26" s="14" t="s">
        <v>59</v>
      </c>
      <c r="J26" s="99">
        <f>722124.55+L26</f>
        <v>730135.55</v>
      </c>
      <c r="K26" s="158">
        <v>0.185</v>
      </c>
      <c r="L26" s="99">
        <v>8011</v>
      </c>
      <c r="M26" s="100">
        <v>0</v>
      </c>
      <c r="N26" s="101">
        <v>0</v>
      </c>
    </row>
    <row r="27" spans="1:22" ht="15.75" customHeight="1" thickBot="1" x14ac:dyDescent="0.35">
      <c r="A27" s="77" t="s">
        <v>60</v>
      </c>
      <c r="B27" s="57">
        <f>SUM(B28:B31)</f>
        <v>1300</v>
      </c>
      <c r="C27" s="48">
        <f t="shared" si="0"/>
        <v>3.6835543465941291E-2</v>
      </c>
      <c r="D27" s="62">
        <f>SUM(D28:D31)</f>
        <v>1153.4000000000001</v>
      </c>
      <c r="E27" s="31">
        <f t="shared" si="1"/>
        <v>5.2045377938156522E-2</v>
      </c>
      <c r="F27" s="17">
        <f t="shared" si="2"/>
        <v>146.59999999999991</v>
      </c>
      <c r="G27" s="7"/>
      <c r="I27" s="40" t="s">
        <v>61</v>
      </c>
      <c r="J27" s="100">
        <v>47074</v>
      </c>
      <c r="K27" s="158">
        <v>0</v>
      </c>
      <c r="L27" s="99">
        <v>0</v>
      </c>
      <c r="M27" s="100">
        <f>K34-M28</f>
        <v>15000</v>
      </c>
      <c r="N27" s="101">
        <v>0</v>
      </c>
    </row>
    <row r="28" spans="1:22" ht="15" customHeight="1" thickBot="1" x14ac:dyDescent="0.35">
      <c r="A28" s="76" t="s">
        <v>62</v>
      </c>
      <c r="B28" s="122"/>
      <c r="C28" s="47">
        <f t="shared" si="0"/>
        <v>0</v>
      </c>
      <c r="D28" s="61">
        <v>0</v>
      </c>
      <c r="E28" s="55">
        <f t="shared" si="1"/>
        <v>0</v>
      </c>
      <c r="F28" s="17">
        <f t="shared" si="2"/>
        <v>0</v>
      </c>
      <c r="G28" s="7"/>
      <c r="I28" s="40" t="s">
        <v>63</v>
      </c>
      <c r="J28" s="100">
        <f>10000+M28</f>
        <v>18781</v>
      </c>
      <c r="K28" s="158">
        <v>0</v>
      </c>
      <c r="L28" s="99">
        <v>0</v>
      </c>
      <c r="M28" s="100">
        <f>3781+5000</f>
        <v>8781</v>
      </c>
      <c r="N28" s="101">
        <v>0</v>
      </c>
    </row>
    <row r="29" spans="1:22" ht="19.5" customHeight="1" thickBot="1" x14ac:dyDescent="0.35">
      <c r="A29" s="76" t="s">
        <v>64</v>
      </c>
      <c r="B29" s="122">
        <v>1000</v>
      </c>
      <c r="C29" s="47">
        <f t="shared" si="0"/>
        <v>2.8335033435339455E-2</v>
      </c>
      <c r="D29" s="61">
        <v>853.4</v>
      </c>
      <c r="E29" s="55">
        <f t="shared" si="1"/>
        <v>3.8508345354970323E-2</v>
      </c>
      <c r="F29" s="17">
        <f t="shared" si="2"/>
        <v>146.60000000000002</v>
      </c>
      <c r="G29" s="7"/>
    </row>
    <row r="30" spans="1:22" ht="19.5" customHeight="1" thickBot="1" x14ac:dyDescent="0.4">
      <c r="A30" s="76" t="s">
        <v>65</v>
      </c>
      <c r="B30" s="122">
        <v>0</v>
      </c>
      <c r="C30" s="47">
        <f t="shared" si="0"/>
        <v>0</v>
      </c>
      <c r="D30" s="61">
        <v>0</v>
      </c>
      <c r="E30" s="55">
        <f t="shared" si="1"/>
        <v>0</v>
      </c>
      <c r="F30" s="17">
        <f t="shared" si="2"/>
        <v>0</v>
      </c>
      <c r="G30" s="7"/>
      <c r="I30" s="290" t="s">
        <v>66</v>
      </c>
      <c r="J30" s="278"/>
      <c r="K30" s="278"/>
      <c r="L30" s="278"/>
      <c r="M30" s="278"/>
      <c r="N30" s="279"/>
    </row>
    <row r="31" spans="1:22" ht="19.5" customHeight="1" thickBot="1" x14ac:dyDescent="0.4">
      <c r="A31" s="76" t="s">
        <v>67</v>
      </c>
      <c r="B31" s="122">
        <v>300</v>
      </c>
      <c r="C31" s="47">
        <f t="shared" si="0"/>
        <v>8.5005100306018364E-3</v>
      </c>
      <c r="D31" s="61">
        <v>300</v>
      </c>
      <c r="E31" s="55">
        <f t="shared" si="1"/>
        <v>1.3537032583186193E-2</v>
      </c>
      <c r="F31" s="17">
        <f t="shared" si="2"/>
        <v>0</v>
      </c>
      <c r="G31" s="7"/>
      <c r="I31" s="291" t="s">
        <v>68</v>
      </c>
      <c r="J31" s="278"/>
      <c r="K31" s="279"/>
      <c r="L31" s="216" t="s">
        <v>69</v>
      </c>
      <c r="M31" s="217"/>
      <c r="N31" s="218"/>
    </row>
    <row r="32" spans="1:22" ht="19.5" customHeight="1" thickBot="1" x14ac:dyDescent="0.35">
      <c r="A32" s="77" t="s">
        <v>70</v>
      </c>
      <c r="B32" s="57">
        <f>SUM(B33:B35)</f>
        <v>2000</v>
      </c>
      <c r="C32" s="48">
        <f t="shared" si="0"/>
        <v>5.6670066870678909E-2</v>
      </c>
      <c r="D32" s="62">
        <f>SUM(D33:D35)</f>
        <v>0</v>
      </c>
      <c r="E32" s="31">
        <f t="shared" si="1"/>
        <v>0</v>
      </c>
      <c r="F32" s="17">
        <f t="shared" si="2"/>
        <v>2000</v>
      </c>
      <c r="G32" s="7"/>
      <c r="I32" s="136" t="s">
        <v>71</v>
      </c>
      <c r="J32" s="42" t="s">
        <v>38</v>
      </c>
      <c r="K32" s="137" t="s">
        <v>39</v>
      </c>
      <c r="L32" s="85" t="s">
        <v>52</v>
      </c>
      <c r="M32" s="42" t="s">
        <v>72</v>
      </c>
      <c r="N32" s="87" t="s">
        <v>11</v>
      </c>
    </row>
    <row r="33" spans="1:14" ht="18.600000000000001" customHeight="1" thickBot="1" x14ac:dyDescent="0.35">
      <c r="A33" s="76" t="s">
        <v>73</v>
      </c>
      <c r="B33" s="122">
        <v>2000</v>
      </c>
      <c r="C33" s="47">
        <f t="shared" si="0"/>
        <v>5.6670066870678909E-2</v>
      </c>
      <c r="D33" s="61">
        <v>0</v>
      </c>
      <c r="E33" s="55">
        <f t="shared" si="1"/>
        <v>0</v>
      </c>
      <c r="F33" s="17">
        <f t="shared" si="2"/>
        <v>2000</v>
      </c>
      <c r="G33" s="7"/>
      <c r="I33" s="138" t="s">
        <v>74</v>
      </c>
      <c r="J33" s="159">
        <f>J13-J22</f>
        <v>19708</v>
      </c>
      <c r="K33" s="160">
        <f>K15-L22-(SUM(N26:N28))</f>
        <v>35120.329999999994</v>
      </c>
      <c r="L33" s="161" t="s">
        <v>75</v>
      </c>
      <c r="M33" s="162">
        <f>J28</f>
        <v>18781</v>
      </c>
      <c r="N33" s="163" t="s">
        <v>76</v>
      </c>
    </row>
    <row r="34" spans="1:14" ht="19.5" customHeight="1" thickBot="1" x14ac:dyDescent="0.35">
      <c r="A34" s="76" t="s">
        <v>77</v>
      </c>
      <c r="B34" s="122">
        <v>0</v>
      </c>
      <c r="C34" s="47">
        <f t="shared" si="0"/>
        <v>0</v>
      </c>
      <c r="D34" s="61">
        <v>0</v>
      </c>
      <c r="E34" s="55">
        <f t="shared" si="1"/>
        <v>0</v>
      </c>
      <c r="F34" s="17">
        <f t="shared" si="2"/>
        <v>0</v>
      </c>
      <c r="G34" s="7"/>
      <c r="I34" s="102" t="s">
        <v>78</v>
      </c>
      <c r="J34" s="164">
        <v>20000</v>
      </c>
      <c r="K34" s="165">
        <v>23781</v>
      </c>
      <c r="L34" s="161" t="s">
        <v>79</v>
      </c>
      <c r="M34" s="162">
        <f>J26</f>
        <v>730135.55</v>
      </c>
      <c r="N34" s="166" t="s">
        <v>76</v>
      </c>
    </row>
    <row r="35" spans="1:14" ht="15.75" customHeight="1" thickBot="1" x14ac:dyDescent="0.35">
      <c r="A35" s="78" t="s">
        <v>80</v>
      </c>
      <c r="B35" s="139">
        <v>0</v>
      </c>
      <c r="C35" s="49">
        <f t="shared" si="0"/>
        <v>0</v>
      </c>
      <c r="D35" s="63">
        <v>0</v>
      </c>
      <c r="E35" s="55">
        <f t="shared" si="1"/>
        <v>0</v>
      </c>
      <c r="F35" s="45">
        <f t="shared" si="2"/>
        <v>0</v>
      </c>
      <c r="G35" s="10"/>
      <c r="I35" s="103" t="s">
        <v>81</v>
      </c>
      <c r="J35" s="167">
        <f>J34/J13</f>
        <v>0.36363636363636365</v>
      </c>
      <c r="K35" s="168">
        <f>K34/K13</f>
        <v>0.63415999999999995</v>
      </c>
      <c r="L35" s="190" t="s">
        <v>82</v>
      </c>
      <c r="M35" s="162">
        <f>J27</f>
        <v>47074</v>
      </c>
      <c r="N35" s="170" t="s">
        <v>76</v>
      </c>
    </row>
    <row r="36" spans="1:14" ht="19.5" customHeight="1" thickBot="1" x14ac:dyDescent="0.35">
      <c r="A36" s="26" t="s">
        <v>83</v>
      </c>
      <c r="B36" s="81"/>
      <c r="C36" s="82"/>
      <c r="D36" s="25"/>
      <c r="E36" s="24"/>
      <c r="F36" s="25"/>
      <c r="G36" s="29"/>
      <c r="I36" s="171" t="s">
        <v>84</v>
      </c>
      <c r="J36" s="172">
        <f>J33-J34</f>
        <v>-292</v>
      </c>
      <c r="K36" s="173">
        <f>K33-K34</f>
        <v>11339.329999999994</v>
      </c>
      <c r="L36" s="174" t="s">
        <v>85</v>
      </c>
      <c r="M36" s="175">
        <f>SUM(M33:M35)</f>
        <v>795990.55</v>
      </c>
      <c r="N36" s="176" t="s">
        <v>76</v>
      </c>
    </row>
    <row r="37" spans="1:14" x14ac:dyDescent="0.3">
      <c r="A37" s="75" t="s">
        <v>86</v>
      </c>
      <c r="B37" s="56">
        <f>SUM(B38:B41)</f>
        <v>3000</v>
      </c>
      <c r="C37" s="46">
        <f t="shared" ref="C37:C54" si="3">B37/$B$65</f>
        <v>8.5005100306018364E-2</v>
      </c>
      <c r="D37" s="60">
        <f>SUM(D38:D41)</f>
        <v>4304.99</v>
      </c>
      <c r="E37" s="31">
        <f t="shared" ref="E37:E54" si="4">D37/$D$65</f>
        <v>0.19425596633430242</v>
      </c>
      <c r="F37" s="18">
        <f t="shared" ref="F37:F54" si="5">B37-D37</f>
        <v>-1304.9899999999998</v>
      </c>
      <c r="G37" s="53" t="s">
        <v>87</v>
      </c>
    </row>
    <row r="38" spans="1:14" x14ac:dyDescent="0.3">
      <c r="A38" s="76" t="s">
        <v>88</v>
      </c>
      <c r="B38" s="58">
        <v>3000</v>
      </c>
      <c r="C38" s="47">
        <f t="shared" si="3"/>
        <v>8.5005100306018364E-2</v>
      </c>
      <c r="D38" s="61">
        <v>3875</v>
      </c>
      <c r="E38" s="55">
        <f t="shared" si="4"/>
        <v>0.17485333753282167</v>
      </c>
      <c r="F38" s="17">
        <f t="shared" si="5"/>
        <v>-875</v>
      </c>
      <c r="G38" s="235" t="s">
        <v>132</v>
      </c>
    </row>
    <row r="39" spans="1:14" x14ac:dyDescent="0.3">
      <c r="A39" s="76" t="s">
        <v>89</v>
      </c>
      <c r="B39" s="58">
        <v>0</v>
      </c>
      <c r="C39" s="47">
        <f t="shared" si="3"/>
        <v>0</v>
      </c>
      <c r="D39" s="61">
        <v>429.99</v>
      </c>
      <c r="E39" s="55">
        <f t="shared" si="4"/>
        <v>1.9402628801480772E-2</v>
      </c>
      <c r="F39" s="17">
        <f t="shared" si="5"/>
        <v>-429.99</v>
      </c>
      <c r="G39" s="7"/>
    </row>
    <row r="40" spans="1:14" x14ac:dyDescent="0.3">
      <c r="A40" s="76" t="s">
        <v>90</v>
      </c>
      <c r="B40" s="58">
        <v>0</v>
      </c>
      <c r="C40" s="47">
        <f t="shared" si="3"/>
        <v>0</v>
      </c>
      <c r="D40" s="61">
        <v>0</v>
      </c>
      <c r="E40" s="55">
        <f t="shared" si="4"/>
        <v>0</v>
      </c>
      <c r="F40" s="17">
        <f t="shared" si="5"/>
        <v>0</v>
      </c>
      <c r="G40" s="7"/>
    </row>
    <row r="41" spans="1:14" x14ac:dyDescent="0.3">
      <c r="A41" s="76" t="s">
        <v>91</v>
      </c>
      <c r="B41" s="58">
        <v>0</v>
      </c>
      <c r="C41" s="47">
        <f t="shared" si="3"/>
        <v>0</v>
      </c>
      <c r="D41" s="61">
        <v>0</v>
      </c>
      <c r="E41" s="55">
        <f t="shared" si="4"/>
        <v>0</v>
      </c>
      <c r="F41" s="17">
        <f t="shared" si="5"/>
        <v>0</v>
      </c>
      <c r="G41" s="7"/>
    </row>
    <row r="42" spans="1:14" x14ac:dyDescent="0.3">
      <c r="A42" s="77" t="s">
        <v>92</v>
      </c>
      <c r="B42" s="57">
        <v>3000</v>
      </c>
      <c r="C42" s="48">
        <f t="shared" si="3"/>
        <v>8.5005100306018364E-2</v>
      </c>
      <c r="D42" s="62">
        <v>3435</v>
      </c>
      <c r="E42" s="31">
        <f t="shared" si="4"/>
        <v>0.15499902307748192</v>
      </c>
      <c r="F42" s="17">
        <f t="shared" si="5"/>
        <v>-435</v>
      </c>
      <c r="G42" s="235" t="s">
        <v>133</v>
      </c>
    </row>
    <row r="43" spans="1:14" x14ac:dyDescent="0.3">
      <c r="A43" s="77" t="s">
        <v>93</v>
      </c>
      <c r="B43" s="57">
        <v>2000</v>
      </c>
      <c r="C43" s="48">
        <f t="shared" si="3"/>
        <v>5.6670066870678909E-2</v>
      </c>
      <c r="D43" s="62">
        <v>1695</v>
      </c>
      <c r="E43" s="31">
        <f t="shared" si="4"/>
        <v>7.6484234095001991E-2</v>
      </c>
      <c r="F43" s="17">
        <f t="shared" si="5"/>
        <v>305</v>
      </c>
      <c r="G43" s="236" t="s">
        <v>134</v>
      </c>
    </row>
    <row r="44" spans="1:14" x14ac:dyDescent="0.3">
      <c r="A44" s="77" t="s">
        <v>94</v>
      </c>
      <c r="B44" s="57">
        <f>SUM(B45:B52)</f>
        <v>0</v>
      </c>
      <c r="C44" s="48">
        <f t="shared" si="3"/>
        <v>0</v>
      </c>
      <c r="D44" s="62">
        <f>SUM(D45:D52)</f>
        <v>0</v>
      </c>
      <c r="E44" s="31">
        <f t="shared" si="4"/>
        <v>0</v>
      </c>
      <c r="F44" s="17">
        <f t="shared" si="5"/>
        <v>0</v>
      </c>
      <c r="G44" s="54" t="s">
        <v>87</v>
      </c>
    </row>
    <row r="45" spans="1:14" hidden="1" x14ac:dyDescent="0.3">
      <c r="A45" s="76" t="s">
        <v>95</v>
      </c>
      <c r="B45" s="58">
        <v>0</v>
      </c>
      <c r="C45" s="47">
        <f t="shared" si="3"/>
        <v>0</v>
      </c>
      <c r="D45" s="61">
        <v>0</v>
      </c>
      <c r="E45" s="55">
        <f t="shared" si="4"/>
        <v>0</v>
      </c>
      <c r="F45" s="17">
        <f t="shared" si="5"/>
        <v>0</v>
      </c>
      <c r="G45" s="7"/>
    </row>
    <row r="46" spans="1:14" hidden="1" x14ac:dyDescent="0.3">
      <c r="A46" s="76" t="s">
        <v>96</v>
      </c>
      <c r="B46" s="58">
        <v>0</v>
      </c>
      <c r="C46" s="47">
        <f t="shared" si="3"/>
        <v>0</v>
      </c>
      <c r="D46" s="61">
        <v>0</v>
      </c>
      <c r="E46" s="55">
        <f t="shared" si="4"/>
        <v>0</v>
      </c>
      <c r="F46" s="17">
        <f t="shared" si="5"/>
        <v>0</v>
      </c>
      <c r="G46" s="7"/>
    </row>
    <row r="47" spans="1:14" hidden="1" x14ac:dyDescent="0.3">
      <c r="A47" s="76" t="s">
        <v>97</v>
      </c>
      <c r="B47" s="58">
        <v>0</v>
      </c>
      <c r="C47" s="47">
        <f t="shared" si="3"/>
        <v>0</v>
      </c>
      <c r="D47" s="61">
        <v>0</v>
      </c>
      <c r="E47" s="55">
        <f t="shared" si="4"/>
        <v>0</v>
      </c>
      <c r="F47" s="17">
        <f t="shared" si="5"/>
        <v>0</v>
      </c>
      <c r="G47" s="7"/>
    </row>
    <row r="48" spans="1:14" hidden="1" x14ac:dyDescent="0.3">
      <c r="A48" s="76" t="s">
        <v>98</v>
      </c>
      <c r="B48" s="58">
        <v>0</v>
      </c>
      <c r="C48" s="47">
        <f t="shared" si="3"/>
        <v>0</v>
      </c>
      <c r="D48" s="61">
        <v>0</v>
      </c>
      <c r="E48" s="55">
        <f t="shared" si="4"/>
        <v>0</v>
      </c>
      <c r="F48" s="17">
        <f t="shared" si="5"/>
        <v>0</v>
      </c>
      <c r="G48" s="7"/>
    </row>
    <row r="49" spans="1:7" hidden="1" x14ac:dyDescent="0.3">
      <c r="A49" s="76" t="s">
        <v>99</v>
      </c>
      <c r="B49" s="58">
        <v>0</v>
      </c>
      <c r="C49" s="47">
        <f t="shared" si="3"/>
        <v>0</v>
      </c>
      <c r="D49" s="61">
        <v>0</v>
      </c>
      <c r="E49" s="55">
        <f t="shared" si="4"/>
        <v>0</v>
      </c>
      <c r="F49" s="17">
        <f t="shared" si="5"/>
        <v>0</v>
      </c>
      <c r="G49" s="7"/>
    </row>
    <row r="50" spans="1:7" ht="15.75" hidden="1" customHeight="1" x14ac:dyDescent="0.3">
      <c r="A50" s="76" t="s">
        <v>100</v>
      </c>
      <c r="B50" s="58">
        <v>0</v>
      </c>
      <c r="C50" s="47">
        <f t="shared" si="3"/>
        <v>0</v>
      </c>
      <c r="D50" s="61">
        <v>0</v>
      </c>
      <c r="E50" s="55">
        <f t="shared" si="4"/>
        <v>0</v>
      </c>
      <c r="F50" s="17">
        <f t="shared" si="5"/>
        <v>0</v>
      </c>
      <c r="G50" s="7"/>
    </row>
    <row r="51" spans="1:7" hidden="1" x14ac:dyDescent="0.3">
      <c r="A51" s="76" t="s">
        <v>101</v>
      </c>
      <c r="B51" s="58">
        <v>0</v>
      </c>
      <c r="C51" s="47">
        <f t="shared" si="3"/>
        <v>0</v>
      </c>
      <c r="D51" s="61">
        <v>0</v>
      </c>
      <c r="E51" s="55">
        <f t="shared" si="4"/>
        <v>0</v>
      </c>
      <c r="F51" s="17">
        <f t="shared" si="5"/>
        <v>0</v>
      </c>
      <c r="G51" s="7"/>
    </row>
    <row r="52" spans="1:7" hidden="1" x14ac:dyDescent="0.3">
      <c r="A52" s="76" t="s">
        <v>102</v>
      </c>
      <c r="B52" s="58">
        <v>0</v>
      </c>
      <c r="C52" s="47">
        <f t="shared" si="3"/>
        <v>0</v>
      </c>
      <c r="D52" s="61">
        <v>0</v>
      </c>
      <c r="E52" s="55">
        <f t="shared" si="4"/>
        <v>0</v>
      </c>
      <c r="F52" s="17">
        <f t="shared" si="5"/>
        <v>0</v>
      </c>
      <c r="G52" s="7"/>
    </row>
    <row r="53" spans="1:7" x14ac:dyDescent="0.3">
      <c r="A53" s="77" t="s">
        <v>103</v>
      </c>
      <c r="B53" s="57">
        <v>0</v>
      </c>
      <c r="C53" s="48">
        <f t="shared" si="3"/>
        <v>0</v>
      </c>
      <c r="D53" s="62">
        <f>0</f>
        <v>0</v>
      </c>
      <c r="E53" s="31">
        <f t="shared" si="4"/>
        <v>0</v>
      </c>
      <c r="F53" s="17">
        <f t="shared" si="5"/>
        <v>0</v>
      </c>
      <c r="G53" s="7"/>
    </row>
    <row r="54" spans="1:7" ht="15.75" customHeight="1" thickBot="1" x14ac:dyDescent="0.35">
      <c r="A54" s="80" t="s">
        <v>104</v>
      </c>
      <c r="B54" s="59">
        <v>0</v>
      </c>
      <c r="C54" s="52">
        <f t="shared" si="3"/>
        <v>0</v>
      </c>
      <c r="D54" s="64">
        <v>0</v>
      </c>
      <c r="E54" s="31">
        <f t="shared" si="4"/>
        <v>0</v>
      </c>
      <c r="F54" s="45">
        <f t="shared" si="5"/>
        <v>0</v>
      </c>
      <c r="G54" s="10"/>
    </row>
    <row r="55" spans="1:7" ht="19.5" customHeight="1" thickBot="1" x14ac:dyDescent="0.35">
      <c r="A55" s="32" t="s">
        <v>105</v>
      </c>
      <c r="B55" s="83"/>
      <c r="C55" s="84"/>
      <c r="D55" s="33"/>
      <c r="E55" s="34"/>
      <c r="F55" s="33"/>
      <c r="G55" s="35"/>
    </row>
    <row r="56" spans="1:7" x14ac:dyDescent="0.3">
      <c r="A56" s="75" t="s">
        <v>106</v>
      </c>
      <c r="B56" s="56">
        <f>SUM(B57:B61)</f>
        <v>600</v>
      </c>
      <c r="C56" s="46">
        <f t="shared" ref="C56:C64" si="6">B56/$B$65</f>
        <v>1.7001020061203673E-2</v>
      </c>
      <c r="D56" s="56">
        <f>SUM(D57:D61)</f>
        <v>554</v>
      </c>
      <c r="E56" s="46">
        <f t="shared" ref="E56:E64" si="7">D56/$D$65</f>
        <v>2.4998386836950503E-2</v>
      </c>
      <c r="F56" s="18">
        <f t="shared" ref="F56:F64" si="8">B56-D56</f>
        <v>46</v>
      </c>
      <c r="G56" s="5"/>
    </row>
    <row r="57" spans="1:7" x14ac:dyDescent="0.3">
      <c r="A57" s="76" t="s">
        <v>107</v>
      </c>
      <c r="B57" s="58">
        <v>0</v>
      </c>
      <c r="C57" s="47">
        <f t="shared" si="6"/>
        <v>0</v>
      </c>
      <c r="D57" s="58"/>
      <c r="E57" s="198">
        <f t="shared" si="7"/>
        <v>0</v>
      </c>
      <c r="F57" s="17">
        <f t="shared" si="8"/>
        <v>0</v>
      </c>
      <c r="G57" s="7"/>
    </row>
    <row r="58" spans="1:7" x14ac:dyDescent="0.3">
      <c r="A58" s="76" t="s">
        <v>108</v>
      </c>
      <c r="B58" s="58">
        <v>0</v>
      </c>
      <c r="C58" s="47">
        <f t="shared" si="6"/>
        <v>0</v>
      </c>
      <c r="D58" s="58">
        <v>0</v>
      </c>
      <c r="E58" s="198">
        <f t="shared" si="7"/>
        <v>0</v>
      </c>
      <c r="F58" s="17">
        <f t="shared" si="8"/>
        <v>0</v>
      </c>
      <c r="G58" s="7"/>
    </row>
    <row r="59" spans="1:7" ht="15.75" customHeight="1" x14ac:dyDescent="0.3">
      <c r="A59" s="76" t="s">
        <v>109</v>
      </c>
      <c r="B59" s="58">
        <v>600</v>
      </c>
      <c r="C59" s="47">
        <f t="shared" si="6"/>
        <v>1.7001020061203673E-2</v>
      </c>
      <c r="D59" s="58">
        <v>554</v>
      </c>
      <c r="E59" s="198">
        <f t="shared" si="7"/>
        <v>2.4998386836950503E-2</v>
      </c>
      <c r="F59" s="17">
        <f t="shared" si="8"/>
        <v>46</v>
      </c>
      <c r="G59" s="7"/>
    </row>
    <row r="60" spans="1:7" x14ac:dyDescent="0.3">
      <c r="A60" s="76" t="s">
        <v>110</v>
      </c>
      <c r="B60" s="58">
        <v>0</v>
      </c>
      <c r="C60" s="47">
        <f t="shared" si="6"/>
        <v>0</v>
      </c>
      <c r="D60" s="58">
        <v>0</v>
      </c>
      <c r="E60" s="198">
        <f t="shared" si="7"/>
        <v>0</v>
      </c>
      <c r="F60" s="17">
        <f t="shared" si="8"/>
        <v>0</v>
      </c>
      <c r="G60" s="7"/>
    </row>
    <row r="61" spans="1:7" x14ac:dyDescent="0.3">
      <c r="A61" s="76" t="s">
        <v>111</v>
      </c>
      <c r="B61" s="58">
        <v>0</v>
      </c>
      <c r="C61" s="47">
        <f t="shared" si="6"/>
        <v>0</v>
      </c>
      <c r="D61" s="58">
        <v>0</v>
      </c>
      <c r="E61" s="198">
        <f t="shared" si="7"/>
        <v>0</v>
      </c>
      <c r="F61" s="17">
        <f t="shared" si="8"/>
        <v>0</v>
      </c>
      <c r="G61" s="7"/>
    </row>
    <row r="62" spans="1:7" x14ac:dyDescent="0.3">
      <c r="A62" s="77" t="s">
        <v>112</v>
      </c>
      <c r="B62" s="219">
        <v>300</v>
      </c>
      <c r="C62" s="48">
        <f t="shared" si="6"/>
        <v>8.5005100306018364E-3</v>
      </c>
      <c r="D62" s="57">
        <v>200</v>
      </c>
      <c r="E62" s="199">
        <f t="shared" si="7"/>
        <v>9.0246883887907959E-3</v>
      </c>
      <c r="F62" s="17">
        <f t="shared" si="8"/>
        <v>100</v>
      </c>
      <c r="G62" s="7"/>
    </row>
    <row r="63" spans="1:7" ht="15.75" customHeight="1" x14ac:dyDescent="0.3">
      <c r="A63" s="197" t="s">
        <v>113</v>
      </c>
      <c r="B63" s="219">
        <v>1000</v>
      </c>
      <c r="C63" s="48">
        <f t="shared" si="6"/>
        <v>2.8335033435339455E-2</v>
      </c>
      <c r="D63" s="57">
        <v>986.79</v>
      </c>
      <c r="E63" s="48">
        <f t="shared" si="7"/>
        <v>4.4527361275874346E-2</v>
      </c>
      <c r="F63" s="17">
        <f t="shared" si="8"/>
        <v>13.210000000000036</v>
      </c>
      <c r="G63" s="7"/>
    </row>
    <row r="64" spans="1:7" ht="15.75" customHeight="1" thickBot="1" x14ac:dyDescent="0.35">
      <c r="A64" s="200" t="s">
        <v>114</v>
      </c>
      <c r="B64" s="219">
        <v>0</v>
      </c>
      <c r="C64" s="48">
        <f t="shared" si="6"/>
        <v>0</v>
      </c>
      <c r="D64" s="57">
        <v>0</v>
      </c>
      <c r="E64" s="48">
        <f t="shared" si="7"/>
        <v>0</v>
      </c>
      <c r="F64" s="220">
        <f t="shared" si="8"/>
        <v>0</v>
      </c>
      <c r="G64" s="10"/>
    </row>
    <row r="65" spans="1:12" ht="21.75" customHeight="1" thickBot="1" x14ac:dyDescent="0.45">
      <c r="A65" s="201" t="s">
        <v>27</v>
      </c>
      <c r="B65" s="202">
        <f>SUM(B9,B12,B16,B19,B20,B21,B26,B27,B32,B37,B42,B43,B44,B53,B54,B56,B62,B63,B64)</f>
        <v>35292</v>
      </c>
      <c r="C65" s="203">
        <f>SUM(C9,C12,C16,C19,C20,C21,C26,C27,C32,C37,C42,C43,C44,C53,C54,C56,C62,C63)</f>
        <v>1</v>
      </c>
      <c r="D65" s="202">
        <f>SUM(D9,D12,D16,D19,D20,D21,D26,D27,D32,D37,D42,D43,D44,D53,D54,D56,D62,D63,D64)</f>
        <v>22161.43</v>
      </c>
      <c r="E65" s="203">
        <f>SUM(E9,E12,E16,E19,E20,E21,E26,E27,E32,E37,E42,E43,E44,E53,E54,E56,E62,E63)</f>
        <v>1</v>
      </c>
      <c r="F65" s="204">
        <f>SUM(F9,F12,F16,F19,F20,F21,F26,F27,F32,F37,F42,F43,F44,F53,F54,F56,F62,F63)</f>
        <v>13130.57</v>
      </c>
      <c r="G65" s="205"/>
    </row>
    <row r="66" spans="1:12" ht="15.75" customHeight="1" thickBot="1" x14ac:dyDescent="0.35"/>
    <row r="67" spans="1:12" ht="15.75" customHeight="1" thickBot="1" x14ac:dyDescent="0.4">
      <c r="A67" s="20" t="s">
        <v>115</v>
      </c>
      <c r="B67" s="21"/>
      <c r="C67" s="21"/>
      <c r="D67" s="21"/>
      <c r="E67" s="21"/>
      <c r="F67" s="21"/>
      <c r="G67" s="22"/>
      <c r="J67" s="36"/>
      <c r="K67" s="186"/>
      <c r="L67" s="186"/>
    </row>
    <row r="68" spans="1:12" ht="15.75" customHeight="1" x14ac:dyDescent="0.3">
      <c r="A68" s="288"/>
      <c r="B68" s="276"/>
      <c r="C68" s="276"/>
      <c r="D68" s="276"/>
      <c r="E68" s="276"/>
      <c r="F68" s="276"/>
      <c r="G68" s="276"/>
      <c r="J68" s="38"/>
    </row>
    <row r="69" spans="1:12" x14ac:dyDescent="0.3">
      <c r="A69" s="289"/>
      <c r="B69" s="289"/>
      <c r="C69" s="289"/>
      <c r="D69" s="289"/>
      <c r="E69" s="289"/>
      <c r="F69" s="289"/>
      <c r="G69" s="289"/>
      <c r="I69" s="23"/>
      <c r="J69" s="23"/>
      <c r="K69" s="23"/>
      <c r="L69" s="23"/>
    </row>
    <row r="70" spans="1:12" x14ac:dyDescent="0.3">
      <c r="A70" s="289"/>
      <c r="B70" s="289"/>
      <c r="C70" s="289"/>
      <c r="D70" s="289"/>
      <c r="E70" s="289"/>
      <c r="F70" s="289"/>
      <c r="G70" s="289"/>
      <c r="I70" s="37"/>
    </row>
    <row r="71" spans="1:12" x14ac:dyDescent="0.3">
      <c r="A71" s="289"/>
      <c r="B71" s="289"/>
      <c r="C71" s="289"/>
      <c r="D71" s="289"/>
      <c r="E71" s="289"/>
      <c r="F71" s="289"/>
      <c r="G71" s="289"/>
      <c r="J71" s="187"/>
      <c r="K71" s="187"/>
      <c r="L71" s="188"/>
    </row>
    <row r="72" spans="1:12" x14ac:dyDescent="0.3">
      <c r="A72" s="289"/>
      <c r="B72" s="289"/>
      <c r="C72" s="289"/>
      <c r="D72" s="289"/>
      <c r="E72" s="289"/>
      <c r="F72" s="289"/>
      <c r="G72" s="289"/>
      <c r="J72" s="187"/>
      <c r="K72" s="187"/>
      <c r="L72" s="188"/>
    </row>
    <row r="73" spans="1:12" x14ac:dyDescent="0.3">
      <c r="A73" s="289"/>
      <c r="B73" s="289"/>
      <c r="C73" s="289"/>
      <c r="D73" s="289"/>
      <c r="E73" s="289"/>
      <c r="F73" s="289"/>
      <c r="G73" s="289"/>
      <c r="J73" s="187"/>
      <c r="K73" s="187"/>
      <c r="L73" s="188"/>
    </row>
    <row r="74" spans="1:12" x14ac:dyDescent="0.3">
      <c r="A74" s="289"/>
      <c r="B74" s="289"/>
      <c r="C74" s="289"/>
      <c r="D74" s="289"/>
      <c r="E74" s="289"/>
      <c r="F74" s="289"/>
      <c r="G74" s="289"/>
      <c r="I74" s="37"/>
    </row>
    <row r="75" spans="1:12" x14ac:dyDescent="0.3">
      <c r="A75" s="289"/>
      <c r="B75" s="289"/>
      <c r="C75" s="289"/>
      <c r="D75" s="289"/>
      <c r="E75" s="289"/>
      <c r="F75" s="289"/>
      <c r="G75" s="289"/>
      <c r="J75" s="187"/>
      <c r="K75" s="187"/>
      <c r="L75" s="188"/>
    </row>
    <row r="76" spans="1:12" ht="18" customHeight="1" x14ac:dyDescent="0.35">
      <c r="A76" s="289"/>
      <c r="B76" s="289"/>
      <c r="C76" s="289"/>
      <c r="D76" s="289"/>
      <c r="E76" s="289"/>
      <c r="F76" s="289"/>
      <c r="G76" s="289"/>
      <c r="J76" s="187"/>
      <c r="K76" s="187"/>
      <c r="L76" s="189"/>
    </row>
    <row r="77" spans="1:12" x14ac:dyDescent="0.3">
      <c r="A77" s="289"/>
      <c r="B77" s="289"/>
      <c r="C77" s="289"/>
      <c r="D77" s="289"/>
      <c r="E77" s="289"/>
      <c r="F77" s="289"/>
      <c r="G77" s="289"/>
    </row>
    <row r="78" spans="1:12" x14ac:dyDescent="0.3">
      <c r="A78" s="289"/>
      <c r="B78" s="289"/>
      <c r="C78" s="289"/>
      <c r="D78" s="289"/>
      <c r="E78" s="289"/>
      <c r="F78" s="289"/>
      <c r="G78" s="289"/>
    </row>
    <row r="79" spans="1:12" x14ac:dyDescent="0.3">
      <c r="A79" s="289"/>
      <c r="B79" s="289"/>
      <c r="C79" s="289"/>
      <c r="D79" s="289"/>
      <c r="E79" s="289"/>
      <c r="F79" s="289"/>
      <c r="G79" s="289"/>
    </row>
    <row r="80" spans="1:12" x14ac:dyDescent="0.3">
      <c r="A80" s="289"/>
      <c r="B80" s="289"/>
      <c r="C80" s="289"/>
      <c r="D80" s="289"/>
      <c r="E80" s="289"/>
      <c r="F80" s="289"/>
      <c r="G80" s="289"/>
    </row>
    <row r="81" spans="1:7" x14ac:dyDescent="0.3">
      <c r="A81" s="289"/>
      <c r="B81" s="289"/>
      <c r="C81" s="289"/>
      <c r="D81" s="289"/>
      <c r="E81" s="289"/>
      <c r="F81" s="289"/>
      <c r="G81" s="289"/>
    </row>
    <row r="82" spans="1:7" x14ac:dyDescent="0.3">
      <c r="A82" s="289"/>
      <c r="B82" s="289"/>
      <c r="C82" s="289"/>
      <c r="D82" s="289"/>
      <c r="E82" s="289"/>
      <c r="F82" s="289"/>
      <c r="G82" s="289"/>
    </row>
    <row r="83" spans="1:7" x14ac:dyDescent="0.3">
      <c r="A83" s="289"/>
      <c r="B83" s="289"/>
      <c r="C83" s="289"/>
      <c r="D83" s="289"/>
      <c r="E83" s="289"/>
      <c r="F83" s="289"/>
      <c r="G83" s="289"/>
    </row>
  </sheetData>
  <mergeCells count="16">
    <mergeCell ref="A68:G83"/>
    <mergeCell ref="A3:F3"/>
    <mergeCell ref="I6:N6"/>
    <mergeCell ref="I30:N30"/>
    <mergeCell ref="I31:K31"/>
    <mergeCell ref="I17:N17"/>
    <mergeCell ref="I24:N24"/>
    <mergeCell ref="I2:M2"/>
    <mergeCell ref="I1:N1"/>
    <mergeCell ref="P6:S6"/>
    <mergeCell ref="I4:M4"/>
    <mergeCell ref="A2:F2"/>
    <mergeCell ref="I3:M3"/>
    <mergeCell ref="A1:G1"/>
    <mergeCell ref="A6:G6"/>
    <mergeCell ref="A4:F4"/>
  </mergeCells>
  <conditionalFormatting sqref="F5">
    <cfRule type="dataBar" priority="10">
      <dataBar>
        <cfvo type="min"/>
        <cfvo type="max"/>
        <color rgb="FF63C384"/>
      </dataBar>
    </cfRule>
  </conditionalFormatting>
  <conditionalFormatting sqref="F9:F35 F37:F54 F56:F64">
    <cfRule type="cellIs" dxfId="14" priority="5" operator="equal">
      <formula>0</formula>
    </cfRule>
    <cfRule type="cellIs" dxfId="13" priority="6" operator="greaterThan">
      <formula>0</formula>
    </cfRule>
    <cfRule type="cellIs" dxfId="12" priority="8" operator="greaterThan">
      <formula>0</formula>
    </cfRule>
  </conditionalFormatting>
  <conditionalFormatting sqref="F9:F35">
    <cfRule type="cellIs" dxfId="11" priority="4" operator="lessThan">
      <formula>0</formula>
    </cfRule>
  </conditionalFormatting>
  <conditionalFormatting sqref="F36">
    <cfRule type="dataBar" priority="12">
      <dataBar>
        <cfvo type="min"/>
        <cfvo type="max"/>
        <color rgb="FF63C384"/>
      </dataBar>
    </cfRule>
  </conditionalFormatting>
  <conditionalFormatting sqref="F37:F54 F56:F64">
    <cfRule type="cellIs" dxfId="10" priority="7" operator="lessThan">
      <formula>0</formula>
    </cfRule>
  </conditionalFormatting>
  <conditionalFormatting sqref="F55">
    <cfRule type="dataBar" priority="9">
      <dataBar>
        <cfvo type="min"/>
        <cfvo type="max"/>
        <color rgb="FF63C384"/>
      </dataBar>
    </cfRule>
  </conditionalFormatting>
  <conditionalFormatting sqref="J36:K36">
    <cfRule type="cellIs" dxfId="9" priority="2" operator="lessThan">
      <formula>0</formula>
    </cfRule>
    <cfRule type="cellIs" dxfId="8" priority="3" operator="greaterThan">
      <formula>0</formula>
    </cfRule>
  </conditionalFormatting>
  <conditionalFormatting sqref="N26:N28">
    <cfRule type="cellIs" dxfId="7" priority="1" operator="lessThan">
      <formula>0</formula>
    </cfRule>
  </conditionalFormatting>
  <conditionalFormatting sqref="X1:X9">
    <cfRule type="dataBar" priority="11">
      <dataBar>
        <cfvo type="min"/>
        <cfvo type="max"/>
        <color rgb="FF63C384"/>
      </dataBar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39BFF-B7C2-493B-BE99-8F19D27A90F2}">
  <dimension ref="A1:X75"/>
  <sheetViews>
    <sheetView tabSelected="1" topLeftCell="A9" zoomScale="74" zoomScaleNormal="70" workbookViewId="0">
      <selection activeCell="J32" sqref="J32:J35"/>
    </sheetView>
  </sheetViews>
  <sheetFormatPr defaultColWidth="9.109375" defaultRowHeight="14.4" x14ac:dyDescent="0.3"/>
  <cols>
    <col min="1" max="1" width="33" style="309" bestFit="1" customWidth="1"/>
    <col min="2" max="2" width="12.77734375" style="309" customWidth="1"/>
    <col min="3" max="3" width="12" style="309" bestFit="1" customWidth="1"/>
    <col min="4" max="4" width="11.6640625" style="309" customWidth="1"/>
    <col min="5" max="5" width="12" style="309" bestFit="1" customWidth="1"/>
    <col min="6" max="6" width="18" style="309" bestFit="1" customWidth="1"/>
    <col min="7" max="7" width="29.6640625" style="309" bestFit="1" customWidth="1"/>
    <col min="8" max="8" width="11.6640625" style="309" bestFit="1" customWidth="1"/>
    <col min="9" max="9" width="32.6640625" style="309" bestFit="1" customWidth="1"/>
    <col min="10" max="10" width="23.5546875" style="309" bestFit="1" customWidth="1"/>
    <col min="11" max="11" width="23.33203125" style="309" bestFit="1" customWidth="1"/>
    <col min="12" max="12" width="24.5546875" style="309" customWidth="1"/>
    <col min="13" max="13" width="19.44140625" style="309" bestFit="1" customWidth="1"/>
    <col min="14" max="14" width="22.33203125" style="309" bestFit="1" customWidth="1"/>
    <col min="15" max="15" width="22.5546875" style="309" bestFit="1" customWidth="1"/>
    <col min="16" max="16" width="31.33203125" style="309" bestFit="1" customWidth="1"/>
    <col min="17" max="17" width="13.21875" style="309" bestFit="1" customWidth="1"/>
    <col min="18" max="18" width="27.109375" style="309" bestFit="1" customWidth="1"/>
    <col min="19" max="19" width="29.44140625" style="309" bestFit="1" customWidth="1"/>
    <col min="20" max="22" width="15" style="309" customWidth="1"/>
    <col min="23" max="23" width="15" style="309" bestFit="1" customWidth="1"/>
    <col min="24" max="24" width="10.44140625" style="309" bestFit="1" customWidth="1"/>
    <col min="25" max="25" width="18.109375" style="309" bestFit="1" customWidth="1"/>
    <col min="26" max="26" width="9.109375" style="309" customWidth="1"/>
    <col min="27" max="16384" width="9.109375" style="309"/>
  </cols>
  <sheetData>
    <row r="1" spans="1:24" ht="19.5" customHeight="1" x14ac:dyDescent="0.3">
      <c r="A1" s="265" t="s">
        <v>161</v>
      </c>
      <c r="B1" s="305"/>
      <c r="C1" s="305"/>
      <c r="D1" s="305"/>
      <c r="E1" s="305"/>
      <c r="G1" s="302" t="s">
        <v>166</v>
      </c>
      <c r="I1" s="265"/>
      <c r="W1" s="310"/>
      <c r="X1" s="303"/>
    </row>
    <row r="2" spans="1:24" ht="19.5" customHeight="1" x14ac:dyDescent="0.3">
      <c r="A2" s="265" t="s">
        <v>167</v>
      </c>
      <c r="B2" s="265" t="s">
        <v>162</v>
      </c>
      <c r="C2" s="265" t="s">
        <v>39</v>
      </c>
      <c r="D2" s="311" t="s">
        <v>163</v>
      </c>
      <c r="E2" s="311" t="s">
        <v>164</v>
      </c>
      <c r="G2" s="265" t="s">
        <v>167</v>
      </c>
      <c r="H2" s="311" t="s">
        <v>162</v>
      </c>
      <c r="I2" s="311" t="s">
        <v>39</v>
      </c>
      <c r="J2" s="311" t="s">
        <v>163</v>
      </c>
      <c r="K2" s="311" t="s">
        <v>164</v>
      </c>
      <c r="W2" s="312"/>
      <c r="X2" s="303"/>
    </row>
    <row r="3" spans="1:24" ht="19.5" customHeight="1" x14ac:dyDescent="0.3">
      <c r="A3" s="303" t="s">
        <v>16</v>
      </c>
      <c r="B3" s="117"/>
      <c r="C3" s="339"/>
      <c r="D3" s="117">
        <f>B3-C3</f>
        <v>0</v>
      </c>
      <c r="E3" s="340" t="e">
        <f>(C3-B3)/B3</f>
        <v>#DIV/0!</v>
      </c>
      <c r="G3" s="313" t="s">
        <v>15</v>
      </c>
      <c r="H3" s="117"/>
      <c r="I3" s="117"/>
      <c r="J3" s="117"/>
      <c r="K3" s="117"/>
      <c r="W3" s="312"/>
      <c r="X3" s="303"/>
    </row>
    <row r="4" spans="1:24" ht="15.75" customHeight="1" x14ac:dyDescent="0.3">
      <c r="A4" s="309" t="s">
        <v>18</v>
      </c>
      <c r="B4" s="117"/>
      <c r="C4" s="339"/>
      <c r="D4" s="117">
        <f t="shared" ref="D4:D57" si="0">B4-C4</f>
        <v>0</v>
      </c>
      <c r="E4" s="340" t="e">
        <f t="shared" ref="E4:E57" si="1">(C4-B4)/B4</f>
        <v>#DIV/0!</v>
      </c>
      <c r="G4" s="313" t="s">
        <v>17</v>
      </c>
      <c r="H4" s="117"/>
      <c r="I4" s="117"/>
      <c r="J4" s="117"/>
      <c r="K4" s="117"/>
      <c r="W4" s="312"/>
      <c r="X4" s="303"/>
    </row>
    <row r="5" spans="1:24" ht="15.75" customHeight="1" x14ac:dyDescent="0.3">
      <c r="A5" s="309" t="s">
        <v>21</v>
      </c>
      <c r="B5" s="117"/>
      <c r="C5" s="339"/>
      <c r="D5" s="117">
        <f t="shared" si="0"/>
        <v>0</v>
      </c>
      <c r="E5" s="340" t="e">
        <f t="shared" si="1"/>
        <v>#DIV/0!</v>
      </c>
      <c r="F5" s="303"/>
      <c r="G5" s="313" t="s">
        <v>20</v>
      </c>
      <c r="H5" s="117"/>
      <c r="I5" s="117"/>
      <c r="J5" s="117"/>
      <c r="K5" s="117"/>
      <c r="W5" s="312"/>
      <c r="X5" s="303"/>
    </row>
    <row r="6" spans="1:24" ht="18" x14ac:dyDescent="0.3">
      <c r="A6" s="303" t="s">
        <v>24</v>
      </c>
      <c r="B6" s="117"/>
      <c r="C6" s="339"/>
      <c r="D6" s="117">
        <f t="shared" si="0"/>
        <v>0</v>
      </c>
      <c r="E6" s="340" t="e">
        <f t="shared" si="1"/>
        <v>#DIV/0!</v>
      </c>
      <c r="G6" s="313" t="s">
        <v>23</v>
      </c>
      <c r="H6" s="117"/>
      <c r="I6" s="262"/>
      <c r="J6" s="117"/>
      <c r="K6" s="117"/>
      <c r="P6" s="265"/>
      <c r="W6" s="312"/>
      <c r="X6" s="303"/>
    </row>
    <row r="7" spans="1:24" ht="18" x14ac:dyDescent="0.3">
      <c r="A7" s="309" t="s">
        <v>26</v>
      </c>
      <c r="B7" s="262"/>
      <c r="C7" s="339"/>
      <c r="D7" s="117">
        <f t="shared" si="0"/>
        <v>0</v>
      </c>
      <c r="E7" s="340" t="e">
        <f t="shared" si="1"/>
        <v>#DIV/0!</v>
      </c>
      <c r="F7" s="265"/>
      <c r="G7" s="313" t="s">
        <v>25</v>
      </c>
      <c r="H7" s="117"/>
      <c r="I7" s="262"/>
      <c r="J7" s="262"/>
      <c r="K7" s="262"/>
      <c r="L7" s="265"/>
      <c r="M7" s="265"/>
      <c r="N7" s="265"/>
      <c r="P7" s="265"/>
      <c r="Q7" s="265"/>
      <c r="R7" s="265"/>
      <c r="S7" s="265"/>
      <c r="W7" s="312"/>
      <c r="X7" s="303"/>
    </row>
    <row r="8" spans="1:24" ht="19.5" customHeight="1" x14ac:dyDescent="0.3">
      <c r="A8" s="309" t="s">
        <v>29</v>
      </c>
      <c r="B8" s="262"/>
      <c r="C8" s="339"/>
      <c r="D8" s="117">
        <f t="shared" si="0"/>
        <v>0</v>
      </c>
      <c r="E8" s="340" t="e">
        <f t="shared" si="1"/>
        <v>#DIV/0!</v>
      </c>
      <c r="F8" s="265"/>
      <c r="G8" s="265" t="s">
        <v>165</v>
      </c>
      <c r="H8" s="117"/>
      <c r="I8" s="117"/>
      <c r="J8" s="259"/>
      <c r="K8" s="259"/>
      <c r="L8" s="315"/>
      <c r="M8" s="316"/>
      <c r="W8" s="312"/>
      <c r="X8" s="303"/>
    </row>
    <row r="9" spans="1:24" ht="18" x14ac:dyDescent="0.3">
      <c r="A9" s="309" t="s">
        <v>31</v>
      </c>
      <c r="B9" s="261"/>
      <c r="C9" s="339"/>
      <c r="D9" s="117">
        <f t="shared" si="0"/>
        <v>0</v>
      </c>
      <c r="E9" s="340" t="e">
        <f t="shared" si="1"/>
        <v>#DIV/0!</v>
      </c>
      <c r="F9" s="303"/>
      <c r="G9" s="265" t="s">
        <v>169</v>
      </c>
      <c r="H9" s="117"/>
      <c r="I9" s="117"/>
      <c r="J9" s="259"/>
      <c r="K9" s="259"/>
      <c r="L9" s="315"/>
      <c r="M9" s="316"/>
      <c r="W9" s="312"/>
      <c r="X9" s="303"/>
    </row>
    <row r="10" spans="1:24" ht="18" x14ac:dyDescent="0.3">
      <c r="A10" s="303" t="s">
        <v>33</v>
      </c>
      <c r="B10" s="259"/>
      <c r="C10" s="339"/>
      <c r="D10" s="117">
        <f t="shared" si="0"/>
        <v>0</v>
      </c>
      <c r="E10" s="340" t="e">
        <f t="shared" si="1"/>
        <v>#DIV/0!</v>
      </c>
      <c r="F10" s="303"/>
      <c r="G10" s="265" t="s">
        <v>168</v>
      </c>
      <c r="H10" s="117"/>
      <c r="I10" s="117"/>
      <c r="J10" s="259"/>
      <c r="K10" s="259"/>
      <c r="L10" s="315"/>
      <c r="M10" s="316"/>
    </row>
    <row r="11" spans="1:24" ht="18" x14ac:dyDescent="0.3">
      <c r="A11" s="309" t="s">
        <v>34</v>
      </c>
      <c r="B11" s="259"/>
      <c r="C11" s="339"/>
      <c r="D11" s="117">
        <f t="shared" si="0"/>
        <v>0</v>
      </c>
      <c r="E11" s="340" t="e">
        <f t="shared" si="1"/>
        <v>#DIV/0!</v>
      </c>
      <c r="F11" s="303"/>
      <c r="G11" s="265"/>
      <c r="J11" s="314"/>
      <c r="K11" s="314"/>
      <c r="L11" s="315"/>
      <c r="M11" s="316"/>
    </row>
    <row r="12" spans="1:24" ht="15.75" customHeight="1" x14ac:dyDescent="0.3">
      <c r="A12" s="309" t="s">
        <v>36</v>
      </c>
      <c r="B12" s="261"/>
      <c r="C12" s="339"/>
      <c r="D12" s="117">
        <f t="shared" si="0"/>
        <v>0</v>
      </c>
      <c r="E12" s="340" t="e">
        <f t="shared" si="1"/>
        <v>#DIV/0!</v>
      </c>
      <c r="F12" s="303"/>
      <c r="G12" s="265"/>
      <c r="J12" s="314"/>
      <c r="K12" s="314"/>
      <c r="L12" s="315"/>
      <c r="M12" s="314"/>
    </row>
    <row r="13" spans="1:24" ht="18" x14ac:dyDescent="0.3">
      <c r="A13" s="303" t="s">
        <v>40</v>
      </c>
      <c r="B13" s="259"/>
      <c r="C13" s="339"/>
      <c r="D13" s="117">
        <f t="shared" si="0"/>
        <v>0</v>
      </c>
      <c r="E13" s="340" t="e">
        <f t="shared" si="1"/>
        <v>#DIV/0!</v>
      </c>
      <c r="F13" s="303"/>
      <c r="G13" s="265" t="s">
        <v>175</v>
      </c>
      <c r="L13" s="318"/>
      <c r="M13" s="265"/>
      <c r="N13" s="265"/>
    </row>
    <row r="14" spans="1:24" ht="18" x14ac:dyDescent="0.3">
      <c r="A14" s="303" t="s">
        <v>42</v>
      </c>
      <c r="B14" s="259"/>
      <c r="C14" s="339"/>
      <c r="D14" s="117">
        <f t="shared" si="0"/>
        <v>0</v>
      </c>
      <c r="E14" s="340" t="e">
        <f t="shared" si="1"/>
        <v>#DIV/0!</v>
      </c>
      <c r="F14" s="303"/>
      <c r="G14" s="265" t="s">
        <v>176</v>
      </c>
      <c r="H14" s="265" t="s">
        <v>162</v>
      </c>
      <c r="I14" s="265" t="s">
        <v>39</v>
      </c>
      <c r="J14" s="265" t="s">
        <v>176</v>
      </c>
      <c r="K14" s="265" t="s">
        <v>39</v>
      </c>
      <c r="L14" s="319"/>
      <c r="M14" s="319"/>
      <c r="N14" s="319"/>
      <c r="P14" s="305"/>
      <c r="Q14" s="320"/>
      <c r="R14" s="305"/>
      <c r="S14" s="305"/>
      <c r="T14" s="305"/>
      <c r="U14" s="305"/>
      <c r="V14" s="305"/>
    </row>
    <row r="15" spans="1:24" ht="18" x14ac:dyDescent="0.3">
      <c r="A15" s="303" t="s">
        <v>44</v>
      </c>
      <c r="B15" s="259"/>
      <c r="C15" s="339"/>
      <c r="D15" s="117">
        <f t="shared" si="0"/>
        <v>0</v>
      </c>
      <c r="E15" s="340" t="e">
        <f t="shared" si="1"/>
        <v>#DIV/0!</v>
      </c>
      <c r="F15" s="303"/>
      <c r="G15" s="304" t="s">
        <v>74</v>
      </c>
      <c r="H15" s="117"/>
      <c r="I15" s="117"/>
      <c r="J15" s="309" t="s">
        <v>182</v>
      </c>
      <c r="K15" s="117"/>
      <c r="L15" s="319"/>
      <c r="M15" s="319"/>
      <c r="N15" s="319"/>
      <c r="P15" s="305"/>
      <c r="Q15" s="320"/>
      <c r="R15" s="267"/>
      <c r="S15" s="267"/>
      <c r="T15" s="267"/>
      <c r="U15" s="267"/>
      <c r="V15" s="267"/>
    </row>
    <row r="16" spans="1:24" ht="15.75" customHeight="1" x14ac:dyDescent="0.3">
      <c r="A16" s="309" t="s">
        <v>46</v>
      </c>
      <c r="B16" s="261"/>
      <c r="C16" s="339"/>
      <c r="D16" s="117">
        <f t="shared" si="0"/>
        <v>0</v>
      </c>
      <c r="E16" s="340" t="e">
        <f t="shared" si="1"/>
        <v>#DIV/0!</v>
      </c>
      <c r="F16" s="303"/>
      <c r="G16" s="309" t="s">
        <v>177</v>
      </c>
      <c r="H16" s="117"/>
      <c r="I16" s="117"/>
      <c r="J16" s="309" t="s">
        <v>180</v>
      </c>
      <c r="K16" s="117"/>
      <c r="P16" s="305"/>
      <c r="Q16" s="320"/>
      <c r="R16" s="321"/>
      <c r="S16" s="322"/>
      <c r="T16" s="321"/>
      <c r="U16" s="322"/>
      <c r="V16" s="322"/>
    </row>
    <row r="17" spans="1:22" ht="18" x14ac:dyDescent="0.3">
      <c r="A17" s="309" t="s">
        <v>47</v>
      </c>
      <c r="B17" s="259"/>
      <c r="C17" s="339"/>
      <c r="D17" s="117">
        <f t="shared" si="0"/>
        <v>0</v>
      </c>
      <c r="E17" s="340" t="e">
        <f t="shared" si="1"/>
        <v>#DIV/0!</v>
      </c>
      <c r="F17" s="303"/>
      <c r="G17" s="309" t="s">
        <v>56</v>
      </c>
      <c r="H17" s="117"/>
      <c r="I17" s="117"/>
      <c r="J17" s="309" t="s">
        <v>181</v>
      </c>
      <c r="K17" s="117"/>
      <c r="P17" s="305"/>
      <c r="Q17" s="323"/>
      <c r="R17" s="321"/>
      <c r="S17" s="322"/>
      <c r="T17" s="321"/>
      <c r="U17" s="322"/>
      <c r="V17" s="322"/>
    </row>
    <row r="18" spans="1:22" ht="19.5" customHeight="1" x14ac:dyDescent="0.3">
      <c r="A18" s="309" t="s">
        <v>48</v>
      </c>
      <c r="B18" s="259"/>
      <c r="C18" s="339"/>
      <c r="D18" s="117">
        <f t="shared" si="0"/>
        <v>0</v>
      </c>
      <c r="E18" s="340" t="e">
        <f t="shared" si="1"/>
        <v>#DIV/0!</v>
      </c>
      <c r="F18" s="303"/>
      <c r="G18" s="309" t="s">
        <v>178</v>
      </c>
      <c r="H18" s="117"/>
      <c r="I18" s="117"/>
      <c r="K18" s="117"/>
      <c r="L18" s="265"/>
      <c r="M18" s="265"/>
      <c r="N18" s="270"/>
      <c r="R18" s="321"/>
      <c r="S18" s="322"/>
      <c r="T18" s="321"/>
      <c r="U18" s="322"/>
      <c r="V18" s="322"/>
    </row>
    <row r="19" spans="1:22" ht="18.75" customHeight="1" x14ac:dyDescent="0.3">
      <c r="A19" s="309" t="s">
        <v>51</v>
      </c>
      <c r="B19" s="261"/>
      <c r="C19" s="339"/>
      <c r="D19" s="117">
        <f t="shared" si="0"/>
        <v>0</v>
      </c>
      <c r="E19" s="340" t="e">
        <f t="shared" si="1"/>
        <v>#DIV/0!</v>
      </c>
      <c r="F19" s="303"/>
      <c r="G19" s="265" t="s">
        <v>30</v>
      </c>
      <c r="H19" s="117"/>
      <c r="I19" s="117"/>
      <c r="J19" s="321"/>
      <c r="K19" s="264"/>
      <c r="L19" s="321"/>
      <c r="M19" s="315"/>
      <c r="N19" s="324"/>
      <c r="P19" s="267"/>
      <c r="Q19" s="267"/>
      <c r="R19" s="321"/>
      <c r="S19" s="322"/>
      <c r="T19" s="268"/>
      <c r="U19" s="325"/>
      <c r="V19" s="325"/>
    </row>
    <row r="20" spans="1:22" ht="18" x14ac:dyDescent="0.3">
      <c r="A20" s="303" t="s">
        <v>58</v>
      </c>
      <c r="B20" s="261"/>
      <c r="C20" s="339"/>
      <c r="D20" s="117">
        <f t="shared" si="0"/>
        <v>0</v>
      </c>
      <c r="E20" s="340" t="e">
        <f t="shared" si="1"/>
        <v>#DIV/0!</v>
      </c>
      <c r="F20" s="303"/>
      <c r="G20" s="265"/>
      <c r="J20" s="321"/>
      <c r="K20" s="315"/>
      <c r="L20" s="321"/>
      <c r="M20" s="315"/>
      <c r="N20" s="324"/>
    </row>
    <row r="21" spans="1:22" ht="15.75" customHeight="1" x14ac:dyDescent="0.3">
      <c r="A21" s="303" t="s">
        <v>60</v>
      </c>
      <c r="B21" s="261"/>
      <c r="C21" s="339"/>
      <c r="D21" s="117">
        <f t="shared" si="0"/>
        <v>0</v>
      </c>
      <c r="E21" s="340" t="e">
        <f t="shared" si="1"/>
        <v>#DIV/0!</v>
      </c>
      <c r="F21" s="303"/>
      <c r="G21" s="265"/>
      <c r="J21" s="321"/>
      <c r="K21" s="315"/>
      <c r="L21" s="321"/>
      <c r="M21" s="315"/>
      <c r="N21" s="324"/>
    </row>
    <row r="22" spans="1:22" ht="19.5" customHeight="1" x14ac:dyDescent="0.3">
      <c r="A22" s="309" t="s">
        <v>62</v>
      </c>
      <c r="B22" s="259"/>
      <c r="C22" s="339"/>
      <c r="D22" s="117">
        <f t="shared" si="0"/>
        <v>0</v>
      </c>
      <c r="E22" s="340" t="e">
        <f t="shared" si="1"/>
        <v>#DIV/0!</v>
      </c>
      <c r="F22" s="303"/>
      <c r="G22" s="302" t="s">
        <v>170</v>
      </c>
      <c r="L22" s="326"/>
      <c r="M22" s="327"/>
      <c r="N22" s="327"/>
    </row>
    <row r="23" spans="1:22" ht="15.75" customHeight="1" x14ac:dyDescent="0.3">
      <c r="A23" s="309" t="s">
        <v>64</v>
      </c>
      <c r="B23" s="259"/>
      <c r="C23" s="339"/>
      <c r="D23" s="117">
        <f t="shared" si="0"/>
        <v>0</v>
      </c>
      <c r="E23" s="340" t="e">
        <f t="shared" si="1"/>
        <v>#DIV/0!</v>
      </c>
      <c r="F23" s="303"/>
      <c r="G23" s="265" t="s">
        <v>170</v>
      </c>
      <c r="H23" s="265" t="s">
        <v>72</v>
      </c>
      <c r="I23" s="265" t="s">
        <v>173</v>
      </c>
      <c r="J23" s="326" t="s">
        <v>55</v>
      </c>
      <c r="K23" s="326" t="s">
        <v>174</v>
      </c>
    </row>
    <row r="24" spans="1:22" ht="19.5" customHeight="1" x14ac:dyDescent="0.3">
      <c r="A24" s="309" t="s">
        <v>65</v>
      </c>
      <c r="B24" s="259"/>
      <c r="C24" s="339"/>
      <c r="D24" s="117">
        <f t="shared" si="0"/>
        <v>0</v>
      </c>
      <c r="E24" s="340" t="e">
        <f t="shared" si="1"/>
        <v>#DIV/0!</v>
      </c>
      <c r="F24" s="303"/>
      <c r="G24" s="304" t="s">
        <v>172</v>
      </c>
      <c r="H24" s="117"/>
      <c r="I24" s="262"/>
      <c r="J24" s="263"/>
      <c r="K24" s="263"/>
    </row>
    <row r="25" spans="1:22" ht="19.5" customHeight="1" x14ac:dyDescent="0.3">
      <c r="A25" s="309" t="s">
        <v>67</v>
      </c>
      <c r="B25" s="259"/>
      <c r="C25" s="339"/>
      <c r="D25" s="117">
        <f t="shared" si="0"/>
        <v>0</v>
      </c>
      <c r="E25" s="340" t="e">
        <f t="shared" si="1"/>
        <v>#DIV/0!</v>
      </c>
      <c r="F25" s="303"/>
      <c r="G25" s="304" t="s">
        <v>171</v>
      </c>
      <c r="H25" s="117"/>
      <c r="I25" s="117"/>
      <c r="J25" s="117"/>
      <c r="K25" s="117"/>
      <c r="L25" s="265"/>
      <c r="M25" s="265"/>
      <c r="N25" s="265"/>
    </row>
    <row r="26" spans="1:22" ht="15.75" customHeight="1" x14ac:dyDescent="0.3">
      <c r="A26" s="303" t="s">
        <v>70</v>
      </c>
      <c r="B26" s="261"/>
      <c r="C26" s="339"/>
      <c r="D26" s="117">
        <f t="shared" si="0"/>
        <v>0</v>
      </c>
      <c r="E26" s="340" t="e">
        <f t="shared" si="1"/>
        <v>#DIV/0!</v>
      </c>
      <c r="F26" s="303"/>
      <c r="G26" s="304" t="s">
        <v>158</v>
      </c>
      <c r="H26" s="117"/>
      <c r="I26" s="262"/>
      <c r="J26" s="117"/>
      <c r="K26" s="117"/>
      <c r="L26" s="316"/>
      <c r="M26" s="316"/>
      <c r="N26" s="316"/>
    </row>
    <row r="27" spans="1:22" ht="15.75" customHeight="1" x14ac:dyDescent="0.3">
      <c r="A27" s="309" t="s">
        <v>73</v>
      </c>
      <c r="B27" s="261"/>
      <c r="C27" s="339"/>
      <c r="D27" s="117">
        <f t="shared" si="0"/>
        <v>0</v>
      </c>
      <c r="E27" s="340" t="e">
        <f t="shared" si="1"/>
        <v>#DIV/0!</v>
      </c>
      <c r="F27" s="303"/>
      <c r="G27" s="304" t="s">
        <v>157</v>
      </c>
      <c r="H27" s="117"/>
      <c r="I27" s="262"/>
      <c r="J27" s="262"/>
      <c r="K27" s="262"/>
      <c r="L27" s="316"/>
      <c r="M27" s="316"/>
      <c r="N27" s="316"/>
    </row>
    <row r="28" spans="1:22" ht="15" customHeight="1" x14ac:dyDescent="0.3">
      <c r="A28" s="309" t="s">
        <v>77</v>
      </c>
      <c r="B28" s="259"/>
      <c r="C28" s="339"/>
      <c r="D28" s="117">
        <f t="shared" si="0"/>
        <v>0</v>
      </c>
      <c r="E28" s="340" t="e">
        <f t="shared" si="1"/>
        <v>#DIV/0!</v>
      </c>
      <c r="F28" s="303"/>
      <c r="G28" s="265"/>
      <c r="J28" s="316"/>
      <c r="K28" s="329"/>
      <c r="L28" s="316"/>
      <c r="M28" s="316"/>
      <c r="N28" s="316"/>
    </row>
    <row r="29" spans="1:22" ht="19.5" customHeight="1" x14ac:dyDescent="0.3">
      <c r="A29" s="309" t="s">
        <v>80</v>
      </c>
      <c r="B29" s="259"/>
      <c r="C29" s="339"/>
      <c r="D29" s="117">
        <f t="shared" si="0"/>
        <v>0</v>
      </c>
      <c r="E29" s="340" t="e">
        <f t="shared" si="1"/>
        <v>#DIV/0!</v>
      </c>
      <c r="F29" s="303"/>
      <c r="G29" s="306"/>
      <c r="H29" s="313"/>
      <c r="I29" s="313"/>
      <c r="J29" s="313"/>
      <c r="K29" s="313"/>
    </row>
    <row r="30" spans="1:22" ht="19.5" customHeight="1" x14ac:dyDescent="0.3">
      <c r="A30" s="303" t="s">
        <v>86</v>
      </c>
      <c r="B30" s="259"/>
      <c r="C30" s="339"/>
      <c r="D30" s="117">
        <f t="shared" si="0"/>
        <v>0</v>
      </c>
      <c r="E30" s="340" t="e">
        <f t="shared" si="1"/>
        <v>#DIV/0!</v>
      </c>
      <c r="F30" s="303"/>
      <c r="G30" s="306" t="s">
        <v>158</v>
      </c>
      <c r="H30" s="313"/>
      <c r="I30" s="306"/>
      <c r="J30" s="313"/>
      <c r="K30" s="313"/>
      <c r="L30" s="265"/>
    </row>
    <row r="31" spans="1:22" ht="19.5" customHeight="1" x14ac:dyDescent="0.3">
      <c r="A31" s="309" t="s">
        <v>88</v>
      </c>
      <c r="B31" s="261"/>
      <c r="C31" s="339"/>
      <c r="D31" s="117">
        <f t="shared" si="0"/>
        <v>0</v>
      </c>
      <c r="E31" s="340" t="e">
        <f t="shared" si="1"/>
        <v>#DIV/0!</v>
      </c>
      <c r="F31" s="303"/>
      <c r="G31" s="306" t="s">
        <v>179</v>
      </c>
      <c r="H31" s="306" t="s">
        <v>120</v>
      </c>
      <c r="I31" s="306" t="s">
        <v>121</v>
      </c>
      <c r="J31" s="306" t="s">
        <v>122</v>
      </c>
      <c r="K31" s="306" t="s">
        <v>183</v>
      </c>
      <c r="L31" s="265"/>
      <c r="M31" s="265"/>
      <c r="N31" s="265"/>
    </row>
    <row r="32" spans="1:22" ht="18.600000000000001" customHeight="1" x14ac:dyDescent="0.3">
      <c r="A32" s="309" t="s">
        <v>89</v>
      </c>
      <c r="B32" s="259"/>
      <c r="C32" s="339"/>
      <c r="D32" s="117">
        <f t="shared" si="0"/>
        <v>0</v>
      </c>
      <c r="E32" s="340" t="e">
        <f t="shared" si="1"/>
        <v>#DIV/0!</v>
      </c>
      <c r="F32" s="303"/>
      <c r="G32" s="313" t="s">
        <v>123</v>
      </c>
      <c r="H32" s="341"/>
      <c r="I32" s="342"/>
      <c r="J32" s="348"/>
      <c r="K32" s="343"/>
      <c r="L32" s="266"/>
      <c r="M32" s="330"/>
      <c r="N32" s="267"/>
    </row>
    <row r="33" spans="1:14" ht="19.5" customHeight="1" x14ac:dyDescent="0.3">
      <c r="A33" s="309" t="s">
        <v>90</v>
      </c>
      <c r="B33" s="259"/>
      <c r="C33" s="339"/>
      <c r="D33" s="117">
        <f t="shared" si="0"/>
        <v>0</v>
      </c>
      <c r="E33" s="340" t="e">
        <f t="shared" si="1"/>
        <v>#DIV/0!</v>
      </c>
      <c r="F33" s="303"/>
      <c r="G33" s="313" t="s">
        <v>124</v>
      </c>
      <c r="H33" s="341"/>
      <c r="I33" s="344"/>
      <c r="J33" s="349"/>
      <c r="K33" s="345"/>
      <c r="L33" s="266"/>
      <c r="M33" s="330"/>
      <c r="N33" s="269"/>
    </row>
    <row r="34" spans="1:14" ht="15.75" customHeight="1" x14ac:dyDescent="0.3">
      <c r="A34" s="309" t="s">
        <v>91</v>
      </c>
      <c r="B34" s="259"/>
      <c r="C34" s="339"/>
      <c r="D34" s="117">
        <f t="shared" si="0"/>
        <v>0</v>
      </c>
      <c r="E34" s="340" t="e">
        <f t="shared" si="1"/>
        <v>#DIV/0!</v>
      </c>
      <c r="F34" s="303"/>
      <c r="G34" s="313" t="s">
        <v>125</v>
      </c>
      <c r="H34" s="341"/>
      <c r="I34" s="344"/>
      <c r="J34" s="350"/>
      <c r="K34" s="307"/>
      <c r="L34" s="266"/>
      <c r="M34" s="330"/>
      <c r="N34" s="270"/>
    </row>
    <row r="35" spans="1:14" ht="19.5" customHeight="1" x14ac:dyDescent="0.3">
      <c r="A35" s="303" t="s">
        <v>92</v>
      </c>
      <c r="B35" s="308"/>
      <c r="C35" s="339"/>
      <c r="D35" s="117">
        <f t="shared" si="0"/>
        <v>0</v>
      </c>
      <c r="E35" s="340" t="e">
        <f t="shared" si="1"/>
        <v>#DIV/0!</v>
      </c>
      <c r="F35" s="303"/>
      <c r="G35" s="313" t="s">
        <v>126</v>
      </c>
      <c r="H35" s="341"/>
      <c r="I35" s="346"/>
      <c r="J35" s="351"/>
      <c r="K35" s="347"/>
      <c r="L35" s="272"/>
      <c r="M35" s="273"/>
      <c r="N35" s="274"/>
    </row>
    <row r="36" spans="1:14" ht="18" x14ac:dyDescent="0.3">
      <c r="A36" s="303" t="s">
        <v>93</v>
      </c>
      <c r="B36" s="261"/>
      <c r="C36" s="339"/>
      <c r="D36" s="117">
        <f t="shared" si="0"/>
        <v>0</v>
      </c>
      <c r="E36" s="340" t="e">
        <f t="shared" si="1"/>
        <v>#DIV/0!</v>
      </c>
      <c r="F36" s="303"/>
      <c r="G36" s="306"/>
      <c r="H36" s="313"/>
      <c r="I36" s="313"/>
      <c r="J36" s="313"/>
      <c r="K36" s="313"/>
    </row>
    <row r="37" spans="1:14" ht="18" x14ac:dyDescent="0.3">
      <c r="A37" s="303" t="s">
        <v>94</v>
      </c>
      <c r="B37" s="260"/>
      <c r="C37" s="339"/>
      <c r="D37" s="117">
        <f t="shared" si="0"/>
        <v>0</v>
      </c>
      <c r="E37" s="340" t="e">
        <f t="shared" si="1"/>
        <v>#DIV/0!</v>
      </c>
      <c r="F37" s="303"/>
      <c r="G37" s="306"/>
      <c r="H37" s="313"/>
      <c r="I37" s="313"/>
      <c r="J37" s="313"/>
      <c r="K37" s="313"/>
    </row>
    <row r="38" spans="1:14" ht="18" x14ac:dyDescent="0.3">
      <c r="A38" s="309" t="s">
        <v>95</v>
      </c>
      <c r="B38" s="260"/>
      <c r="C38" s="339"/>
      <c r="D38" s="117">
        <f t="shared" si="0"/>
        <v>0</v>
      </c>
      <c r="E38" s="340" t="e">
        <f t="shared" si="1"/>
        <v>#DIV/0!</v>
      </c>
      <c r="F38" s="303"/>
      <c r="G38" s="306" t="s">
        <v>184</v>
      </c>
      <c r="H38" s="313"/>
      <c r="I38" s="313"/>
      <c r="J38" s="313"/>
      <c r="K38" s="313"/>
    </row>
    <row r="39" spans="1:14" ht="18" x14ac:dyDescent="0.3">
      <c r="A39" s="309" t="s">
        <v>96</v>
      </c>
      <c r="B39" s="260"/>
      <c r="C39" s="339"/>
      <c r="D39" s="117">
        <f t="shared" si="0"/>
        <v>0</v>
      </c>
      <c r="E39" s="340" t="e">
        <f t="shared" si="1"/>
        <v>#DIV/0!</v>
      </c>
      <c r="F39" s="303"/>
      <c r="G39" s="306" t="s">
        <v>185</v>
      </c>
      <c r="H39" s="306" t="s">
        <v>187</v>
      </c>
      <c r="I39" s="313"/>
      <c r="J39" s="313"/>
      <c r="K39" s="313"/>
    </row>
    <row r="40" spans="1:14" ht="18" x14ac:dyDescent="0.3">
      <c r="A40" s="309" t="s">
        <v>97</v>
      </c>
      <c r="B40" s="260"/>
      <c r="C40" s="339"/>
      <c r="D40" s="117">
        <f t="shared" si="0"/>
        <v>0</v>
      </c>
      <c r="E40" s="340" t="e">
        <f t="shared" si="1"/>
        <v>#DIV/0!</v>
      </c>
      <c r="F40" s="303"/>
      <c r="G40" s="331" t="s">
        <v>127</v>
      </c>
      <c r="H40" s="341"/>
      <c r="I40" s="313"/>
      <c r="J40" s="313"/>
      <c r="K40" s="313"/>
    </row>
    <row r="41" spans="1:14" ht="18" x14ac:dyDescent="0.3">
      <c r="A41" s="309" t="s">
        <v>98</v>
      </c>
      <c r="B41" s="261"/>
      <c r="C41" s="339"/>
      <c r="D41" s="117">
        <f t="shared" si="0"/>
        <v>0</v>
      </c>
      <c r="E41" s="340" t="e">
        <f t="shared" si="1"/>
        <v>#DIV/0!</v>
      </c>
      <c r="F41" s="303"/>
      <c r="G41" s="331" t="s">
        <v>128</v>
      </c>
      <c r="H41" s="341"/>
      <c r="I41" s="313"/>
      <c r="J41" s="313"/>
      <c r="K41" s="313"/>
    </row>
    <row r="42" spans="1:14" ht="18" x14ac:dyDescent="0.3">
      <c r="A42" s="309" t="s">
        <v>99</v>
      </c>
      <c r="B42" s="261"/>
      <c r="C42" s="339"/>
      <c r="D42" s="117">
        <f t="shared" si="0"/>
        <v>0</v>
      </c>
      <c r="E42" s="340" t="e">
        <f t="shared" si="1"/>
        <v>#DIV/0!</v>
      </c>
      <c r="F42" s="303"/>
      <c r="G42" s="331" t="s">
        <v>186</v>
      </c>
      <c r="H42" s="341"/>
      <c r="I42" s="313"/>
      <c r="J42" s="313"/>
      <c r="K42" s="313"/>
    </row>
    <row r="43" spans="1:14" ht="18" x14ac:dyDescent="0.3">
      <c r="A43" s="309" t="s">
        <v>100</v>
      </c>
      <c r="B43" s="261"/>
      <c r="C43" s="339"/>
      <c r="D43" s="117">
        <f t="shared" si="0"/>
        <v>0</v>
      </c>
      <c r="E43" s="340" t="e">
        <f t="shared" si="1"/>
        <v>#DIV/0!</v>
      </c>
      <c r="F43" s="303"/>
      <c r="G43" s="331" t="s">
        <v>130</v>
      </c>
      <c r="H43" s="341"/>
      <c r="I43" s="313"/>
      <c r="J43" s="313"/>
      <c r="K43" s="313"/>
    </row>
    <row r="44" spans="1:14" ht="14.4" hidden="1" customHeight="1" x14ac:dyDescent="0.3">
      <c r="A44" s="309" t="s">
        <v>101</v>
      </c>
      <c r="B44" s="260"/>
      <c r="C44" s="339"/>
      <c r="D44" s="117">
        <f t="shared" si="0"/>
        <v>0</v>
      </c>
      <c r="E44" s="340" t="e">
        <f t="shared" si="1"/>
        <v>#DIV/0!</v>
      </c>
      <c r="F44" s="303"/>
      <c r="G44" s="306"/>
      <c r="H44" s="313"/>
      <c r="I44" s="313"/>
      <c r="J44" s="313"/>
      <c r="K44" s="313"/>
    </row>
    <row r="45" spans="1:14" ht="14.4" hidden="1" customHeight="1" x14ac:dyDescent="0.3">
      <c r="A45" s="309" t="s">
        <v>102</v>
      </c>
      <c r="B45" s="260"/>
      <c r="C45" s="339"/>
      <c r="D45" s="117">
        <f t="shared" si="0"/>
        <v>0</v>
      </c>
      <c r="E45" s="340" t="e">
        <f t="shared" si="1"/>
        <v>#DIV/0!</v>
      </c>
      <c r="F45" s="303"/>
      <c r="G45" s="306"/>
      <c r="H45" s="313"/>
      <c r="I45" s="313"/>
      <c r="J45" s="313"/>
      <c r="K45" s="313"/>
    </row>
    <row r="46" spans="1:14" ht="14.4" hidden="1" customHeight="1" x14ac:dyDescent="0.3">
      <c r="A46" s="303" t="s">
        <v>103</v>
      </c>
      <c r="B46" s="260"/>
      <c r="C46" s="339"/>
      <c r="D46" s="117">
        <f t="shared" si="0"/>
        <v>0</v>
      </c>
      <c r="E46" s="340" t="e">
        <f t="shared" si="1"/>
        <v>#DIV/0!</v>
      </c>
      <c r="F46" s="303"/>
      <c r="G46" s="306"/>
      <c r="H46" s="313"/>
      <c r="I46" s="313"/>
      <c r="J46" s="313"/>
      <c r="K46" s="313"/>
    </row>
    <row r="47" spans="1:14" ht="14.4" hidden="1" customHeight="1" x14ac:dyDescent="0.3">
      <c r="A47" s="303" t="s">
        <v>104</v>
      </c>
      <c r="B47" s="260"/>
      <c r="C47" s="339"/>
      <c r="D47" s="117">
        <f t="shared" si="0"/>
        <v>0</v>
      </c>
      <c r="E47" s="340" t="e">
        <f t="shared" si="1"/>
        <v>#DIV/0!</v>
      </c>
      <c r="F47" s="303"/>
      <c r="G47" s="306"/>
      <c r="H47" s="313"/>
      <c r="I47" s="313"/>
      <c r="J47" s="313"/>
      <c r="K47" s="313"/>
    </row>
    <row r="48" spans="1:14" ht="14.4" hidden="1" customHeight="1" x14ac:dyDescent="0.3">
      <c r="A48" s="265" t="s">
        <v>105</v>
      </c>
      <c r="B48" s="260"/>
      <c r="C48" s="339"/>
      <c r="D48" s="117">
        <f t="shared" si="0"/>
        <v>0</v>
      </c>
      <c r="E48" s="340" t="e">
        <f t="shared" si="1"/>
        <v>#DIV/0!</v>
      </c>
      <c r="F48" s="303"/>
      <c r="G48" s="306"/>
      <c r="H48" s="313"/>
      <c r="I48" s="313"/>
      <c r="J48" s="313"/>
      <c r="K48" s="313"/>
    </row>
    <row r="49" spans="1:11" ht="15.75" hidden="1" customHeight="1" x14ac:dyDescent="0.3">
      <c r="A49" s="303" t="s">
        <v>106</v>
      </c>
      <c r="B49" s="260"/>
      <c r="C49" s="339"/>
      <c r="D49" s="117">
        <f t="shared" si="0"/>
        <v>0</v>
      </c>
      <c r="E49" s="340" t="e">
        <f t="shared" si="1"/>
        <v>#DIV/0!</v>
      </c>
      <c r="F49" s="303"/>
      <c r="G49" s="306"/>
      <c r="H49" s="313"/>
      <c r="I49" s="313"/>
      <c r="J49" s="313"/>
      <c r="K49" s="313"/>
    </row>
    <row r="50" spans="1:11" ht="14.4" hidden="1" customHeight="1" x14ac:dyDescent="0.3">
      <c r="A50" s="309" t="s">
        <v>107</v>
      </c>
      <c r="B50" s="260"/>
      <c r="C50" s="339"/>
      <c r="D50" s="117">
        <f t="shared" si="0"/>
        <v>0</v>
      </c>
      <c r="E50" s="340" t="e">
        <f t="shared" si="1"/>
        <v>#DIV/0!</v>
      </c>
      <c r="F50" s="303"/>
      <c r="G50" s="306"/>
      <c r="H50" s="313"/>
      <c r="I50" s="313"/>
      <c r="J50" s="313"/>
      <c r="K50" s="313"/>
    </row>
    <row r="51" spans="1:11" ht="14.4" hidden="1" customHeight="1" x14ac:dyDescent="0.3">
      <c r="A51" s="309" t="s">
        <v>108</v>
      </c>
      <c r="B51" s="260"/>
      <c r="C51" s="339"/>
      <c r="D51" s="117">
        <f t="shared" si="0"/>
        <v>0</v>
      </c>
      <c r="E51" s="340" t="e">
        <f t="shared" si="1"/>
        <v>#DIV/0!</v>
      </c>
      <c r="F51" s="303"/>
      <c r="G51" s="306"/>
      <c r="H51" s="313"/>
      <c r="I51" s="313"/>
      <c r="J51" s="313"/>
      <c r="K51" s="313"/>
    </row>
    <row r="52" spans="1:11" ht="18" x14ac:dyDescent="0.3">
      <c r="A52" s="309" t="s">
        <v>109</v>
      </c>
      <c r="B52" s="261"/>
      <c r="C52" s="339"/>
      <c r="D52" s="117">
        <f t="shared" si="0"/>
        <v>0</v>
      </c>
      <c r="E52" s="340" t="e">
        <f t="shared" si="1"/>
        <v>#DIV/0!</v>
      </c>
      <c r="F52" s="303"/>
      <c r="G52" s="306"/>
      <c r="H52" s="313"/>
      <c r="I52" s="313"/>
      <c r="J52" s="313"/>
      <c r="K52" s="313"/>
    </row>
    <row r="53" spans="1:11" ht="15.75" customHeight="1" x14ac:dyDescent="0.3">
      <c r="A53" s="309" t="s">
        <v>110</v>
      </c>
      <c r="B53" s="261"/>
      <c r="C53" s="339"/>
      <c r="D53" s="117">
        <f t="shared" si="0"/>
        <v>0</v>
      </c>
      <c r="E53" s="340" t="e">
        <f t="shared" si="1"/>
        <v>#DIV/0!</v>
      </c>
      <c r="F53" s="303"/>
      <c r="G53" s="306"/>
      <c r="H53" s="313"/>
      <c r="I53" s="313"/>
      <c r="J53" s="313"/>
      <c r="K53" s="313"/>
    </row>
    <row r="54" spans="1:11" ht="19.5" customHeight="1" x14ac:dyDescent="0.3">
      <c r="A54" s="309" t="s">
        <v>111</v>
      </c>
      <c r="B54" s="262"/>
      <c r="C54" s="339"/>
      <c r="D54" s="117">
        <f t="shared" si="0"/>
        <v>0</v>
      </c>
      <c r="E54" s="340" t="e">
        <f t="shared" si="1"/>
        <v>#DIV/0!</v>
      </c>
      <c r="F54" s="265"/>
      <c r="G54" s="265"/>
    </row>
    <row r="55" spans="1:11" ht="18" x14ac:dyDescent="0.3">
      <c r="A55" s="303" t="s">
        <v>112</v>
      </c>
      <c r="B55" s="261"/>
      <c r="C55" s="339"/>
      <c r="D55" s="117">
        <f t="shared" si="0"/>
        <v>0</v>
      </c>
      <c r="E55" s="340" t="e">
        <f t="shared" si="1"/>
        <v>#DIV/0!</v>
      </c>
      <c r="F55" s="303"/>
      <c r="G55" s="265"/>
    </row>
    <row r="56" spans="1:11" ht="18" x14ac:dyDescent="0.3">
      <c r="A56" s="303" t="s">
        <v>113</v>
      </c>
      <c r="B56" s="260"/>
      <c r="C56" s="339"/>
      <c r="D56" s="117">
        <f t="shared" si="0"/>
        <v>0</v>
      </c>
      <c r="E56" s="340" t="e">
        <f t="shared" si="1"/>
        <v>#DIV/0!</v>
      </c>
      <c r="F56" s="303"/>
      <c r="G56" s="265"/>
    </row>
    <row r="57" spans="1:11" ht="18" x14ac:dyDescent="0.3">
      <c r="A57" s="303" t="s">
        <v>114</v>
      </c>
      <c r="B57" s="260"/>
      <c r="C57" s="339"/>
      <c r="D57" s="117">
        <f t="shared" si="0"/>
        <v>0</v>
      </c>
      <c r="E57" s="340" t="e">
        <f t="shared" si="1"/>
        <v>#DIV/0!</v>
      </c>
      <c r="F57" s="303"/>
      <c r="G57" s="265"/>
    </row>
    <row r="58" spans="1:11" ht="15.75" customHeight="1" x14ac:dyDescent="0.3">
      <c r="A58" s="271" t="s">
        <v>165</v>
      </c>
      <c r="B58" s="260"/>
      <c r="C58" s="260"/>
      <c r="D58" s="117"/>
      <c r="E58" s="340"/>
      <c r="F58" s="303"/>
      <c r="G58" s="265"/>
    </row>
    <row r="59" spans="1:11" x14ac:dyDescent="0.3">
      <c r="B59" s="316"/>
      <c r="C59" s="312"/>
      <c r="D59" s="316"/>
      <c r="E59" s="312"/>
      <c r="F59" s="303"/>
    </row>
    <row r="60" spans="1:11" x14ac:dyDescent="0.3">
      <c r="B60" s="316"/>
      <c r="C60" s="312"/>
      <c r="D60" s="316"/>
      <c r="E60" s="312"/>
      <c r="F60" s="303"/>
    </row>
    <row r="61" spans="1:11" x14ac:dyDescent="0.3">
      <c r="A61" s="303"/>
      <c r="B61" s="332"/>
      <c r="C61" s="312"/>
      <c r="D61" s="317"/>
      <c r="E61" s="312"/>
      <c r="F61" s="303"/>
    </row>
    <row r="62" spans="1:11" ht="15.75" customHeight="1" x14ac:dyDescent="0.3">
      <c r="A62" s="303"/>
      <c r="B62" s="332"/>
      <c r="C62" s="312"/>
      <c r="D62" s="317"/>
      <c r="E62" s="312"/>
      <c r="F62" s="303"/>
    </row>
    <row r="63" spans="1:11" ht="15.75" customHeight="1" x14ac:dyDescent="0.3">
      <c r="A63" s="303"/>
      <c r="B63" s="332"/>
      <c r="C63" s="312"/>
      <c r="D63" s="317"/>
      <c r="E63" s="312"/>
      <c r="F63" s="332"/>
    </row>
    <row r="64" spans="1:11" ht="21.75" customHeight="1" x14ac:dyDescent="0.3">
      <c r="A64" s="271"/>
      <c r="B64" s="333"/>
      <c r="C64" s="334"/>
      <c r="D64" s="333"/>
      <c r="E64" s="334"/>
      <c r="F64" s="333"/>
      <c r="G64" s="271"/>
    </row>
    <row r="65" spans="1:12" ht="15.75" customHeight="1" x14ac:dyDescent="0.3"/>
    <row r="66" spans="1:12" ht="15.75" customHeight="1" x14ac:dyDescent="0.3">
      <c r="A66" s="303"/>
      <c r="J66" s="316"/>
      <c r="K66" s="335"/>
      <c r="L66" s="335"/>
    </row>
    <row r="67" spans="1:12" ht="15.75" customHeight="1" x14ac:dyDescent="0.3">
      <c r="A67" s="336"/>
      <c r="J67" s="337"/>
    </row>
    <row r="68" spans="1:12" x14ac:dyDescent="0.3">
      <c r="I68" s="303"/>
      <c r="J68" s="303"/>
      <c r="K68" s="303"/>
      <c r="L68" s="303"/>
    </row>
    <row r="69" spans="1:12" x14ac:dyDescent="0.3">
      <c r="I69" s="303"/>
    </row>
    <row r="70" spans="1:12" x14ac:dyDescent="0.3">
      <c r="J70" s="337"/>
      <c r="K70" s="337"/>
      <c r="L70" s="338"/>
    </row>
    <row r="71" spans="1:12" x14ac:dyDescent="0.3">
      <c r="J71" s="337"/>
      <c r="K71" s="337"/>
      <c r="L71" s="338"/>
    </row>
    <row r="72" spans="1:12" x14ac:dyDescent="0.3">
      <c r="J72" s="337"/>
      <c r="K72" s="337"/>
      <c r="L72" s="338"/>
    </row>
    <row r="73" spans="1:12" x14ac:dyDescent="0.3">
      <c r="I73" s="303"/>
    </row>
    <row r="74" spans="1:12" x14ac:dyDescent="0.3">
      <c r="J74" s="337"/>
      <c r="K74" s="337"/>
      <c r="L74" s="338"/>
    </row>
    <row r="75" spans="1:12" ht="18" customHeight="1" x14ac:dyDescent="0.3">
      <c r="J75" s="337"/>
      <c r="K75" s="337"/>
      <c r="L75" s="3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35"/>
  <sheetViews>
    <sheetView zoomScale="85" zoomScaleNormal="85" workbookViewId="0">
      <selection activeCell="AI11" sqref="AI11"/>
    </sheetView>
  </sheetViews>
  <sheetFormatPr defaultRowHeight="14.4" x14ac:dyDescent="0.3"/>
  <cols>
    <col min="1" max="1" width="25.5546875" bestFit="1" customWidth="1"/>
    <col min="2" max="13" width="13.33203125" bestFit="1" customWidth="1"/>
    <col min="30" max="30" width="22.33203125" bestFit="1" customWidth="1"/>
    <col min="31" max="42" width="12.6640625" customWidth="1"/>
  </cols>
  <sheetData>
    <row r="1" spans="1:42" ht="16.2" customHeight="1" thickBot="1" x14ac:dyDescent="0.35">
      <c r="A1" s="299" t="s">
        <v>135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9"/>
      <c r="AD1" s="299" t="s">
        <v>135</v>
      </c>
      <c r="AE1" s="278"/>
      <c r="AF1" s="278"/>
      <c r="AG1" s="278"/>
      <c r="AH1" s="278"/>
      <c r="AI1" s="278"/>
      <c r="AJ1" s="278"/>
      <c r="AK1" s="278"/>
      <c r="AL1" s="278"/>
      <c r="AM1" s="278"/>
      <c r="AN1" s="278"/>
      <c r="AO1" s="278"/>
      <c r="AP1" s="279"/>
    </row>
    <row r="2" spans="1:42" ht="34.5" customHeight="1" thickBot="1" x14ac:dyDescent="0.35">
      <c r="A2" s="109" t="s">
        <v>136</v>
      </c>
      <c r="B2" s="221" t="s">
        <v>137</v>
      </c>
      <c r="C2" s="222" t="s">
        <v>138</v>
      </c>
      <c r="D2" s="16" t="s">
        <v>139</v>
      </c>
      <c r="E2" s="15" t="s">
        <v>140</v>
      </c>
      <c r="F2" s="16" t="s">
        <v>141</v>
      </c>
      <c r="G2" s="15" t="s">
        <v>142</v>
      </c>
      <c r="H2" s="16" t="s">
        <v>143</v>
      </c>
      <c r="I2" s="15" t="s">
        <v>144</v>
      </c>
      <c r="J2" s="16" t="s">
        <v>145</v>
      </c>
      <c r="K2" s="15" t="s">
        <v>146</v>
      </c>
      <c r="L2" s="16" t="s">
        <v>147</v>
      </c>
      <c r="M2" s="15" t="s">
        <v>148</v>
      </c>
      <c r="AD2" s="109" t="s">
        <v>136</v>
      </c>
      <c r="AE2" s="16" t="s">
        <v>137</v>
      </c>
      <c r="AF2" s="222" t="s">
        <v>138</v>
      </c>
      <c r="AG2" s="221" t="s">
        <v>139</v>
      </c>
      <c r="AH2" s="15" t="s">
        <v>140</v>
      </c>
      <c r="AI2" s="16" t="s">
        <v>141</v>
      </c>
      <c r="AJ2" s="15" t="s">
        <v>142</v>
      </c>
      <c r="AK2" s="16" t="s">
        <v>143</v>
      </c>
      <c r="AL2" s="15" t="s">
        <v>144</v>
      </c>
      <c r="AM2" s="16" t="s">
        <v>145</v>
      </c>
      <c r="AN2" s="15" t="s">
        <v>146</v>
      </c>
      <c r="AO2" s="16" t="s">
        <v>147</v>
      </c>
      <c r="AP2" s="15" t="s">
        <v>148</v>
      </c>
    </row>
    <row r="3" spans="1:42" x14ac:dyDescent="0.3">
      <c r="A3" s="12" t="s">
        <v>16</v>
      </c>
      <c r="B3" s="224">
        <f>VLOOKUP($A3,January!$A$9:$D$64,4,FALSE)</f>
        <v>16610</v>
      </c>
      <c r="C3" s="195">
        <f>VLOOKUP($A3,February!$A$9:$D$64,4,FALSE)</f>
        <v>17530</v>
      </c>
      <c r="D3" s="195">
        <f>VLOOKUP($A3,March!$A$9:$D$64,4,FALSE)</f>
        <v>2446</v>
      </c>
      <c r="E3" s="104"/>
      <c r="F3" s="195"/>
      <c r="G3" s="104"/>
      <c r="H3" s="195"/>
      <c r="I3" s="104"/>
      <c r="J3" s="195"/>
      <c r="K3" s="104"/>
      <c r="L3" s="195"/>
      <c r="M3" s="195"/>
      <c r="AD3" s="1" t="s">
        <v>16</v>
      </c>
      <c r="AE3" s="243">
        <f t="shared" ref="AE3:AE21" si="0">B3/B$22</f>
        <v>0.42925021023181581</v>
      </c>
      <c r="AF3" s="248">
        <f t="shared" ref="AF3:AF21" si="1">C3/C$22</f>
        <v>0.47117500240559979</v>
      </c>
      <c r="AG3" s="249">
        <f t="shared" ref="AG3:AG21" si="2">D3/D$22</f>
        <v>0.11037193899491143</v>
      </c>
      <c r="AH3" s="184"/>
      <c r="AI3" s="212"/>
      <c r="AJ3" s="184"/>
      <c r="AK3" s="212"/>
      <c r="AL3" s="184"/>
      <c r="AM3" s="212"/>
      <c r="AN3" s="184"/>
      <c r="AO3" s="212"/>
      <c r="AP3" s="212"/>
    </row>
    <row r="4" spans="1:42" x14ac:dyDescent="0.3">
      <c r="A4" s="6" t="s">
        <v>24</v>
      </c>
      <c r="B4" s="194">
        <f>VLOOKUP($A4,January!$A$9:$D$64,4,FALSE)</f>
        <v>1525</v>
      </c>
      <c r="C4" s="107">
        <f>VLOOKUP($A4,February!$A$9:$D$64,4,FALSE)</f>
        <v>895</v>
      </c>
      <c r="D4" s="107">
        <f>VLOOKUP($A4,March!$A$9:$D$64,4,FALSE)</f>
        <v>0</v>
      </c>
      <c r="E4" s="104"/>
      <c r="F4" s="106"/>
      <c r="G4" s="104"/>
      <c r="H4" s="106"/>
      <c r="I4" s="104"/>
      <c r="J4" s="106"/>
      <c r="K4" s="104"/>
      <c r="L4" s="106"/>
      <c r="M4" s="106"/>
      <c r="AD4" s="3" t="s">
        <v>24</v>
      </c>
      <c r="AE4" s="244">
        <f t="shared" si="0"/>
        <v>3.9410389560717587E-2</v>
      </c>
      <c r="AF4" s="250">
        <f t="shared" si="1"/>
        <v>2.405599698534009E-2</v>
      </c>
      <c r="AG4" s="251">
        <f t="shared" si="2"/>
        <v>0</v>
      </c>
      <c r="AH4" s="184"/>
      <c r="AI4" s="185"/>
      <c r="AJ4" s="184"/>
      <c r="AK4" s="185"/>
      <c r="AL4" s="184"/>
      <c r="AM4" s="185"/>
      <c r="AN4" s="184"/>
      <c r="AO4" s="185"/>
      <c r="AP4" s="185"/>
    </row>
    <row r="5" spans="1:42" x14ac:dyDescent="0.3">
      <c r="A5" s="6" t="s">
        <v>33</v>
      </c>
      <c r="B5" s="194">
        <f>VLOOKUP(A5,January!A11:D66,4,FALSE)</f>
        <v>8327.85</v>
      </c>
      <c r="C5" s="107">
        <f>VLOOKUP($A5,February!$A$9:$D$64,4,FALSE)</f>
        <v>9620.66</v>
      </c>
      <c r="D5" s="107">
        <f>VLOOKUP($A5,March!$A$9:$D$64,4,FALSE)</f>
        <v>6402.84</v>
      </c>
      <c r="E5" s="104"/>
      <c r="F5" s="106"/>
      <c r="G5" s="104"/>
      <c r="H5" s="106"/>
      <c r="I5" s="104"/>
      <c r="J5" s="106"/>
      <c r="K5" s="104"/>
      <c r="L5" s="106"/>
      <c r="M5" s="106"/>
      <c r="AD5" s="3" t="s">
        <v>33</v>
      </c>
      <c r="AE5" s="244">
        <f t="shared" si="0"/>
        <v>0.21521561488735866</v>
      </c>
      <c r="AF5" s="250">
        <f t="shared" si="1"/>
        <v>0.2585861094491419</v>
      </c>
      <c r="AG5" s="251">
        <f t="shared" si="2"/>
        <v>0.2889181790164263</v>
      </c>
      <c r="AH5" s="184"/>
      <c r="AI5" s="185"/>
      <c r="AJ5" s="184"/>
      <c r="AK5" s="185"/>
      <c r="AL5" s="184"/>
      <c r="AM5" s="185"/>
      <c r="AN5" s="184"/>
      <c r="AO5" s="185"/>
      <c r="AP5" s="185"/>
    </row>
    <row r="6" spans="1:42" x14ac:dyDescent="0.3">
      <c r="A6" s="6" t="s">
        <v>40</v>
      </c>
      <c r="B6" s="194">
        <f>VLOOKUP(A6,January!A12:D67,4,FALSE)</f>
        <v>1242</v>
      </c>
      <c r="C6" s="107">
        <f>VLOOKUP($A6,February!$A$9:$D$64,4,FALSE)</f>
        <v>592</v>
      </c>
      <c r="D6" s="107">
        <f>VLOOKUP($A6,March!$A$9:$D$64,4,FALSE)</f>
        <v>19.41</v>
      </c>
      <c r="E6" s="104"/>
      <c r="F6" s="106"/>
      <c r="G6" s="104"/>
      <c r="H6" s="106"/>
      <c r="I6" s="104"/>
      <c r="J6" s="106"/>
      <c r="K6" s="104"/>
      <c r="L6" s="106"/>
      <c r="M6" s="106"/>
      <c r="AD6" s="3" t="s">
        <v>40</v>
      </c>
      <c r="AE6" s="244">
        <f t="shared" si="0"/>
        <v>3.2096854973384423E-2</v>
      </c>
      <c r="AF6" s="250">
        <f t="shared" si="1"/>
        <v>1.5911899681923278E-2</v>
      </c>
      <c r="AG6" s="251">
        <f t="shared" si="2"/>
        <v>8.7584600813214665E-4</v>
      </c>
      <c r="AH6" s="184"/>
      <c r="AI6" s="185"/>
      <c r="AJ6" s="184"/>
      <c r="AK6" s="185"/>
      <c r="AL6" s="184"/>
      <c r="AM6" s="185"/>
      <c r="AN6" s="184"/>
      <c r="AO6" s="185"/>
      <c r="AP6" s="185"/>
    </row>
    <row r="7" spans="1:42" x14ac:dyDescent="0.3">
      <c r="A7" s="6" t="s">
        <v>42</v>
      </c>
      <c r="B7" s="194">
        <f>VLOOKUP(A7,January!A13:D68,4,FALSE)</f>
        <v>0</v>
      </c>
      <c r="C7" s="107">
        <f>VLOOKUP($A7,February!$A$9:$D$64,4,FALSE)</f>
        <v>0</v>
      </c>
      <c r="D7" s="107">
        <f>VLOOKUP($A7,March!$A$9:$D$64,4,FALSE)</f>
        <v>0</v>
      </c>
      <c r="E7" s="104"/>
      <c r="F7" s="106"/>
      <c r="G7" s="104"/>
      <c r="H7" s="106"/>
      <c r="I7" s="104"/>
      <c r="J7" s="106"/>
      <c r="K7" s="104"/>
      <c r="L7" s="106"/>
      <c r="M7" s="106"/>
      <c r="AD7" s="3" t="s">
        <v>42</v>
      </c>
      <c r="AE7" s="244">
        <f t="shared" si="0"/>
        <v>0</v>
      </c>
      <c r="AF7" s="250">
        <f t="shared" si="1"/>
        <v>0</v>
      </c>
      <c r="AG7" s="251">
        <f t="shared" si="2"/>
        <v>0</v>
      </c>
      <c r="AH7" s="184"/>
      <c r="AI7" s="185"/>
      <c r="AJ7" s="184"/>
      <c r="AK7" s="185"/>
      <c r="AL7" s="184"/>
      <c r="AM7" s="185"/>
      <c r="AN7" s="184"/>
      <c r="AO7" s="185"/>
      <c r="AP7" s="185"/>
    </row>
    <row r="8" spans="1:42" x14ac:dyDescent="0.3">
      <c r="A8" s="6" t="s">
        <v>44</v>
      </c>
      <c r="B8" s="194">
        <f>VLOOKUP(A8,January!A14:D69,4,FALSE)</f>
        <v>633</v>
      </c>
      <c r="C8" s="107">
        <f>VLOOKUP($A8,February!$A$9:$D$64,4,FALSE)</f>
        <v>457</v>
      </c>
      <c r="D8" s="107">
        <f>VLOOKUP($A8,March!$A$9:$D$64,4,FALSE)</f>
        <v>964</v>
      </c>
      <c r="E8" s="104"/>
      <c r="F8" s="106"/>
      <c r="G8" s="104"/>
      <c r="H8" s="106"/>
      <c r="I8" s="104"/>
      <c r="J8" s="106"/>
      <c r="K8" s="104"/>
      <c r="L8" s="106"/>
      <c r="M8" s="106"/>
      <c r="AD8" s="3" t="s">
        <v>44</v>
      </c>
      <c r="AE8" s="244">
        <f t="shared" si="0"/>
        <v>1.6358542027497858E-2</v>
      </c>
      <c r="AF8" s="250">
        <f t="shared" si="1"/>
        <v>1.2283341477430638E-2</v>
      </c>
      <c r="AG8" s="251">
        <f t="shared" si="2"/>
        <v>4.3498998033971635E-2</v>
      </c>
      <c r="AH8" s="184"/>
      <c r="AI8" s="185"/>
      <c r="AJ8" s="184"/>
      <c r="AK8" s="185"/>
      <c r="AL8" s="184"/>
      <c r="AM8" s="185"/>
      <c r="AN8" s="184"/>
      <c r="AO8" s="185"/>
      <c r="AP8" s="185"/>
    </row>
    <row r="9" spans="1:42" x14ac:dyDescent="0.3">
      <c r="A9" s="6" t="s">
        <v>58</v>
      </c>
      <c r="B9" s="194">
        <f>VLOOKUP(A9,January!A15:D70,4,FALSE)</f>
        <v>0</v>
      </c>
      <c r="C9" s="107">
        <f>VLOOKUP($A9,February!$A$9:$D$64,4,FALSE)</f>
        <v>0</v>
      </c>
      <c r="D9" s="107">
        <f>VLOOKUP($A9,March!$A$9:$D$64,4,FALSE)</f>
        <v>0</v>
      </c>
      <c r="E9" s="104"/>
      <c r="F9" s="106"/>
      <c r="G9" s="104"/>
      <c r="H9" s="106"/>
      <c r="I9" s="104"/>
      <c r="J9" s="106"/>
      <c r="K9" s="104"/>
      <c r="L9" s="106"/>
      <c r="M9" s="106"/>
      <c r="AD9" s="3" t="s">
        <v>58</v>
      </c>
      <c r="AE9" s="244">
        <f t="shared" si="0"/>
        <v>0</v>
      </c>
      <c r="AF9" s="250">
        <f t="shared" si="1"/>
        <v>0</v>
      </c>
      <c r="AG9" s="251">
        <f t="shared" si="2"/>
        <v>0</v>
      </c>
      <c r="AH9" s="184"/>
      <c r="AI9" s="185"/>
      <c r="AJ9" s="184"/>
      <c r="AK9" s="185"/>
      <c r="AL9" s="184"/>
      <c r="AM9" s="185"/>
      <c r="AN9" s="184"/>
      <c r="AO9" s="185"/>
      <c r="AP9" s="185"/>
    </row>
    <row r="10" spans="1:42" x14ac:dyDescent="0.3">
      <c r="A10" s="6" t="s">
        <v>60</v>
      </c>
      <c r="B10" s="194">
        <f>VLOOKUP(A10,January!A16:D71,4,FALSE)</f>
        <v>300</v>
      </c>
      <c r="C10" s="107">
        <f>VLOOKUP($A10,February!$A$9:$D$64,4,FALSE)</f>
        <v>300</v>
      </c>
      <c r="D10" s="107">
        <f>VLOOKUP($A10,March!$A$9:$D$64,4,FALSE)</f>
        <v>1153.4000000000001</v>
      </c>
      <c r="E10" s="104"/>
      <c r="F10" s="106"/>
      <c r="G10" s="104"/>
      <c r="H10" s="106"/>
      <c r="I10" s="104"/>
      <c r="J10" s="106"/>
      <c r="K10" s="104"/>
      <c r="L10" s="106"/>
      <c r="M10" s="106"/>
      <c r="AD10" s="3" t="s">
        <v>60</v>
      </c>
      <c r="AE10" s="244">
        <f t="shared" si="0"/>
        <v>7.752863520141165E-3</v>
      </c>
      <c r="AF10" s="250">
        <f t="shared" si="1"/>
        <v>8.0634626766503108E-3</v>
      </c>
      <c r="AG10" s="251">
        <f t="shared" si="2"/>
        <v>5.2045377938156522E-2</v>
      </c>
      <c r="AH10" s="184"/>
      <c r="AI10" s="185"/>
      <c r="AJ10" s="184"/>
      <c r="AK10" s="185"/>
      <c r="AL10" s="184"/>
      <c r="AM10" s="185"/>
      <c r="AN10" s="184"/>
      <c r="AO10" s="185"/>
      <c r="AP10" s="185"/>
    </row>
    <row r="11" spans="1:42" x14ac:dyDescent="0.3">
      <c r="A11" s="6" t="s">
        <v>70</v>
      </c>
      <c r="B11" s="194">
        <f>VLOOKUP(A11,January!A17:D72,4,FALSE)</f>
        <v>0</v>
      </c>
      <c r="C11" s="107">
        <f>VLOOKUP($A11,February!$A$9:$D$64,4,FALSE)</f>
        <v>0</v>
      </c>
      <c r="D11" s="107">
        <f>VLOOKUP($A11,March!$A$9:$D$64,4,FALSE)</f>
        <v>0</v>
      </c>
      <c r="E11" s="104"/>
      <c r="F11" s="106"/>
      <c r="G11" s="104"/>
      <c r="H11" s="106"/>
      <c r="I11" s="104"/>
      <c r="J11" s="106"/>
      <c r="K11" s="104"/>
      <c r="L11" s="106"/>
      <c r="M11" s="106"/>
      <c r="AD11" s="3" t="s">
        <v>70</v>
      </c>
      <c r="AE11" s="244">
        <f t="shared" si="0"/>
        <v>0</v>
      </c>
      <c r="AF11" s="250">
        <f t="shared" si="1"/>
        <v>0</v>
      </c>
      <c r="AG11" s="251">
        <f t="shared" si="2"/>
        <v>0</v>
      </c>
      <c r="AH11" s="184"/>
      <c r="AI11" s="185"/>
      <c r="AJ11" s="184"/>
      <c r="AK11" s="185"/>
      <c r="AL11" s="184"/>
      <c r="AM11" s="185"/>
      <c r="AN11" s="184"/>
      <c r="AO11" s="185"/>
      <c r="AP11" s="185"/>
    </row>
    <row r="12" spans="1:42" x14ac:dyDescent="0.3">
      <c r="A12" s="6" t="s">
        <v>86</v>
      </c>
      <c r="B12" s="194">
        <f>VLOOKUP(A12,January!A18:D73,4,FALSE)</f>
        <v>4589</v>
      </c>
      <c r="C12" s="107">
        <f>VLOOKUP($A12,February!$A$9:$D$64,4,FALSE)</f>
        <v>2283.98</v>
      </c>
      <c r="D12" s="107">
        <f>VLOOKUP($A12,March!$A$9:$D$64,4,FALSE)</f>
        <v>4304.99</v>
      </c>
      <c r="E12" s="104"/>
      <c r="F12" s="106"/>
      <c r="G12" s="104"/>
      <c r="H12" s="106"/>
      <c r="I12" s="104"/>
      <c r="J12" s="106"/>
      <c r="K12" s="104"/>
      <c r="L12" s="106"/>
      <c r="M12" s="106"/>
      <c r="AD12" s="3" t="s">
        <v>86</v>
      </c>
      <c r="AE12" s="244">
        <f t="shared" si="0"/>
        <v>0.11859296897975935</v>
      </c>
      <c r="AF12" s="250">
        <f t="shared" si="1"/>
        <v>6.1389291614052585E-2</v>
      </c>
      <c r="AG12" s="251">
        <f t="shared" si="2"/>
        <v>0.19425596633430242</v>
      </c>
      <c r="AH12" s="184"/>
      <c r="AI12" s="185"/>
      <c r="AJ12" s="184"/>
      <c r="AK12" s="185"/>
      <c r="AL12" s="184"/>
      <c r="AM12" s="185"/>
      <c r="AN12" s="184"/>
      <c r="AO12" s="185"/>
      <c r="AP12" s="185"/>
    </row>
    <row r="13" spans="1:42" x14ac:dyDescent="0.3">
      <c r="A13" s="6" t="s">
        <v>92</v>
      </c>
      <c r="B13" s="194">
        <f>VLOOKUP(A13,January!A19:D74,4,FALSE)</f>
        <v>600</v>
      </c>
      <c r="C13" s="107">
        <f>VLOOKUP($A13,February!$A$9:$D$64,4,FALSE)</f>
        <v>0</v>
      </c>
      <c r="D13" s="107">
        <f>VLOOKUP($A13,March!$A$9:$D$64,4,FALSE)</f>
        <v>3435</v>
      </c>
      <c r="E13" s="104"/>
      <c r="F13" s="106"/>
      <c r="G13" s="104"/>
      <c r="H13" s="106"/>
      <c r="I13" s="104"/>
      <c r="J13" s="106"/>
      <c r="K13" s="104"/>
      <c r="L13" s="106"/>
      <c r="M13" s="106"/>
      <c r="AD13" s="3" t="s">
        <v>92</v>
      </c>
      <c r="AE13" s="244">
        <f t="shared" si="0"/>
        <v>1.550572704028233E-2</v>
      </c>
      <c r="AF13" s="250">
        <f t="shared" si="1"/>
        <v>0</v>
      </c>
      <c r="AG13" s="251">
        <f t="shared" si="2"/>
        <v>0.15499902307748192</v>
      </c>
      <c r="AH13" s="184"/>
      <c r="AI13" s="185"/>
      <c r="AJ13" s="184"/>
      <c r="AK13" s="185"/>
      <c r="AL13" s="184"/>
      <c r="AM13" s="185"/>
      <c r="AN13" s="184"/>
      <c r="AO13" s="185"/>
      <c r="AP13" s="185"/>
    </row>
    <row r="14" spans="1:42" x14ac:dyDescent="0.3">
      <c r="A14" s="6" t="s">
        <v>93</v>
      </c>
      <c r="B14" s="194">
        <f>VLOOKUP(A14,January!A20:D75,4,FALSE)</f>
        <v>0</v>
      </c>
      <c r="C14" s="107">
        <f>VLOOKUP($A14,February!$A$9:$D$64,4,FALSE)</f>
        <v>0</v>
      </c>
      <c r="D14" s="107">
        <f>VLOOKUP($A14,March!$A$9:$D$64,4,FALSE)</f>
        <v>1695</v>
      </c>
      <c r="E14" s="104"/>
      <c r="F14" s="106"/>
      <c r="G14" s="104"/>
      <c r="H14" s="106"/>
      <c r="I14" s="104"/>
      <c r="J14" s="106"/>
      <c r="K14" s="104"/>
      <c r="L14" s="106"/>
      <c r="M14" s="106"/>
      <c r="AD14" s="3" t="s">
        <v>93</v>
      </c>
      <c r="AE14" s="244">
        <f t="shared" si="0"/>
        <v>0</v>
      </c>
      <c r="AF14" s="250">
        <f t="shared" si="1"/>
        <v>0</v>
      </c>
      <c r="AG14" s="251">
        <f t="shared" si="2"/>
        <v>7.6484234095001991E-2</v>
      </c>
      <c r="AH14" s="184"/>
      <c r="AI14" s="185"/>
      <c r="AJ14" s="184"/>
      <c r="AK14" s="185"/>
      <c r="AL14" s="184"/>
      <c r="AM14" s="185"/>
      <c r="AN14" s="184"/>
      <c r="AO14" s="185"/>
      <c r="AP14" s="185"/>
    </row>
    <row r="15" spans="1:42" x14ac:dyDescent="0.3">
      <c r="A15" s="6" t="s">
        <v>94</v>
      </c>
      <c r="B15" s="194">
        <f>VLOOKUP(A15,January!A21:D76,4,FALSE)</f>
        <v>0</v>
      </c>
      <c r="C15" s="107">
        <f>VLOOKUP($A15,February!$A$9:$D$64,4,FALSE)</f>
        <v>0</v>
      </c>
      <c r="D15" s="107">
        <f>VLOOKUP($A15,March!$A$9:$D$64,4,FALSE)</f>
        <v>0</v>
      </c>
      <c r="E15" s="104"/>
      <c r="F15" s="106"/>
      <c r="G15" s="104"/>
      <c r="H15" s="106"/>
      <c r="I15" s="104"/>
      <c r="J15" s="106"/>
      <c r="K15" s="104"/>
      <c r="L15" s="106"/>
      <c r="M15" s="106"/>
      <c r="AD15" s="3" t="s">
        <v>94</v>
      </c>
      <c r="AE15" s="244">
        <f t="shared" si="0"/>
        <v>0</v>
      </c>
      <c r="AF15" s="250">
        <f t="shared" si="1"/>
        <v>0</v>
      </c>
      <c r="AG15" s="251">
        <f t="shared" si="2"/>
        <v>0</v>
      </c>
      <c r="AH15" s="184"/>
      <c r="AI15" s="185"/>
      <c r="AJ15" s="184"/>
      <c r="AK15" s="185"/>
      <c r="AL15" s="184"/>
      <c r="AM15" s="185"/>
      <c r="AN15" s="184"/>
      <c r="AO15" s="185"/>
      <c r="AP15" s="185"/>
    </row>
    <row r="16" spans="1:42" x14ac:dyDescent="0.3">
      <c r="A16" s="6" t="s">
        <v>103</v>
      </c>
      <c r="B16" s="194">
        <f>VLOOKUP(A16,January!A22:D77,4,FALSE)</f>
        <v>0</v>
      </c>
      <c r="C16" s="107">
        <f>VLOOKUP($A16,February!$A$9:$D$64,4,FALSE)</f>
        <v>0</v>
      </c>
      <c r="D16" s="107">
        <f>VLOOKUP($A16,March!$A$9:$D$64,4,FALSE)</f>
        <v>0</v>
      </c>
      <c r="E16" s="104"/>
      <c r="F16" s="106"/>
      <c r="G16" s="104"/>
      <c r="H16" s="106"/>
      <c r="I16" s="104"/>
      <c r="J16" s="106"/>
      <c r="K16" s="104"/>
      <c r="L16" s="106"/>
      <c r="M16" s="106"/>
      <c r="AD16" s="3" t="s">
        <v>103</v>
      </c>
      <c r="AE16" s="244">
        <f t="shared" si="0"/>
        <v>0</v>
      </c>
      <c r="AF16" s="250">
        <f t="shared" si="1"/>
        <v>0</v>
      </c>
      <c r="AG16" s="251">
        <f t="shared" si="2"/>
        <v>0</v>
      </c>
      <c r="AH16" s="184"/>
      <c r="AI16" s="185"/>
      <c r="AJ16" s="184"/>
      <c r="AK16" s="185"/>
      <c r="AL16" s="184"/>
      <c r="AM16" s="185"/>
      <c r="AN16" s="184"/>
      <c r="AO16" s="185"/>
      <c r="AP16" s="185"/>
    </row>
    <row r="17" spans="1:42" x14ac:dyDescent="0.3">
      <c r="A17" s="6" t="s">
        <v>104</v>
      </c>
      <c r="B17" s="194">
        <f>VLOOKUP(A17,January!A23:D78,4,FALSE)</f>
        <v>0</v>
      </c>
      <c r="C17" s="107">
        <f>VLOOKUP($A17,February!$A$9:$D$64,4,FALSE)</f>
        <v>0</v>
      </c>
      <c r="D17" s="107">
        <f>VLOOKUP($A17,March!$A$9:$D$64,4,FALSE)</f>
        <v>0</v>
      </c>
      <c r="E17" s="104"/>
      <c r="F17" s="106"/>
      <c r="G17" s="104"/>
      <c r="H17" s="106"/>
      <c r="I17" s="104"/>
      <c r="J17" s="106"/>
      <c r="K17" s="104"/>
      <c r="L17" s="106"/>
      <c r="M17" s="106"/>
      <c r="AD17" s="3" t="s">
        <v>104</v>
      </c>
      <c r="AE17" s="244">
        <f t="shared" si="0"/>
        <v>0</v>
      </c>
      <c r="AF17" s="250">
        <f t="shared" si="1"/>
        <v>0</v>
      </c>
      <c r="AG17" s="251">
        <f t="shared" si="2"/>
        <v>0</v>
      </c>
      <c r="AH17" s="184"/>
      <c r="AI17" s="185"/>
      <c r="AJ17" s="184"/>
      <c r="AK17" s="185"/>
      <c r="AL17" s="184"/>
      <c r="AM17" s="185"/>
      <c r="AN17" s="184"/>
      <c r="AO17" s="185"/>
      <c r="AP17" s="185"/>
    </row>
    <row r="18" spans="1:42" x14ac:dyDescent="0.3">
      <c r="A18" s="6" t="s">
        <v>106</v>
      </c>
      <c r="B18" s="194">
        <f>VLOOKUP(A18,January!A24:D79,4,FALSE)</f>
        <v>1411.21</v>
      </c>
      <c r="C18" s="107">
        <f>VLOOKUP($A18,February!$A$9:$D$64,4,FALSE)</f>
        <v>2533.9499999999998</v>
      </c>
      <c r="D18" s="107">
        <f>VLOOKUP($A18,March!$A$9:$D$64,4,FALSE)</f>
        <v>554</v>
      </c>
      <c r="E18" s="104"/>
      <c r="F18" s="106"/>
      <c r="G18" s="104"/>
      <c r="H18" s="106"/>
      <c r="I18" s="104"/>
      <c r="J18" s="106"/>
      <c r="K18" s="104"/>
      <c r="L18" s="106"/>
      <c r="M18" s="106"/>
      <c r="AD18" s="3" t="s">
        <v>106</v>
      </c>
      <c r="AE18" s="244">
        <f t="shared" si="0"/>
        <v>3.6469728427528048E-2</v>
      </c>
      <c r="AF18" s="250">
        <f t="shared" si="1"/>
        <v>6.8108037498326834E-2</v>
      </c>
      <c r="AG18" s="251">
        <f t="shared" si="2"/>
        <v>2.4998386836950503E-2</v>
      </c>
      <c r="AH18" s="184"/>
      <c r="AI18" s="185"/>
      <c r="AJ18" s="184"/>
      <c r="AK18" s="185"/>
      <c r="AL18" s="184"/>
      <c r="AM18" s="185"/>
      <c r="AN18" s="184"/>
      <c r="AO18" s="185"/>
      <c r="AP18" s="185"/>
    </row>
    <row r="19" spans="1:42" x14ac:dyDescent="0.3">
      <c r="A19" s="6" t="s">
        <v>112</v>
      </c>
      <c r="B19" s="194">
        <f>VLOOKUP(A19,January!A25:D80,4,FALSE)</f>
        <v>590</v>
      </c>
      <c r="C19" s="107">
        <f>VLOOKUP($A19,February!$A$9:$D$64,4,FALSE)</f>
        <v>500</v>
      </c>
      <c r="D19" s="107">
        <f>VLOOKUP($A19,March!$A$9:$D$64,4,FALSE)</f>
        <v>200</v>
      </c>
      <c r="E19" s="104"/>
      <c r="F19" s="106"/>
      <c r="G19" s="104"/>
      <c r="H19" s="106"/>
      <c r="I19" s="104"/>
      <c r="J19" s="106"/>
      <c r="K19" s="104"/>
      <c r="L19" s="106"/>
      <c r="M19" s="106"/>
      <c r="AD19" s="3" t="s">
        <v>112</v>
      </c>
      <c r="AE19" s="244">
        <f t="shared" si="0"/>
        <v>1.5247298256277624E-2</v>
      </c>
      <c r="AF19" s="250">
        <f t="shared" si="1"/>
        <v>1.343910446108385E-2</v>
      </c>
      <c r="AG19" s="251">
        <f t="shared" si="2"/>
        <v>9.0246883887907959E-3</v>
      </c>
      <c r="AH19" s="184"/>
      <c r="AI19" s="185"/>
      <c r="AJ19" s="184"/>
      <c r="AK19" s="185"/>
      <c r="AL19" s="184"/>
      <c r="AM19" s="185"/>
      <c r="AN19" s="184"/>
      <c r="AO19" s="185"/>
      <c r="AP19" s="185"/>
    </row>
    <row r="20" spans="1:42" ht="15" customHeight="1" x14ac:dyDescent="0.3">
      <c r="A20" s="13" t="s">
        <v>113</v>
      </c>
      <c r="B20" s="194">
        <f>VLOOKUP(A20,January!A26:D81,4,FALSE)</f>
        <v>2106.4699999999998</v>
      </c>
      <c r="C20" s="107">
        <f>VLOOKUP($A20,February!$A$9:$D$64,4,FALSE)</f>
        <v>2492.27</v>
      </c>
      <c r="D20" s="107">
        <f>VLOOKUP($A20,March!$A$9:$D$64,4,FALSE)</f>
        <v>986.79</v>
      </c>
      <c r="E20" s="206"/>
      <c r="F20" s="207"/>
      <c r="G20" s="206"/>
      <c r="H20" s="207"/>
      <c r="I20" s="206"/>
      <c r="J20" s="207"/>
      <c r="K20" s="206"/>
      <c r="L20" s="207"/>
      <c r="M20" s="207"/>
      <c r="AD20" s="4" t="s">
        <v>113</v>
      </c>
      <c r="AE20" s="245">
        <f t="shared" si="0"/>
        <v>5.4437248064239191E-2</v>
      </c>
      <c r="AF20" s="250">
        <f t="shared" si="1"/>
        <v>6.6987753750450893E-2</v>
      </c>
      <c r="AG20" s="251">
        <f t="shared" si="2"/>
        <v>4.4527361275874346E-2</v>
      </c>
      <c r="AH20" s="208"/>
      <c r="AI20" s="211"/>
      <c r="AJ20" s="208"/>
      <c r="AK20" s="211"/>
      <c r="AL20" s="208"/>
      <c r="AM20" s="211"/>
      <c r="AN20" s="208"/>
      <c r="AO20" s="211"/>
      <c r="AP20" s="211"/>
    </row>
    <row r="21" spans="1:42" ht="15" customHeight="1" thickBot="1" x14ac:dyDescent="0.35">
      <c r="A21" s="209" t="s">
        <v>114</v>
      </c>
      <c r="B21" s="225">
        <f>VLOOKUP(A21,January!A27:D82,4,FALSE)</f>
        <v>760.85</v>
      </c>
      <c r="C21" s="227">
        <f>VLOOKUP($A21,February!$A$9:$D$64,4,FALSE)</f>
        <v>0</v>
      </c>
      <c r="D21" s="107">
        <f>VLOOKUP($A21,March!$A$9:$D$64,4,FALSE)</f>
        <v>0</v>
      </c>
      <c r="E21" s="196"/>
      <c r="F21" s="108"/>
      <c r="G21" s="196"/>
      <c r="H21" s="108"/>
      <c r="I21" s="196"/>
      <c r="J21" s="108"/>
      <c r="K21" s="196"/>
      <c r="L21" s="108"/>
      <c r="M21" s="108"/>
      <c r="AD21" s="4" t="s">
        <v>114</v>
      </c>
      <c r="AE21" s="245">
        <f t="shared" si="0"/>
        <v>1.9662554030998019E-2</v>
      </c>
      <c r="AF21" s="252">
        <f t="shared" si="1"/>
        <v>0</v>
      </c>
      <c r="AG21" s="253">
        <f t="shared" si="2"/>
        <v>0</v>
      </c>
      <c r="AH21" s="213"/>
      <c r="AI21" s="214"/>
      <c r="AJ21" s="213"/>
      <c r="AK21" s="214"/>
      <c r="AL21" s="213"/>
      <c r="AM21" s="214"/>
      <c r="AN21" s="213"/>
      <c r="AO21" s="214"/>
      <c r="AP21" s="214"/>
    </row>
    <row r="22" spans="1:42" ht="15" customHeight="1" thickBot="1" x14ac:dyDescent="0.35">
      <c r="A22" s="210" t="s">
        <v>27</v>
      </c>
      <c r="B22" s="226">
        <f t="shared" ref="B22:M22" si="3">SUM(B3:B21)</f>
        <v>38695.379999999997</v>
      </c>
      <c r="C22" s="223">
        <f t="shared" si="3"/>
        <v>37204.859999999993</v>
      </c>
      <c r="D22" s="181">
        <f t="shared" si="3"/>
        <v>22161.43</v>
      </c>
      <c r="E22" s="181">
        <f t="shared" si="3"/>
        <v>0</v>
      </c>
      <c r="F22" s="181">
        <f t="shared" si="3"/>
        <v>0</v>
      </c>
      <c r="G22" s="181">
        <f t="shared" si="3"/>
        <v>0</v>
      </c>
      <c r="H22" s="181">
        <f t="shared" si="3"/>
        <v>0</v>
      </c>
      <c r="I22" s="181">
        <f t="shared" si="3"/>
        <v>0</v>
      </c>
      <c r="J22" s="181">
        <f t="shared" si="3"/>
        <v>0</v>
      </c>
      <c r="K22" s="181">
        <f t="shared" si="3"/>
        <v>0</v>
      </c>
      <c r="L22" s="181">
        <f t="shared" si="3"/>
        <v>0</v>
      </c>
      <c r="M22" s="181">
        <f t="shared" si="3"/>
        <v>0</v>
      </c>
      <c r="AD22" s="180" t="s">
        <v>27</v>
      </c>
      <c r="AE22" s="215">
        <f>SUM(AE3:AE21)</f>
        <v>1</v>
      </c>
      <c r="AF22" s="246">
        <f t="shared" ref="AF22:AK22" si="4">SUM(AF3:AF20)</f>
        <v>1.0000000000000002</v>
      </c>
      <c r="AG22" s="247">
        <f t="shared" si="4"/>
        <v>1</v>
      </c>
      <c r="AH22" s="193">
        <f t="shared" si="4"/>
        <v>0</v>
      </c>
      <c r="AI22" s="215">
        <f t="shared" si="4"/>
        <v>0</v>
      </c>
      <c r="AJ22" s="193">
        <f t="shared" si="4"/>
        <v>0</v>
      </c>
      <c r="AK22" s="215">
        <f t="shared" si="4"/>
        <v>0</v>
      </c>
      <c r="AL22" s="193">
        <f>SUM(AL3:AL21)</f>
        <v>0</v>
      </c>
      <c r="AM22" s="215">
        <f>SUM(AM3:AM21)</f>
        <v>0</v>
      </c>
      <c r="AN22" s="193">
        <f>SUM(AN3:AN21)</f>
        <v>0</v>
      </c>
      <c r="AO22" s="215">
        <f>SUM(AO3:AO21)</f>
        <v>0</v>
      </c>
      <c r="AP22" s="215">
        <f>SUM(AP3:AP21)</f>
        <v>0</v>
      </c>
    </row>
    <row r="23" spans="1:42" ht="15" customHeight="1" thickBot="1" x14ac:dyDescent="0.35"/>
    <row r="24" spans="1:42" ht="16.2" customHeight="1" thickBot="1" x14ac:dyDescent="0.35">
      <c r="A24" s="299" t="s">
        <v>149</v>
      </c>
      <c r="B24" s="278"/>
      <c r="C24" s="278"/>
      <c r="D24" s="278"/>
      <c r="E24" s="278"/>
      <c r="F24" s="278"/>
      <c r="G24" s="278"/>
      <c r="H24" s="278"/>
      <c r="I24" s="278"/>
      <c r="J24" s="278"/>
      <c r="K24" s="278"/>
      <c r="L24" s="278"/>
      <c r="M24" s="279"/>
    </row>
    <row r="25" spans="1:42" ht="34.5" customHeight="1" thickBot="1" x14ac:dyDescent="0.35">
      <c r="A25" s="177" t="s">
        <v>136</v>
      </c>
      <c r="B25" s="15" t="s">
        <v>137</v>
      </c>
      <c r="C25" s="16" t="s">
        <v>138</v>
      </c>
      <c r="D25" s="222" t="s">
        <v>139</v>
      </c>
      <c r="E25" s="16" t="s">
        <v>140</v>
      </c>
      <c r="F25" s="15" t="s">
        <v>141</v>
      </c>
      <c r="G25" s="16" t="s">
        <v>142</v>
      </c>
      <c r="H25" s="15" t="s">
        <v>143</v>
      </c>
      <c r="I25" s="16" t="s">
        <v>144</v>
      </c>
      <c r="J25" s="15" t="s">
        <v>145</v>
      </c>
      <c r="K25" s="16" t="s">
        <v>146</v>
      </c>
      <c r="L25" s="15" t="s">
        <v>147</v>
      </c>
      <c r="M25" s="15" t="s">
        <v>148</v>
      </c>
    </row>
    <row r="26" spans="1:42" x14ac:dyDescent="0.3">
      <c r="A26" s="12" t="s">
        <v>150</v>
      </c>
      <c r="B26" s="106">
        <f>January!$K$8</f>
        <v>55015</v>
      </c>
      <c r="C26" s="104">
        <f>February!$K$8</f>
        <v>60015</v>
      </c>
      <c r="D26" s="195">
        <f>March!$K$8</f>
        <v>35100</v>
      </c>
      <c r="E26" s="104"/>
      <c r="F26" s="106"/>
      <c r="G26" s="104"/>
      <c r="H26" s="106"/>
      <c r="I26" s="104"/>
      <c r="J26" s="106"/>
      <c r="K26" s="231"/>
      <c r="L26" s="195"/>
      <c r="M26" s="195"/>
    </row>
    <row r="27" spans="1:42" x14ac:dyDescent="0.3">
      <c r="A27" s="6" t="s">
        <v>151</v>
      </c>
      <c r="B27" s="107">
        <f>SUM(January!$K$9,January!$K$10,January!K11,January!$K$12)</f>
        <v>3453</v>
      </c>
      <c r="C27" s="105">
        <f>SUM(February!$K$9,February!$K$10,February!L11,February!$K$12)</f>
        <v>2920</v>
      </c>
      <c r="D27" s="107">
        <f>SUM(March!$K$9,March!$K$10,March!M11,March!$K$12)</f>
        <v>2400</v>
      </c>
      <c r="E27" s="105"/>
      <c r="F27" s="107"/>
      <c r="G27" s="105"/>
      <c r="H27" s="107"/>
      <c r="I27" s="105"/>
      <c r="J27" s="107"/>
      <c r="K27" s="105"/>
      <c r="L27" s="107"/>
      <c r="M27" s="107"/>
    </row>
    <row r="28" spans="1:42" x14ac:dyDescent="0.3">
      <c r="A28" s="191" t="s">
        <v>152</v>
      </c>
      <c r="B28" s="178">
        <f t="shared" ref="B28:M28" si="5">SUM(B26:B27)</f>
        <v>58468</v>
      </c>
      <c r="C28" s="36">
        <f t="shared" si="5"/>
        <v>62935</v>
      </c>
      <c r="D28" s="240">
        <f t="shared" si="5"/>
        <v>37500</v>
      </c>
      <c r="E28" s="36">
        <f t="shared" si="5"/>
        <v>0</v>
      </c>
      <c r="F28" s="178">
        <f t="shared" si="5"/>
        <v>0</v>
      </c>
      <c r="G28" s="36">
        <f t="shared" si="5"/>
        <v>0</v>
      </c>
      <c r="H28" s="178">
        <f t="shared" si="5"/>
        <v>0</v>
      </c>
      <c r="I28" s="36">
        <f t="shared" si="5"/>
        <v>0</v>
      </c>
      <c r="J28" s="178">
        <f t="shared" si="5"/>
        <v>0</v>
      </c>
      <c r="K28" s="36">
        <f t="shared" si="5"/>
        <v>0</v>
      </c>
      <c r="L28" s="178">
        <f t="shared" si="5"/>
        <v>0</v>
      </c>
      <c r="M28" s="178">
        <f t="shared" si="5"/>
        <v>0</v>
      </c>
    </row>
    <row r="29" spans="1:42" x14ac:dyDescent="0.3">
      <c r="A29" s="6" t="s">
        <v>153</v>
      </c>
      <c r="B29" s="182">
        <f t="shared" ref="B29:M29" si="6">B30/B28</f>
        <v>0.56649791338852018</v>
      </c>
      <c r="C29" s="183">
        <f t="shared" si="6"/>
        <v>0.35892587590371017</v>
      </c>
      <c r="D29" s="182">
        <f t="shared" si="6"/>
        <v>0</v>
      </c>
      <c r="E29" s="183" t="e">
        <f t="shared" si="6"/>
        <v>#DIV/0!</v>
      </c>
      <c r="F29" s="182" t="e">
        <f t="shared" si="6"/>
        <v>#DIV/0!</v>
      </c>
      <c r="G29" s="183" t="e">
        <f t="shared" si="6"/>
        <v>#DIV/0!</v>
      </c>
      <c r="H29" s="182" t="e">
        <f t="shared" si="6"/>
        <v>#DIV/0!</v>
      </c>
      <c r="I29" s="183" t="e">
        <f t="shared" si="6"/>
        <v>#DIV/0!</v>
      </c>
      <c r="J29" s="182" t="e">
        <f t="shared" si="6"/>
        <v>#DIV/0!</v>
      </c>
      <c r="K29" s="183" t="e">
        <f t="shared" si="6"/>
        <v>#DIV/0!</v>
      </c>
      <c r="L29" s="182" t="e">
        <f t="shared" si="6"/>
        <v>#DIV/0!</v>
      </c>
      <c r="M29" s="182" t="e">
        <f t="shared" si="6"/>
        <v>#DIV/0!</v>
      </c>
    </row>
    <row r="30" spans="1:42" x14ac:dyDescent="0.3">
      <c r="A30" s="6" t="s">
        <v>154</v>
      </c>
      <c r="B30" s="107">
        <f>January!$K$34</f>
        <v>33122</v>
      </c>
      <c r="C30" s="105">
        <f>February!$K$34</f>
        <v>22589</v>
      </c>
      <c r="D30" s="107">
        <v>0</v>
      </c>
      <c r="E30" s="105"/>
      <c r="F30" s="107"/>
      <c r="G30" s="105"/>
      <c r="H30" s="107"/>
      <c r="I30" s="105"/>
      <c r="J30" s="107"/>
      <c r="K30" s="105"/>
      <c r="L30" s="107"/>
      <c r="M30" s="107"/>
    </row>
    <row r="31" spans="1:42" x14ac:dyDescent="0.3">
      <c r="A31" s="191" t="s">
        <v>155</v>
      </c>
      <c r="B31" s="179">
        <v>0.14000000000000001</v>
      </c>
      <c r="C31" s="192">
        <f>February!$K$26</f>
        <v>0.14000000000000001</v>
      </c>
      <c r="D31" s="241">
        <v>0.185</v>
      </c>
      <c r="E31" s="192"/>
      <c r="F31" s="179"/>
      <c r="G31" s="192"/>
      <c r="H31" s="179"/>
      <c r="I31" s="192"/>
      <c r="J31" s="179"/>
      <c r="K31" s="192"/>
      <c r="L31" s="179"/>
      <c r="M31" s="179"/>
    </row>
    <row r="32" spans="1:42" ht="15" customHeight="1" x14ac:dyDescent="0.3">
      <c r="A32" s="13" t="s">
        <v>156</v>
      </c>
      <c r="B32" s="108">
        <f>January!$L$26</f>
        <v>8383.83</v>
      </c>
      <c r="C32" s="196">
        <f>February!$L$26</f>
        <v>8462.5499999999993</v>
      </c>
      <c r="D32" s="107">
        <v>8011</v>
      </c>
      <c r="E32" s="196"/>
      <c r="F32" s="108"/>
      <c r="G32" s="196"/>
      <c r="H32" s="108"/>
      <c r="I32" s="196"/>
      <c r="J32" s="108"/>
      <c r="K32" s="232"/>
      <c r="L32" s="108"/>
      <c r="M32" s="108"/>
    </row>
    <row r="33" spans="1:13" ht="15" customHeight="1" x14ac:dyDescent="0.3">
      <c r="A33" s="234" t="s">
        <v>157</v>
      </c>
      <c r="B33" s="108">
        <f>January!$J$26</f>
        <v>713662</v>
      </c>
      <c r="C33" s="237">
        <f>February!$J$26</f>
        <v>722124.55</v>
      </c>
      <c r="D33" s="107">
        <f>March!$J$26</f>
        <v>730135.55</v>
      </c>
      <c r="E33" s="196"/>
      <c r="F33" s="108"/>
      <c r="G33" s="196"/>
      <c r="H33" s="108"/>
      <c r="I33" s="196"/>
      <c r="J33" s="108"/>
      <c r="K33" s="232"/>
      <c r="L33" s="108"/>
      <c r="M33" s="108"/>
    </row>
    <row r="34" spans="1:13" ht="15" customHeight="1" x14ac:dyDescent="0.3">
      <c r="A34" s="230" t="s">
        <v>158</v>
      </c>
      <c r="B34" s="107">
        <f>January!$J$27</f>
        <v>23515</v>
      </c>
      <c r="C34" s="194">
        <f>February!$J$27</f>
        <v>47074</v>
      </c>
      <c r="D34" s="107">
        <f>March!$J$27</f>
        <v>47074</v>
      </c>
      <c r="E34" s="105"/>
      <c r="F34" s="107"/>
      <c r="G34" s="105"/>
      <c r="H34" s="107"/>
      <c r="I34" s="105"/>
      <c r="J34" s="107"/>
      <c r="K34" s="233"/>
      <c r="L34" s="107"/>
      <c r="M34" s="107"/>
    </row>
    <row r="35" spans="1:13" ht="15" customHeight="1" thickBot="1" x14ac:dyDescent="0.35">
      <c r="A35" s="228" t="s">
        <v>159</v>
      </c>
      <c r="B35" s="229">
        <f t="shared" ref="B35:M35" si="7">SUM(B33:B34)</f>
        <v>737177</v>
      </c>
      <c r="C35" s="238">
        <f t="shared" si="7"/>
        <v>769198.55</v>
      </c>
      <c r="D35" s="242">
        <f t="shared" si="7"/>
        <v>777209.55</v>
      </c>
      <c r="E35" s="239">
        <f t="shared" si="7"/>
        <v>0</v>
      </c>
      <c r="F35" s="229">
        <f t="shared" si="7"/>
        <v>0</v>
      </c>
      <c r="G35" s="229">
        <f t="shared" si="7"/>
        <v>0</v>
      </c>
      <c r="H35" s="229">
        <f t="shared" si="7"/>
        <v>0</v>
      </c>
      <c r="I35" s="229">
        <f t="shared" si="7"/>
        <v>0</v>
      </c>
      <c r="J35" s="229">
        <f t="shared" si="7"/>
        <v>0</v>
      </c>
      <c r="K35" s="229">
        <f t="shared" si="7"/>
        <v>0</v>
      </c>
      <c r="L35" s="229">
        <f t="shared" si="7"/>
        <v>0</v>
      </c>
      <c r="M35" s="229">
        <f t="shared" si="7"/>
        <v>0</v>
      </c>
    </row>
  </sheetData>
  <mergeCells count="3">
    <mergeCell ref="AD1:AP1"/>
    <mergeCell ref="A24:M24"/>
    <mergeCell ref="A1:M1"/>
  </mergeCells>
  <conditionalFormatting sqref="B3:D21">
    <cfRule type="dataBar" priority="18">
      <dataBar>
        <cfvo type="min"/>
        <cfvo type="max"/>
        <color rgb="FFFFB628"/>
      </dataBar>
    </cfRule>
  </conditionalFormatting>
  <conditionalFormatting sqref="E3:E21">
    <cfRule type="dataBar" priority="15">
      <dataBar>
        <cfvo type="min"/>
        <cfvo type="max"/>
        <color rgb="FFFFB628"/>
      </dataBar>
    </cfRule>
  </conditionalFormatting>
  <conditionalFormatting sqref="F3:F21">
    <cfRule type="dataBar" priority="14">
      <dataBar>
        <cfvo type="min"/>
        <cfvo type="max"/>
        <color rgb="FFFFB628"/>
      </dataBar>
    </cfRule>
  </conditionalFormatting>
  <conditionalFormatting sqref="G3:G21">
    <cfRule type="dataBar" priority="13">
      <dataBar>
        <cfvo type="min"/>
        <cfvo type="max"/>
        <color rgb="FFFFB628"/>
      </dataBar>
    </cfRule>
  </conditionalFormatting>
  <conditionalFormatting sqref="H3:H21">
    <cfRule type="dataBar" priority="12">
      <dataBar>
        <cfvo type="min"/>
        <cfvo type="max"/>
        <color rgb="FFFFB628"/>
      </dataBar>
    </cfRule>
  </conditionalFormatting>
  <conditionalFormatting sqref="I3:M21">
    <cfRule type="dataBar" priority="11">
      <dataBar>
        <cfvo type="min"/>
        <cfvo type="max"/>
        <color rgb="FFFFB628"/>
      </dataBar>
    </cfRule>
  </conditionalFormatting>
  <conditionalFormatting sqref="AE3:AP2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{00000000-000E-0000-0300-000008000000}</x14:id>
        </ext>
      </extLst>
    </cfRule>
  </conditionalFormatting>
  <conditionalFormatting sqref="AG3:AG2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{9D0A1882-79C2-424A-A8E4-302B1EBC495F}</x14:id>
        </ext>
      </extLst>
    </cfRule>
  </conditionalFormatting>
  <pageMargins left="0.7" right="0.7" top="0.75" bottom="0.75" header="0.3" footer="0.3"/>
  <pageSetup paperSize="9" scale="72" fitToWidth="0" fitToHeight="0" orientation="portrait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000000-000E-0000-0300-000008000000}">
            <x14:dataBar gradient="0" negativeBarColorSameAsPositive="1" axisPosition="none">
              <x14:cfvo type="min"/>
              <x14:cfvo type="max"/>
            </x14:dataBar>
          </x14:cfRule>
          <xm:sqref>AE3:AP21</xm:sqref>
        </x14:conditionalFormatting>
        <x14:conditionalFormatting xmlns:xm="http://schemas.microsoft.com/office/excel/2006/main">
          <x14:cfRule type="dataBar" id="{9D0A1882-79C2-424A-A8E4-302B1EBC49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AG3:AG21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83"/>
  <sheetViews>
    <sheetView topLeftCell="A22" zoomScale="70" zoomScaleNormal="70" workbookViewId="0">
      <selection activeCell="J22" sqref="J22"/>
    </sheetView>
  </sheetViews>
  <sheetFormatPr defaultColWidth="9.109375" defaultRowHeight="14.4" x14ac:dyDescent="0.3"/>
  <cols>
    <col min="1" max="1" width="29.44140625" bestFit="1" customWidth="1"/>
    <col min="2" max="2" width="18" bestFit="1" customWidth="1"/>
    <col min="3" max="3" width="12" bestFit="1" customWidth="1"/>
    <col min="4" max="4" width="18" bestFit="1" customWidth="1"/>
    <col min="5" max="5" width="12" bestFit="1" customWidth="1"/>
    <col min="6" max="6" width="18" bestFit="1" customWidth="1"/>
    <col min="7" max="7" width="18.33203125" bestFit="1" customWidth="1"/>
    <col min="8" max="8" width="9.109375" customWidth="1"/>
    <col min="9" max="9" width="27.44140625" bestFit="1" customWidth="1"/>
    <col min="10" max="10" width="19.44140625" bestFit="1" customWidth="1"/>
    <col min="11" max="11" width="21.5546875" bestFit="1" customWidth="1"/>
    <col min="12" max="12" width="24.5546875" customWidth="1"/>
    <col min="13" max="13" width="19.44140625" bestFit="1" customWidth="1"/>
    <col min="14" max="14" width="22.33203125" bestFit="1" customWidth="1"/>
    <col min="15" max="15" width="22.5546875" bestFit="1" customWidth="1"/>
    <col min="16" max="16" width="25.33203125" bestFit="1" customWidth="1"/>
    <col min="17" max="17" width="9.109375" customWidth="1"/>
    <col min="18" max="18" width="29.44140625" bestFit="1" customWidth="1"/>
    <col min="19" max="21" width="15" customWidth="1"/>
    <col min="22" max="22" width="15" bestFit="1" customWidth="1"/>
    <col min="23" max="23" width="10.44140625" bestFit="1" customWidth="1"/>
    <col min="24" max="24" width="18.109375" bestFit="1" customWidth="1"/>
    <col min="25" max="25" width="9.109375" customWidth="1"/>
  </cols>
  <sheetData>
    <row r="1" spans="1:24" ht="19.5" customHeight="1" thickBot="1" x14ac:dyDescent="0.4">
      <c r="A1" s="287" t="s">
        <v>0</v>
      </c>
      <c r="B1" s="278"/>
      <c r="C1" s="278"/>
      <c r="D1" s="278"/>
      <c r="E1" s="278"/>
      <c r="F1" s="278"/>
      <c r="G1" s="279"/>
      <c r="I1" s="277" t="s">
        <v>1</v>
      </c>
      <c r="J1" s="278"/>
      <c r="K1" s="278"/>
      <c r="L1" s="278"/>
      <c r="M1" s="278"/>
      <c r="N1" s="279"/>
      <c r="V1" s="110"/>
      <c r="W1" s="111"/>
      <c r="X1" s="112"/>
    </row>
    <row r="2" spans="1:24" ht="19.5" customHeight="1" thickBot="1" x14ac:dyDescent="0.35">
      <c r="A2" s="284"/>
      <c r="B2" s="276"/>
      <c r="C2" s="276"/>
      <c r="D2" s="276"/>
      <c r="E2" s="276"/>
      <c r="F2" s="285"/>
      <c r="G2" s="113"/>
      <c r="I2" s="295"/>
      <c r="J2" s="276"/>
      <c r="K2" s="276"/>
      <c r="L2" s="276"/>
      <c r="M2" s="276"/>
      <c r="N2" s="65"/>
      <c r="V2" s="114"/>
      <c r="W2" s="115"/>
    </row>
    <row r="3" spans="1:24" ht="19.5" customHeight="1" thickBot="1" x14ac:dyDescent="0.35">
      <c r="A3" s="277"/>
      <c r="B3" s="278"/>
      <c r="C3" s="278"/>
      <c r="D3" s="278"/>
      <c r="E3" s="278"/>
      <c r="F3" s="279"/>
      <c r="G3" s="116"/>
      <c r="I3" s="301"/>
      <c r="J3" s="278"/>
      <c r="K3" s="278"/>
      <c r="L3" s="278"/>
      <c r="M3" s="278"/>
      <c r="N3" s="14"/>
      <c r="V3" s="114"/>
      <c r="W3" s="115"/>
    </row>
    <row r="4" spans="1:24" ht="15.75" customHeight="1" thickBot="1" x14ac:dyDescent="0.35">
      <c r="A4" s="280"/>
      <c r="B4" s="281"/>
      <c r="C4" s="281"/>
      <c r="D4" s="281"/>
      <c r="E4" s="281"/>
      <c r="F4" s="282"/>
      <c r="G4" s="39"/>
      <c r="I4" s="283"/>
      <c r="J4" s="281"/>
      <c r="K4" s="281"/>
      <c r="L4" s="281"/>
      <c r="M4" s="281"/>
      <c r="N4" s="2"/>
      <c r="V4" s="114"/>
      <c r="W4" s="115"/>
    </row>
    <row r="5" spans="1:24" ht="15.75" customHeight="1" thickBot="1" x14ac:dyDescent="0.35">
      <c r="B5" s="117"/>
      <c r="C5" s="114"/>
      <c r="D5" s="117"/>
      <c r="E5" s="114"/>
      <c r="F5" s="115"/>
      <c r="V5" s="114"/>
      <c r="W5" s="115"/>
    </row>
    <row r="6" spans="1:24" ht="19.5" customHeight="1" thickBot="1" x14ac:dyDescent="0.4">
      <c r="A6" s="293" t="s">
        <v>4</v>
      </c>
      <c r="B6" s="278"/>
      <c r="C6" s="278"/>
      <c r="D6" s="278"/>
      <c r="E6" s="278"/>
      <c r="F6" s="278"/>
      <c r="G6" s="294"/>
      <c r="I6" s="290" t="s">
        <v>5</v>
      </c>
      <c r="J6" s="278"/>
      <c r="K6" s="278"/>
      <c r="L6" s="278"/>
      <c r="M6" s="278"/>
      <c r="N6" s="279"/>
      <c r="V6" s="114"/>
      <c r="W6" s="115"/>
    </row>
    <row r="7" spans="1:24" ht="19.5" customHeight="1" thickBot="1" x14ac:dyDescent="0.35">
      <c r="A7" s="42" t="s">
        <v>6</v>
      </c>
      <c r="B7" s="50" t="s">
        <v>7</v>
      </c>
      <c r="C7" s="51" t="s">
        <v>8</v>
      </c>
      <c r="D7" s="41" t="s">
        <v>9</v>
      </c>
      <c r="E7" s="43" t="s">
        <v>8</v>
      </c>
      <c r="F7" s="42" t="s">
        <v>10</v>
      </c>
      <c r="G7" s="44" t="s">
        <v>11</v>
      </c>
      <c r="I7" s="85" t="s">
        <v>12</v>
      </c>
      <c r="J7" s="42" t="s">
        <v>7</v>
      </c>
      <c r="K7" s="86" t="s">
        <v>9</v>
      </c>
      <c r="L7" s="42" t="s">
        <v>13</v>
      </c>
      <c r="M7" s="87" t="s">
        <v>10</v>
      </c>
      <c r="N7" s="87" t="s">
        <v>11</v>
      </c>
      <c r="V7" s="114"/>
      <c r="W7" s="115"/>
    </row>
    <row r="8" spans="1:24" ht="19.5" customHeight="1" thickBot="1" x14ac:dyDescent="0.35">
      <c r="A8" s="27" t="s">
        <v>14</v>
      </c>
      <c r="B8" s="79"/>
      <c r="C8" s="79"/>
      <c r="D8" s="28"/>
      <c r="E8" s="28"/>
      <c r="F8" s="28"/>
      <c r="G8" s="30"/>
      <c r="I8" s="12" t="s">
        <v>15</v>
      </c>
      <c r="J8" s="118">
        <v>0</v>
      </c>
      <c r="K8" s="119">
        <v>0</v>
      </c>
      <c r="L8" s="140" t="e">
        <f>K8/$K$13</f>
        <v>#DIV/0!</v>
      </c>
      <c r="M8" s="141">
        <f>K8-J8</f>
        <v>0</v>
      </c>
      <c r="N8" s="11"/>
      <c r="V8" s="114"/>
      <c r="W8" s="115"/>
    </row>
    <row r="9" spans="1:24" x14ac:dyDescent="0.3">
      <c r="A9" s="75" t="s">
        <v>16</v>
      </c>
      <c r="B9" s="56">
        <f>SUM(B10:B11)</f>
        <v>0</v>
      </c>
      <c r="C9" s="46" t="e">
        <f t="shared" ref="C9:C35" si="0">B9/$B$65</f>
        <v>#DIV/0!</v>
      </c>
      <c r="D9" s="60">
        <f>SUM(D10:D11)</f>
        <v>0</v>
      </c>
      <c r="E9" s="31" t="e">
        <f t="shared" ref="E9:E35" si="1">D9/$D$65</f>
        <v>#DIV/0!</v>
      </c>
      <c r="F9" s="18">
        <f t="shared" ref="F9:F35" si="2">B9-D9</f>
        <v>0</v>
      </c>
      <c r="G9" s="11"/>
      <c r="I9" s="6" t="s">
        <v>17</v>
      </c>
      <c r="J9" s="120">
        <v>0</v>
      </c>
      <c r="K9" s="121">
        <v>0</v>
      </c>
      <c r="L9" s="142" t="e">
        <f>K9/$K$13</f>
        <v>#DIV/0!</v>
      </c>
      <c r="M9" s="143">
        <f>K9-J9</f>
        <v>0</v>
      </c>
      <c r="N9" s="7"/>
      <c r="V9" s="114"/>
      <c r="W9" s="115"/>
    </row>
    <row r="10" spans="1:24" x14ac:dyDescent="0.3">
      <c r="A10" s="76" t="s">
        <v>18</v>
      </c>
      <c r="B10" s="122">
        <v>0</v>
      </c>
      <c r="C10" s="47" t="e">
        <f t="shared" si="0"/>
        <v>#DIV/0!</v>
      </c>
      <c r="D10" s="61">
        <v>0</v>
      </c>
      <c r="E10" s="55" t="e">
        <f t="shared" si="1"/>
        <v>#DIV/0!</v>
      </c>
      <c r="F10" s="17">
        <f t="shared" si="2"/>
        <v>0</v>
      </c>
      <c r="G10" s="7"/>
      <c r="I10" s="6" t="s">
        <v>20</v>
      </c>
      <c r="J10" s="120">
        <v>0</v>
      </c>
      <c r="K10" s="121">
        <v>0</v>
      </c>
      <c r="L10" s="142" t="e">
        <f>K10/$K$13</f>
        <v>#DIV/0!</v>
      </c>
      <c r="M10" s="143">
        <v>0</v>
      </c>
      <c r="N10" s="7"/>
    </row>
    <row r="11" spans="1:24" x14ac:dyDescent="0.3">
      <c r="A11" s="76" t="s">
        <v>21</v>
      </c>
      <c r="B11" s="122">
        <v>0</v>
      </c>
      <c r="C11" s="47" t="e">
        <f t="shared" si="0"/>
        <v>#DIV/0!</v>
      </c>
      <c r="D11" s="61">
        <v>0</v>
      </c>
      <c r="E11" s="55" t="e">
        <f t="shared" si="1"/>
        <v>#DIV/0!</v>
      </c>
      <c r="F11" s="17">
        <f t="shared" si="2"/>
        <v>0</v>
      </c>
      <c r="G11" s="7"/>
      <c r="I11" s="6" t="s">
        <v>23</v>
      </c>
      <c r="J11" s="120">
        <v>0</v>
      </c>
      <c r="K11" s="121">
        <v>0</v>
      </c>
      <c r="L11" s="142"/>
      <c r="M11" s="143">
        <v>0</v>
      </c>
      <c r="N11" s="7"/>
    </row>
    <row r="12" spans="1:24" ht="15.75" customHeight="1" thickBot="1" x14ac:dyDescent="0.35">
      <c r="A12" s="77" t="s">
        <v>24</v>
      </c>
      <c r="B12" s="57">
        <f>SUM(B13:B15)</f>
        <v>0</v>
      </c>
      <c r="C12" s="48" t="e">
        <f t="shared" si="0"/>
        <v>#DIV/0!</v>
      </c>
      <c r="D12" s="62">
        <f>SUM(D13:D15)</f>
        <v>0</v>
      </c>
      <c r="E12" s="31" t="e">
        <f t="shared" si="1"/>
        <v>#DIV/0!</v>
      </c>
      <c r="F12" s="17">
        <f t="shared" si="2"/>
        <v>0</v>
      </c>
      <c r="G12" s="7"/>
      <c r="I12" s="8" t="s">
        <v>25</v>
      </c>
      <c r="J12" s="123">
        <v>0</v>
      </c>
      <c r="K12" s="124">
        <v>0</v>
      </c>
      <c r="L12" s="144" t="e">
        <f>K12/K13</f>
        <v>#DIV/0!</v>
      </c>
      <c r="M12" s="145">
        <v>0</v>
      </c>
      <c r="N12" s="9"/>
    </row>
    <row r="13" spans="1:24" ht="19.5" customHeight="1" thickBot="1" x14ac:dyDescent="0.4">
      <c r="A13" s="76" t="s">
        <v>26</v>
      </c>
      <c r="B13" s="122">
        <v>0</v>
      </c>
      <c r="C13" s="47" t="e">
        <f t="shared" si="0"/>
        <v>#DIV/0!</v>
      </c>
      <c r="D13" s="61">
        <v>0</v>
      </c>
      <c r="E13" s="55" t="e">
        <f t="shared" si="1"/>
        <v>#DIV/0!</v>
      </c>
      <c r="F13" s="17">
        <f t="shared" si="2"/>
        <v>0</v>
      </c>
      <c r="G13" s="7"/>
      <c r="I13" s="88" t="s">
        <v>27</v>
      </c>
      <c r="J13" s="91">
        <f>SUM(J8:J10)+J12</f>
        <v>0</v>
      </c>
      <c r="K13" s="91">
        <f>SUM(K8:K10)+K12</f>
        <v>0</v>
      </c>
      <c r="L13" s="146" t="e">
        <f>SUM(L8:L11)</f>
        <v>#DIV/0!</v>
      </c>
      <c r="M13" s="147">
        <f>K13-J13</f>
        <v>0</v>
      </c>
      <c r="N13" s="89" t="s">
        <v>28</v>
      </c>
    </row>
    <row r="14" spans="1:24" ht="19.5" customHeight="1" thickBot="1" x14ac:dyDescent="0.4">
      <c r="A14" s="76" t="s">
        <v>29</v>
      </c>
      <c r="B14" s="122">
        <v>0</v>
      </c>
      <c r="C14" s="47" t="e">
        <f t="shared" si="0"/>
        <v>#DIV/0!</v>
      </c>
      <c r="D14" s="61">
        <v>0</v>
      </c>
      <c r="E14" s="55" t="e">
        <f t="shared" si="1"/>
        <v>#DIV/0!</v>
      </c>
      <c r="F14" s="17">
        <f t="shared" si="2"/>
        <v>0</v>
      </c>
      <c r="G14" s="7"/>
      <c r="I14" s="40" t="s">
        <v>30</v>
      </c>
      <c r="J14" s="125">
        <v>0</v>
      </c>
      <c r="K14" s="126">
        <v>0</v>
      </c>
      <c r="L14" s="66"/>
      <c r="M14" s="67"/>
      <c r="N14" s="68"/>
      <c r="P14" s="127"/>
      <c r="Q14" s="127"/>
      <c r="R14" s="127"/>
      <c r="S14" s="127"/>
      <c r="T14" s="127"/>
      <c r="U14" s="127"/>
    </row>
    <row r="15" spans="1:24" ht="19.5" customHeight="1" thickBot="1" x14ac:dyDescent="0.4">
      <c r="A15" s="76" t="s">
        <v>31</v>
      </c>
      <c r="B15" s="122">
        <v>0</v>
      </c>
      <c r="C15" s="47" t="e">
        <f t="shared" si="0"/>
        <v>#DIV/0!</v>
      </c>
      <c r="D15" s="61">
        <v>0</v>
      </c>
      <c r="E15" s="55" t="e">
        <f t="shared" si="1"/>
        <v>#DIV/0!</v>
      </c>
      <c r="F15" s="17">
        <f t="shared" si="2"/>
        <v>0</v>
      </c>
      <c r="G15" s="7"/>
      <c r="I15" s="19" t="s">
        <v>32</v>
      </c>
      <c r="J15" s="92">
        <f>J13+J11+J14</f>
        <v>0</v>
      </c>
      <c r="K15" s="92">
        <f>K13+K11+K14</f>
        <v>0</v>
      </c>
      <c r="L15" s="69"/>
      <c r="M15" s="70"/>
      <c r="N15" s="71"/>
      <c r="P15" s="128"/>
      <c r="Q15" s="128"/>
      <c r="R15" s="128"/>
      <c r="S15" s="128"/>
      <c r="T15" s="128"/>
      <c r="U15" s="128"/>
    </row>
    <row r="16" spans="1:24" ht="15.75" customHeight="1" thickBot="1" x14ac:dyDescent="0.35">
      <c r="A16" s="77" t="s">
        <v>33</v>
      </c>
      <c r="B16" s="57">
        <f>SUM(B17:B18)</f>
        <v>0</v>
      </c>
      <c r="C16" s="48" t="e">
        <f t="shared" si="0"/>
        <v>#DIV/0!</v>
      </c>
      <c r="D16" s="62">
        <f>SUM(D17:D18)</f>
        <v>0</v>
      </c>
      <c r="E16" s="31" t="e">
        <f t="shared" si="1"/>
        <v>#DIV/0!</v>
      </c>
      <c r="F16" s="17">
        <f t="shared" si="2"/>
        <v>0</v>
      </c>
      <c r="G16" s="7"/>
      <c r="Q16" s="129"/>
      <c r="R16" s="130"/>
      <c r="S16" s="129"/>
      <c r="T16" s="130"/>
      <c r="U16" s="130"/>
    </row>
    <row r="17" spans="1:21" ht="19.5" customHeight="1" thickBot="1" x14ac:dyDescent="0.4">
      <c r="A17" s="76" t="s">
        <v>34</v>
      </c>
      <c r="B17" s="122">
        <v>0</v>
      </c>
      <c r="C17" s="47" t="e">
        <f t="shared" si="0"/>
        <v>#DIV/0!</v>
      </c>
      <c r="D17" s="61">
        <v>0</v>
      </c>
      <c r="E17" s="55" t="e">
        <f t="shared" si="1"/>
        <v>#DIV/0!</v>
      </c>
      <c r="F17" s="17">
        <f t="shared" si="2"/>
        <v>0</v>
      </c>
      <c r="G17" s="7"/>
      <c r="I17" s="291" t="s">
        <v>35</v>
      </c>
      <c r="J17" s="278"/>
      <c r="K17" s="278"/>
      <c r="L17" s="278"/>
      <c r="M17" s="278"/>
      <c r="N17" s="279"/>
      <c r="Q17" s="129"/>
      <c r="R17" s="130"/>
      <c r="S17" s="129"/>
      <c r="T17" s="130"/>
      <c r="U17" s="130"/>
    </row>
    <row r="18" spans="1:21" ht="19.5" customHeight="1" thickBot="1" x14ac:dyDescent="0.35">
      <c r="A18" s="76" t="s">
        <v>36</v>
      </c>
      <c r="B18" s="122">
        <v>0</v>
      </c>
      <c r="C18" s="47" t="e">
        <f t="shared" si="0"/>
        <v>#DIV/0!</v>
      </c>
      <c r="D18" s="61">
        <v>0</v>
      </c>
      <c r="E18" s="55" t="e">
        <f t="shared" si="1"/>
        <v>#DIV/0!</v>
      </c>
      <c r="F18" s="17">
        <f t="shared" si="2"/>
        <v>0</v>
      </c>
      <c r="G18" s="7"/>
      <c r="I18" s="96" t="s">
        <v>37</v>
      </c>
      <c r="J18" s="42" t="s">
        <v>38</v>
      </c>
      <c r="K18" s="87" t="s">
        <v>8</v>
      </c>
      <c r="L18" s="97" t="s">
        <v>39</v>
      </c>
      <c r="M18" s="98" t="s">
        <v>8</v>
      </c>
      <c r="N18" s="72"/>
      <c r="Q18" s="131"/>
      <c r="R18" s="130"/>
      <c r="S18" s="129"/>
      <c r="T18" s="130"/>
      <c r="U18" s="130"/>
    </row>
    <row r="19" spans="1:21" ht="18.75" customHeight="1" x14ac:dyDescent="0.35">
      <c r="A19" s="77" t="s">
        <v>40</v>
      </c>
      <c r="B19" s="57">
        <v>0</v>
      </c>
      <c r="C19" s="48" t="e">
        <f t="shared" si="0"/>
        <v>#DIV/0!</v>
      </c>
      <c r="D19" s="62">
        <v>0</v>
      </c>
      <c r="E19" s="31" t="e">
        <f t="shared" si="1"/>
        <v>#DIV/0!</v>
      </c>
      <c r="F19" s="17">
        <f t="shared" si="2"/>
        <v>0</v>
      </c>
      <c r="G19" s="7"/>
      <c r="I19" s="1" t="s">
        <v>41</v>
      </c>
      <c r="J19" s="148">
        <f>SUM(B9,B12,B16,B19,B20,B21,B26,B27,B32)</f>
        <v>0</v>
      </c>
      <c r="K19" s="149" t="e">
        <f>J19/J22</f>
        <v>#DIV/0!</v>
      </c>
      <c r="L19" s="150">
        <f>SUM(D9,D12,D16,D19,D20,D21,D26,D27,D32)</f>
        <v>0</v>
      </c>
      <c r="M19" s="151" t="e">
        <f>L19/L22</f>
        <v>#DIV/0!</v>
      </c>
      <c r="N19" s="73"/>
      <c r="P19" s="132"/>
      <c r="Q19" s="129"/>
      <c r="R19" s="130"/>
      <c r="S19" s="133"/>
      <c r="T19" s="134"/>
      <c r="U19" s="134"/>
    </row>
    <row r="20" spans="1:21" x14ac:dyDescent="0.3">
      <c r="A20" s="77" t="s">
        <v>42</v>
      </c>
      <c r="B20" s="57">
        <v>0</v>
      </c>
      <c r="C20" s="48" t="e">
        <f t="shared" si="0"/>
        <v>#DIV/0!</v>
      </c>
      <c r="D20" s="62">
        <v>0</v>
      </c>
      <c r="E20" s="31" t="e">
        <f t="shared" si="1"/>
        <v>#DIV/0!</v>
      </c>
      <c r="F20" s="17">
        <f t="shared" si="2"/>
        <v>0</v>
      </c>
      <c r="G20" s="7"/>
      <c r="I20" s="3" t="s">
        <v>43</v>
      </c>
      <c r="J20" s="152">
        <f>SUM(B37,B42,B43,B44,B53,B54)</f>
        <v>0</v>
      </c>
      <c r="K20" s="153" t="e">
        <f>J20/J22</f>
        <v>#DIV/0!</v>
      </c>
      <c r="L20" s="154">
        <f>SUM(D37,D42,D43,D44,D53,D54)</f>
        <v>0</v>
      </c>
      <c r="M20" s="155" t="e">
        <f>L20/L22</f>
        <v>#DIV/0!</v>
      </c>
      <c r="N20" s="73"/>
    </row>
    <row r="21" spans="1:21" ht="15.75" customHeight="1" thickBot="1" x14ac:dyDescent="0.35">
      <c r="A21" s="77" t="s">
        <v>44</v>
      </c>
      <c r="B21" s="57">
        <f>SUM(B22:B25)</f>
        <v>0</v>
      </c>
      <c r="C21" s="48" t="e">
        <f t="shared" si="0"/>
        <v>#DIV/0!</v>
      </c>
      <c r="D21" s="62">
        <f>SUM(D22:D25)</f>
        <v>0</v>
      </c>
      <c r="E21" s="31" t="e">
        <f t="shared" si="1"/>
        <v>#DIV/0!</v>
      </c>
      <c r="F21" s="17">
        <f t="shared" si="2"/>
        <v>0</v>
      </c>
      <c r="G21" s="7"/>
      <c r="I21" s="3" t="s">
        <v>45</v>
      </c>
      <c r="J21" s="152">
        <f>SUM(B56,B62,B63,B64)</f>
        <v>0</v>
      </c>
      <c r="K21" s="153" t="e">
        <f>J21/J22</f>
        <v>#DIV/0!</v>
      </c>
      <c r="L21" s="154">
        <f>SUM(D56,D62,D63,D64)</f>
        <v>0</v>
      </c>
      <c r="M21" s="155" t="e">
        <f>L21/L22</f>
        <v>#DIV/0!</v>
      </c>
      <c r="N21" s="73"/>
    </row>
    <row r="22" spans="1:21" ht="19.5" customHeight="1" thickBot="1" x14ac:dyDescent="0.4">
      <c r="A22" s="76" t="s">
        <v>46</v>
      </c>
      <c r="B22" s="122">
        <v>0</v>
      </c>
      <c r="C22" s="47" t="e">
        <f t="shared" si="0"/>
        <v>#DIV/0!</v>
      </c>
      <c r="D22" s="61">
        <v>0</v>
      </c>
      <c r="E22" s="55" t="e">
        <f t="shared" si="1"/>
        <v>#DIV/0!</v>
      </c>
      <c r="F22" s="17">
        <f t="shared" si="2"/>
        <v>0</v>
      </c>
      <c r="G22" s="7"/>
      <c r="I22" s="90" t="s">
        <v>27</v>
      </c>
      <c r="J22" s="156">
        <f>SUM(J19:J21)</f>
        <v>0</v>
      </c>
      <c r="K22" s="157" t="e">
        <f>SUM(K19:K21)</f>
        <v>#DIV/0!</v>
      </c>
      <c r="L22" s="93">
        <f>SUM(L19:L21)</f>
        <v>0</v>
      </c>
      <c r="M22" s="135" t="e">
        <f>SUM(M19:M21)</f>
        <v>#DIV/0!</v>
      </c>
      <c r="N22" s="74"/>
    </row>
    <row r="23" spans="1:21" ht="15.75" customHeight="1" thickBot="1" x14ac:dyDescent="0.35">
      <c r="A23" s="76" t="s">
        <v>47</v>
      </c>
      <c r="B23" s="122">
        <v>0</v>
      </c>
      <c r="C23" s="47" t="e">
        <f t="shared" si="0"/>
        <v>#DIV/0!</v>
      </c>
      <c r="D23" s="61">
        <v>0</v>
      </c>
      <c r="E23" s="55" t="e">
        <f t="shared" si="1"/>
        <v>#DIV/0!</v>
      </c>
      <c r="F23" s="17">
        <f t="shared" si="2"/>
        <v>0</v>
      </c>
      <c r="G23" s="7"/>
    </row>
    <row r="24" spans="1:21" ht="19.5" customHeight="1" thickBot="1" x14ac:dyDescent="0.4">
      <c r="A24" s="76" t="s">
        <v>48</v>
      </c>
      <c r="B24" s="122">
        <v>0</v>
      </c>
      <c r="C24" s="47" t="e">
        <f t="shared" si="0"/>
        <v>#DIV/0!</v>
      </c>
      <c r="D24" s="61">
        <v>0</v>
      </c>
      <c r="E24" s="55" t="e">
        <f t="shared" si="1"/>
        <v>#DIV/0!</v>
      </c>
      <c r="F24" s="17">
        <f t="shared" si="2"/>
        <v>0</v>
      </c>
      <c r="G24" s="7"/>
      <c r="I24" s="292" t="s">
        <v>50</v>
      </c>
      <c r="J24" s="278"/>
      <c r="K24" s="278"/>
      <c r="L24" s="278"/>
      <c r="M24" s="278"/>
      <c r="N24" s="279"/>
    </row>
    <row r="25" spans="1:21" ht="19.5" customHeight="1" thickBot="1" x14ac:dyDescent="0.35">
      <c r="A25" s="76" t="s">
        <v>51</v>
      </c>
      <c r="B25" s="122">
        <v>0</v>
      </c>
      <c r="C25" s="47" t="e">
        <f t="shared" si="0"/>
        <v>#DIV/0!</v>
      </c>
      <c r="D25" s="61">
        <v>0</v>
      </c>
      <c r="E25" s="55" t="e">
        <f t="shared" si="1"/>
        <v>#DIV/0!</v>
      </c>
      <c r="F25" s="17">
        <f t="shared" si="2"/>
        <v>0</v>
      </c>
      <c r="G25" s="7"/>
      <c r="I25" s="94" t="s">
        <v>52</v>
      </c>
      <c r="J25" s="95" t="s">
        <v>53</v>
      </c>
      <c r="K25" s="94" t="s">
        <v>54</v>
      </c>
      <c r="L25" s="95" t="s">
        <v>55</v>
      </c>
      <c r="M25" s="94" t="s">
        <v>56</v>
      </c>
      <c r="N25" s="44" t="s">
        <v>57</v>
      </c>
    </row>
    <row r="26" spans="1:21" ht="15.75" customHeight="1" thickBot="1" x14ac:dyDescent="0.35">
      <c r="A26" s="77" t="s">
        <v>58</v>
      </c>
      <c r="B26" s="57">
        <v>0</v>
      </c>
      <c r="C26" s="48" t="e">
        <f t="shared" si="0"/>
        <v>#DIV/0!</v>
      </c>
      <c r="D26" s="62">
        <v>0</v>
      </c>
      <c r="E26" s="31" t="e">
        <f t="shared" si="1"/>
        <v>#DIV/0!</v>
      </c>
      <c r="F26" s="17">
        <f t="shared" si="2"/>
        <v>0</v>
      </c>
      <c r="G26" s="7"/>
      <c r="I26" s="14" t="s">
        <v>59</v>
      </c>
      <c r="J26" s="99">
        <v>0</v>
      </c>
      <c r="K26" s="158">
        <v>0</v>
      </c>
      <c r="L26" s="99">
        <v>0</v>
      </c>
      <c r="M26" s="100">
        <v>0</v>
      </c>
      <c r="N26" s="101">
        <v>0</v>
      </c>
    </row>
    <row r="27" spans="1:21" ht="15.75" customHeight="1" thickBot="1" x14ac:dyDescent="0.35">
      <c r="A27" s="77" t="s">
        <v>60</v>
      </c>
      <c r="B27" s="57">
        <f>SUM(B28:B31)</f>
        <v>0</v>
      </c>
      <c r="C27" s="48" t="e">
        <f t="shared" si="0"/>
        <v>#DIV/0!</v>
      </c>
      <c r="D27" s="62">
        <f>SUM(D28:D31)</f>
        <v>0</v>
      </c>
      <c r="E27" s="31" t="e">
        <f t="shared" si="1"/>
        <v>#DIV/0!</v>
      </c>
      <c r="F27" s="17">
        <f t="shared" si="2"/>
        <v>0</v>
      </c>
      <c r="G27" s="7"/>
      <c r="I27" s="40" t="s">
        <v>61</v>
      </c>
      <c r="J27" s="100">
        <v>0</v>
      </c>
      <c r="K27" s="158">
        <v>0</v>
      </c>
      <c r="L27" s="99">
        <v>0</v>
      </c>
      <c r="M27" s="100">
        <v>0</v>
      </c>
      <c r="N27" s="101">
        <v>0</v>
      </c>
    </row>
    <row r="28" spans="1:21" ht="19.5" customHeight="1" thickBot="1" x14ac:dyDescent="0.35">
      <c r="A28" s="76" t="s">
        <v>62</v>
      </c>
      <c r="B28" s="122">
        <v>0</v>
      </c>
      <c r="C28" s="47" t="e">
        <f t="shared" si="0"/>
        <v>#DIV/0!</v>
      </c>
      <c r="D28" s="61">
        <v>0</v>
      </c>
      <c r="E28" s="55" t="e">
        <f t="shared" si="1"/>
        <v>#DIV/0!</v>
      </c>
      <c r="F28" s="17">
        <f t="shared" si="2"/>
        <v>0</v>
      </c>
      <c r="G28" s="7"/>
    </row>
    <row r="29" spans="1:21" ht="19.5" customHeight="1" thickBot="1" x14ac:dyDescent="0.4">
      <c r="A29" s="76" t="s">
        <v>64</v>
      </c>
      <c r="B29" s="122">
        <v>0</v>
      </c>
      <c r="C29" s="47" t="e">
        <f t="shared" si="0"/>
        <v>#DIV/0!</v>
      </c>
      <c r="D29" s="61">
        <v>0</v>
      </c>
      <c r="E29" s="55" t="e">
        <f t="shared" si="1"/>
        <v>#DIV/0!</v>
      </c>
      <c r="F29" s="17">
        <f t="shared" si="2"/>
        <v>0</v>
      </c>
      <c r="G29" s="7"/>
      <c r="I29" s="290" t="s">
        <v>66</v>
      </c>
      <c r="J29" s="278"/>
      <c r="K29" s="278"/>
      <c r="L29" s="278"/>
      <c r="M29" s="278"/>
      <c r="N29" s="279"/>
    </row>
    <row r="30" spans="1:21" ht="19.5" customHeight="1" thickBot="1" x14ac:dyDescent="0.4">
      <c r="A30" s="76" t="s">
        <v>65</v>
      </c>
      <c r="B30" s="122">
        <v>0</v>
      </c>
      <c r="C30" s="47" t="e">
        <f t="shared" si="0"/>
        <v>#DIV/0!</v>
      </c>
      <c r="D30" s="61">
        <v>0</v>
      </c>
      <c r="E30" s="55" t="e">
        <f t="shared" si="1"/>
        <v>#DIV/0!</v>
      </c>
      <c r="F30" s="17">
        <f t="shared" si="2"/>
        <v>0</v>
      </c>
      <c r="G30" s="7"/>
      <c r="I30" s="291" t="s">
        <v>68</v>
      </c>
      <c r="J30" s="278"/>
      <c r="K30" s="279"/>
      <c r="L30" s="300" t="s">
        <v>69</v>
      </c>
      <c r="M30" s="278"/>
      <c r="N30" s="279"/>
    </row>
    <row r="31" spans="1:21" ht="19.5" customHeight="1" thickBot="1" x14ac:dyDescent="0.35">
      <c r="A31" s="76" t="s">
        <v>67</v>
      </c>
      <c r="B31" s="122">
        <v>0</v>
      </c>
      <c r="C31" s="47" t="e">
        <f t="shared" si="0"/>
        <v>#DIV/0!</v>
      </c>
      <c r="D31" s="61">
        <v>0</v>
      </c>
      <c r="E31" s="55" t="e">
        <f t="shared" si="1"/>
        <v>#DIV/0!</v>
      </c>
      <c r="F31" s="17">
        <f t="shared" si="2"/>
        <v>0</v>
      </c>
      <c r="G31" s="7"/>
      <c r="I31" s="136" t="s">
        <v>71</v>
      </c>
      <c r="J31" s="42" t="s">
        <v>38</v>
      </c>
      <c r="K31" s="137" t="s">
        <v>39</v>
      </c>
      <c r="L31" s="85" t="s">
        <v>52</v>
      </c>
      <c r="M31" s="42" t="s">
        <v>72</v>
      </c>
      <c r="N31" s="87" t="s">
        <v>11</v>
      </c>
    </row>
    <row r="32" spans="1:21" ht="19.5" customHeight="1" thickBot="1" x14ac:dyDescent="0.35">
      <c r="A32" s="77" t="s">
        <v>70</v>
      </c>
      <c r="B32" s="57">
        <f>SUM(B33:B35)</f>
        <v>0</v>
      </c>
      <c r="C32" s="48" t="e">
        <f t="shared" si="0"/>
        <v>#DIV/0!</v>
      </c>
      <c r="D32" s="62">
        <f>SUM(D33:D35)</f>
        <v>0</v>
      </c>
      <c r="E32" s="31" t="e">
        <f t="shared" si="1"/>
        <v>#DIV/0!</v>
      </c>
      <c r="F32" s="17">
        <f t="shared" si="2"/>
        <v>0</v>
      </c>
      <c r="G32" s="7"/>
      <c r="I32" s="138" t="s">
        <v>74</v>
      </c>
      <c r="J32" s="159">
        <f>J13-J22</f>
        <v>0</v>
      </c>
      <c r="K32" s="160">
        <f>K15-L22</f>
        <v>0</v>
      </c>
      <c r="L32" s="161" t="s">
        <v>160</v>
      </c>
      <c r="M32" s="162">
        <v>0</v>
      </c>
      <c r="N32" s="163"/>
    </row>
    <row r="33" spans="1:14" ht="19.5" customHeight="1" thickBot="1" x14ac:dyDescent="0.35">
      <c r="A33" s="76" t="s">
        <v>73</v>
      </c>
      <c r="B33" s="122">
        <v>0</v>
      </c>
      <c r="C33" s="47" t="e">
        <f t="shared" si="0"/>
        <v>#DIV/0!</v>
      </c>
      <c r="D33" s="61">
        <v>0</v>
      </c>
      <c r="E33" s="55" t="e">
        <f t="shared" si="1"/>
        <v>#DIV/0!</v>
      </c>
      <c r="F33" s="17">
        <f t="shared" si="2"/>
        <v>0</v>
      </c>
      <c r="G33" s="7"/>
      <c r="I33" s="102" t="s">
        <v>78</v>
      </c>
      <c r="J33" s="164">
        <v>0</v>
      </c>
      <c r="K33" s="165">
        <v>0</v>
      </c>
      <c r="L33" s="161" t="s">
        <v>79</v>
      </c>
      <c r="M33" s="162">
        <f>J26</f>
        <v>0</v>
      </c>
      <c r="N33" s="166"/>
    </row>
    <row r="34" spans="1:14" ht="19.5" customHeight="1" thickBot="1" x14ac:dyDescent="0.35">
      <c r="A34" s="76" t="s">
        <v>77</v>
      </c>
      <c r="B34" s="122">
        <v>0</v>
      </c>
      <c r="C34" s="47" t="e">
        <f t="shared" si="0"/>
        <v>#DIV/0!</v>
      </c>
      <c r="D34" s="61">
        <v>0</v>
      </c>
      <c r="E34" s="55" t="e">
        <f t="shared" si="1"/>
        <v>#DIV/0!</v>
      </c>
      <c r="F34" s="17">
        <f t="shared" si="2"/>
        <v>0</v>
      </c>
      <c r="G34" s="7"/>
      <c r="I34" s="103" t="s">
        <v>81</v>
      </c>
      <c r="J34" s="167" t="e">
        <f>J33/J13</f>
        <v>#DIV/0!</v>
      </c>
      <c r="K34" s="168" t="e">
        <f>K33/K13</f>
        <v>#DIV/0!</v>
      </c>
      <c r="L34" s="190" t="s">
        <v>82</v>
      </c>
      <c r="M34" s="169" t="s">
        <v>76</v>
      </c>
      <c r="N34" s="170" t="s">
        <v>76</v>
      </c>
    </row>
    <row r="35" spans="1:14" ht="15.75" customHeight="1" thickBot="1" x14ac:dyDescent="0.35">
      <c r="A35" s="78" t="s">
        <v>80</v>
      </c>
      <c r="B35" s="139">
        <v>0</v>
      </c>
      <c r="C35" s="49" t="e">
        <f t="shared" si="0"/>
        <v>#DIV/0!</v>
      </c>
      <c r="D35" s="63">
        <v>0</v>
      </c>
      <c r="E35" s="55" t="e">
        <f t="shared" si="1"/>
        <v>#DIV/0!</v>
      </c>
      <c r="F35" s="45">
        <f t="shared" si="2"/>
        <v>0</v>
      </c>
      <c r="G35" s="10"/>
      <c r="I35" s="171" t="s">
        <v>84</v>
      </c>
      <c r="J35" s="172">
        <f>J32-J33</f>
        <v>0</v>
      </c>
      <c r="K35" s="173">
        <f>K32-K33</f>
        <v>0</v>
      </c>
      <c r="L35" s="174" t="s">
        <v>85</v>
      </c>
      <c r="M35" s="175">
        <f>SUM(M32:M34)</f>
        <v>0</v>
      </c>
      <c r="N35" s="176" t="s">
        <v>76</v>
      </c>
    </row>
    <row r="36" spans="1:14" ht="19.5" customHeight="1" thickBot="1" x14ac:dyDescent="0.35">
      <c r="A36" s="26" t="s">
        <v>83</v>
      </c>
      <c r="B36" s="81"/>
      <c r="C36" s="82"/>
      <c r="D36" s="25"/>
      <c r="E36" s="24"/>
      <c r="F36" s="25"/>
      <c r="G36" s="29"/>
    </row>
    <row r="37" spans="1:14" x14ac:dyDescent="0.3">
      <c r="A37" s="75" t="s">
        <v>86</v>
      </c>
      <c r="B37" s="56">
        <f>SUM(B38:B41)</f>
        <v>0</v>
      </c>
      <c r="C37" s="46" t="e">
        <f t="shared" ref="C37:C54" si="3">B37/$B$65</f>
        <v>#DIV/0!</v>
      </c>
      <c r="D37" s="60">
        <f>SUM(D38:D41)</f>
        <v>0</v>
      </c>
      <c r="E37" s="31" t="e">
        <f t="shared" ref="E37:E54" si="4">D37/$D$65</f>
        <v>#DIV/0!</v>
      </c>
      <c r="F37" s="18">
        <f t="shared" ref="F37:F54" si="5">B37-D37</f>
        <v>0</v>
      </c>
      <c r="G37" s="53" t="s">
        <v>87</v>
      </c>
    </row>
    <row r="38" spans="1:14" x14ac:dyDescent="0.3">
      <c r="A38" s="76" t="s">
        <v>88</v>
      </c>
      <c r="B38" s="58">
        <v>0</v>
      </c>
      <c r="C38" s="47" t="e">
        <f t="shared" si="3"/>
        <v>#DIV/0!</v>
      </c>
      <c r="D38" s="61">
        <v>0</v>
      </c>
      <c r="E38" s="55" t="e">
        <f t="shared" si="4"/>
        <v>#DIV/0!</v>
      </c>
      <c r="F38" s="17">
        <f t="shared" si="5"/>
        <v>0</v>
      </c>
      <c r="G38" s="7"/>
    </row>
    <row r="39" spans="1:14" x14ac:dyDescent="0.3">
      <c r="A39" s="76" t="s">
        <v>89</v>
      </c>
      <c r="B39" s="58">
        <v>0</v>
      </c>
      <c r="C39" s="47" t="e">
        <f t="shared" si="3"/>
        <v>#DIV/0!</v>
      </c>
      <c r="D39" s="61">
        <v>0</v>
      </c>
      <c r="E39" s="55" t="e">
        <f t="shared" si="4"/>
        <v>#DIV/0!</v>
      </c>
      <c r="F39" s="17">
        <f t="shared" si="5"/>
        <v>0</v>
      </c>
      <c r="G39" s="7"/>
    </row>
    <row r="40" spans="1:14" x14ac:dyDescent="0.3">
      <c r="A40" s="76" t="s">
        <v>90</v>
      </c>
      <c r="B40" s="58">
        <v>0</v>
      </c>
      <c r="C40" s="47" t="e">
        <f t="shared" si="3"/>
        <v>#DIV/0!</v>
      </c>
      <c r="D40" s="61">
        <v>0</v>
      </c>
      <c r="E40" s="55" t="e">
        <f t="shared" si="4"/>
        <v>#DIV/0!</v>
      </c>
      <c r="F40" s="17">
        <f t="shared" si="5"/>
        <v>0</v>
      </c>
      <c r="G40" s="7"/>
    </row>
    <row r="41" spans="1:14" x14ac:dyDescent="0.3">
      <c r="A41" s="76" t="s">
        <v>91</v>
      </c>
      <c r="B41" s="58">
        <v>0</v>
      </c>
      <c r="C41" s="47" t="e">
        <f t="shared" si="3"/>
        <v>#DIV/0!</v>
      </c>
      <c r="D41" s="61">
        <v>0</v>
      </c>
      <c r="E41" s="55" t="e">
        <f t="shared" si="4"/>
        <v>#DIV/0!</v>
      </c>
      <c r="F41" s="17">
        <f t="shared" si="5"/>
        <v>0</v>
      </c>
      <c r="G41" s="7"/>
    </row>
    <row r="42" spans="1:14" x14ac:dyDescent="0.3">
      <c r="A42" s="77" t="s">
        <v>92</v>
      </c>
      <c r="B42" s="57">
        <v>0</v>
      </c>
      <c r="C42" s="48" t="e">
        <f t="shared" si="3"/>
        <v>#DIV/0!</v>
      </c>
      <c r="D42" s="62">
        <v>0</v>
      </c>
      <c r="E42" s="31" t="e">
        <f t="shared" si="4"/>
        <v>#DIV/0!</v>
      </c>
      <c r="F42" s="17">
        <f t="shared" si="5"/>
        <v>0</v>
      </c>
      <c r="G42" s="7"/>
    </row>
    <row r="43" spans="1:14" x14ac:dyDescent="0.3">
      <c r="A43" s="77" t="s">
        <v>93</v>
      </c>
      <c r="B43" s="57">
        <v>0</v>
      </c>
      <c r="C43" s="48" t="e">
        <f t="shared" si="3"/>
        <v>#DIV/0!</v>
      </c>
      <c r="D43" s="62">
        <v>0</v>
      </c>
      <c r="E43" s="31" t="e">
        <f t="shared" si="4"/>
        <v>#DIV/0!</v>
      </c>
      <c r="F43" s="17">
        <f t="shared" si="5"/>
        <v>0</v>
      </c>
      <c r="G43" s="7"/>
    </row>
    <row r="44" spans="1:14" x14ac:dyDescent="0.3">
      <c r="A44" s="77" t="s">
        <v>94</v>
      </c>
      <c r="B44" s="57">
        <f>SUM(B45:B52)</f>
        <v>0</v>
      </c>
      <c r="C44" s="48" t="e">
        <f t="shared" si="3"/>
        <v>#DIV/0!</v>
      </c>
      <c r="D44" s="62">
        <f>SUM(D45:D52)</f>
        <v>0</v>
      </c>
      <c r="E44" s="31" t="e">
        <f t="shared" si="4"/>
        <v>#DIV/0!</v>
      </c>
      <c r="F44" s="17">
        <f t="shared" si="5"/>
        <v>0</v>
      </c>
      <c r="G44" s="54" t="s">
        <v>87</v>
      </c>
    </row>
    <row r="45" spans="1:14" x14ac:dyDescent="0.3">
      <c r="A45" s="76" t="s">
        <v>95</v>
      </c>
      <c r="B45" s="58">
        <v>0</v>
      </c>
      <c r="C45" s="47" t="e">
        <f t="shared" si="3"/>
        <v>#DIV/0!</v>
      </c>
      <c r="D45" s="61">
        <v>0</v>
      </c>
      <c r="E45" s="55" t="e">
        <f t="shared" si="4"/>
        <v>#DIV/0!</v>
      </c>
      <c r="F45" s="17">
        <f t="shared" si="5"/>
        <v>0</v>
      </c>
      <c r="G45" s="7"/>
    </row>
    <row r="46" spans="1:14" x14ac:dyDescent="0.3">
      <c r="A46" s="76" t="s">
        <v>96</v>
      </c>
      <c r="B46" s="58">
        <v>0</v>
      </c>
      <c r="C46" s="47" t="e">
        <f t="shared" si="3"/>
        <v>#DIV/0!</v>
      </c>
      <c r="D46" s="61">
        <v>0</v>
      </c>
      <c r="E46" s="55" t="e">
        <f t="shared" si="4"/>
        <v>#DIV/0!</v>
      </c>
      <c r="F46" s="17">
        <f t="shared" si="5"/>
        <v>0</v>
      </c>
      <c r="G46" s="7"/>
    </row>
    <row r="47" spans="1:14" x14ac:dyDescent="0.3">
      <c r="A47" s="76" t="s">
        <v>97</v>
      </c>
      <c r="B47" s="58">
        <v>0</v>
      </c>
      <c r="C47" s="47" t="e">
        <f t="shared" si="3"/>
        <v>#DIV/0!</v>
      </c>
      <c r="D47" s="61">
        <v>0</v>
      </c>
      <c r="E47" s="55" t="e">
        <f t="shared" si="4"/>
        <v>#DIV/0!</v>
      </c>
      <c r="F47" s="17">
        <f t="shared" si="5"/>
        <v>0</v>
      </c>
      <c r="G47" s="7"/>
    </row>
    <row r="48" spans="1:14" x14ac:dyDescent="0.3">
      <c r="A48" s="76" t="s">
        <v>98</v>
      </c>
      <c r="B48" s="58">
        <v>0</v>
      </c>
      <c r="C48" s="47" t="e">
        <f t="shared" si="3"/>
        <v>#DIV/0!</v>
      </c>
      <c r="D48" s="61">
        <v>0</v>
      </c>
      <c r="E48" s="55" t="e">
        <f t="shared" si="4"/>
        <v>#DIV/0!</v>
      </c>
      <c r="F48" s="17">
        <f t="shared" si="5"/>
        <v>0</v>
      </c>
      <c r="G48" s="7"/>
    </row>
    <row r="49" spans="1:7" x14ac:dyDescent="0.3">
      <c r="A49" s="76" t="s">
        <v>99</v>
      </c>
      <c r="B49" s="58">
        <v>0</v>
      </c>
      <c r="C49" s="47" t="e">
        <f t="shared" si="3"/>
        <v>#DIV/0!</v>
      </c>
      <c r="D49" s="61">
        <v>0</v>
      </c>
      <c r="E49" s="55" t="e">
        <f t="shared" si="4"/>
        <v>#DIV/0!</v>
      </c>
      <c r="F49" s="17">
        <f t="shared" si="5"/>
        <v>0</v>
      </c>
      <c r="G49" s="7"/>
    </row>
    <row r="50" spans="1:7" ht="15.75" customHeight="1" x14ac:dyDescent="0.3">
      <c r="A50" s="76" t="s">
        <v>100</v>
      </c>
      <c r="B50" s="58">
        <v>0</v>
      </c>
      <c r="C50" s="47" t="e">
        <f t="shared" si="3"/>
        <v>#DIV/0!</v>
      </c>
      <c r="D50" s="61">
        <v>0</v>
      </c>
      <c r="E50" s="55" t="e">
        <f t="shared" si="4"/>
        <v>#DIV/0!</v>
      </c>
      <c r="F50" s="17">
        <f t="shared" si="5"/>
        <v>0</v>
      </c>
      <c r="G50" s="7"/>
    </row>
    <row r="51" spans="1:7" x14ac:dyDescent="0.3">
      <c r="A51" s="76" t="s">
        <v>101</v>
      </c>
      <c r="B51" s="58">
        <v>0</v>
      </c>
      <c r="C51" s="47" t="e">
        <f t="shared" si="3"/>
        <v>#DIV/0!</v>
      </c>
      <c r="D51" s="61">
        <v>0</v>
      </c>
      <c r="E51" s="55" t="e">
        <f t="shared" si="4"/>
        <v>#DIV/0!</v>
      </c>
      <c r="F51" s="17">
        <f t="shared" si="5"/>
        <v>0</v>
      </c>
      <c r="G51" s="7"/>
    </row>
    <row r="52" spans="1:7" x14ac:dyDescent="0.3">
      <c r="A52" s="76" t="s">
        <v>102</v>
      </c>
      <c r="B52" s="58">
        <v>0</v>
      </c>
      <c r="C52" s="47" t="e">
        <f t="shared" si="3"/>
        <v>#DIV/0!</v>
      </c>
      <c r="D52" s="61">
        <v>0</v>
      </c>
      <c r="E52" s="55" t="e">
        <f t="shared" si="4"/>
        <v>#DIV/0!</v>
      </c>
      <c r="F52" s="17">
        <f t="shared" si="5"/>
        <v>0</v>
      </c>
      <c r="G52" s="7"/>
    </row>
    <row r="53" spans="1:7" x14ac:dyDescent="0.3">
      <c r="A53" s="77" t="s">
        <v>103</v>
      </c>
      <c r="B53" s="57">
        <v>0</v>
      </c>
      <c r="C53" s="48" t="e">
        <f t="shared" si="3"/>
        <v>#DIV/0!</v>
      </c>
      <c r="D53" s="62">
        <f>0</f>
        <v>0</v>
      </c>
      <c r="E53" s="31" t="e">
        <f t="shared" si="4"/>
        <v>#DIV/0!</v>
      </c>
      <c r="F53" s="17">
        <f t="shared" si="5"/>
        <v>0</v>
      </c>
      <c r="G53" s="7"/>
    </row>
    <row r="54" spans="1:7" ht="15.75" customHeight="1" thickBot="1" x14ac:dyDescent="0.35">
      <c r="A54" s="80" t="s">
        <v>104</v>
      </c>
      <c r="B54" s="59">
        <v>0</v>
      </c>
      <c r="C54" s="52" t="e">
        <f t="shared" si="3"/>
        <v>#DIV/0!</v>
      </c>
      <c r="D54" s="64">
        <v>0</v>
      </c>
      <c r="E54" s="31" t="e">
        <f t="shared" si="4"/>
        <v>#DIV/0!</v>
      </c>
      <c r="F54" s="45">
        <f t="shared" si="5"/>
        <v>0</v>
      </c>
      <c r="G54" s="10"/>
    </row>
    <row r="55" spans="1:7" ht="19.5" customHeight="1" thickBot="1" x14ac:dyDescent="0.35">
      <c r="A55" s="32" t="s">
        <v>105</v>
      </c>
      <c r="B55" s="83"/>
      <c r="C55" s="84"/>
      <c r="D55" s="33"/>
      <c r="E55" s="34"/>
      <c r="F55" s="33"/>
      <c r="G55" s="35"/>
    </row>
    <row r="56" spans="1:7" x14ac:dyDescent="0.3">
      <c r="A56" s="75" t="s">
        <v>106</v>
      </c>
      <c r="B56" s="56">
        <f>SUM(B57:B61)</f>
        <v>0</v>
      </c>
      <c r="C56" s="46" t="e">
        <f t="shared" ref="C56:C64" si="6">B56/$B$65</f>
        <v>#DIV/0!</v>
      </c>
      <c r="D56" s="56">
        <f>SUM(D57:D61)</f>
        <v>0</v>
      </c>
      <c r="E56" s="46" t="e">
        <f t="shared" ref="E56:E64" si="7">D56/$D$65</f>
        <v>#DIV/0!</v>
      </c>
      <c r="F56" s="18">
        <f t="shared" ref="F56:F64" si="8">B56-D56</f>
        <v>0</v>
      </c>
      <c r="G56" s="5"/>
    </row>
    <row r="57" spans="1:7" x14ac:dyDescent="0.3">
      <c r="A57" s="76" t="s">
        <v>107</v>
      </c>
      <c r="B57" s="58">
        <v>0</v>
      </c>
      <c r="C57" s="47" t="e">
        <f t="shared" si="6"/>
        <v>#DIV/0!</v>
      </c>
      <c r="D57" s="58">
        <v>0</v>
      </c>
      <c r="E57" s="198" t="e">
        <f t="shared" si="7"/>
        <v>#DIV/0!</v>
      </c>
      <c r="F57" s="17">
        <f t="shared" si="8"/>
        <v>0</v>
      </c>
      <c r="G57" s="7"/>
    </row>
    <row r="58" spans="1:7" x14ac:dyDescent="0.3">
      <c r="A58" s="76" t="s">
        <v>108</v>
      </c>
      <c r="B58" s="58">
        <v>0</v>
      </c>
      <c r="C58" s="47" t="e">
        <f t="shared" si="6"/>
        <v>#DIV/0!</v>
      </c>
      <c r="D58" s="58">
        <v>0</v>
      </c>
      <c r="E58" s="198" t="e">
        <f t="shared" si="7"/>
        <v>#DIV/0!</v>
      </c>
      <c r="F58" s="17">
        <f t="shared" si="8"/>
        <v>0</v>
      </c>
      <c r="G58" s="7"/>
    </row>
    <row r="59" spans="1:7" ht="15.75" customHeight="1" x14ac:dyDescent="0.3">
      <c r="A59" s="76" t="s">
        <v>109</v>
      </c>
      <c r="B59" s="58">
        <v>0</v>
      </c>
      <c r="C59" s="47" t="e">
        <f t="shared" si="6"/>
        <v>#DIV/0!</v>
      </c>
      <c r="D59" s="58">
        <v>0</v>
      </c>
      <c r="E59" s="198" t="e">
        <f t="shared" si="7"/>
        <v>#DIV/0!</v>
      </c>
      <c r="F59" s="17">
        <f t="shared" si="8"/>
        <v>0</v>
      </c>
      <c r="G59" s="7"/>
    </row>
    <row r="60" spans="1:7" x14ac:dyDescent="0.3">
      <c r="A60" s="76" t="s">
        <v>110</v>
      </c>
      <c r="B60" s="58">
        <v>0</v>
      </c>
      <c r="C60" s="47" t="e">
        <f t="shared" si="6"/>
        <v>#DIV/0!</v>
      </c>
      <c r="D60" s="58">
        <v>0</v>
      </c>
      <c r="E60" s="198" t="e">
        <f t="shared" si="7"/>
        <v>#DIV/0!</v>
      </c>
      <c r="F60" s="17">
        <f t="shared" si="8"/>
        <v>0</v>
      </c>
      <c r="G60" s="7"/>
    </row>
    <row r="61" spans="1:7" x14ac:dyDescent="0.3">
      <c r="A61" s="76" t="s">
        <v>111</v>
      </c>
      <c r="B61" s="58">
        <v>0</v>
      </c>
      <c r="C61" s="47" t="e">
        <f t="shared" si="6"/>
        <v>#DIV/0!</v>
      </c>
      <c r="D61" s="58">
        <v>0</v>
      </c>
      <c r="E61" s="198" t="e">
        <f t="shared" si="7"/>
        <v>#DIV/0!</v>
      </c>
      <c r="F61" s="17">
        <f t="shared" si="8"/>
        <v>0</v>
      </c>
      <c r="G61" s="7"/>
    </row>
    <row r="62" spans="1:7" x14ac:dyDescent="0.3">
      <c r="A62" s="77" t="s">
        <v>112</v>
      </c>
      <c r="B62" s="57">
        <v>0</v>
      </c>
      <c r="C62" s="48" t="e">
        <f t="shared" si="6"/>
        <v>#DIV/0!</v>
      </c>
      <c r="D62" s="57">
        <v>0</v>
      </c>
      <c r="E62" s="199" t="e">
        <f t="shared" si="7"/>
        <v>#DIV/0!</v>
      </c>
      <c r="F62" s="17">
        <f t="shared" si="8"/>
        <v>0</v>
      </c>
      <c r="G62" s="7"/>
    </row>
    <row r="63" spans="1:7" ht="15.75" customHeight="1" x14ac:dyDescent="0.3">
      <c r="A63" s="197" t="s">
        <v>113</v>
      </c>
      <c r="B63" s="57">
        <v>0</v>
      </c>
      <c r="C63" s="48" t="e">
        <f t="shared" si="6"/>
        <v>#DIV/0!</v>
      </c>
      <c r="D63" s="57">
        <v>0</v>
      </c>
      <c r="E63" s="48" t="e">
        <f t="shared" si="7"/>
        <v>#DIV/0!</v>
      </c>
      <c r="F63" s="17">
        <f t="shared" si="8"/>
        <v>0</v>
      </c>
      <c r="G63" s="7"/>
    </row>
    <row r="64" spans="1:7" ht="15.75" customHeight="1" thickBot="1" x14ac:dyDescent="0.35">
      <c r="A64" s="200" t="s">
        <v>114</v>
      </c>
      <c r="B64" s="57">
        <v>0</v>
      </c>
      <c r="C64" s="48" t="e">
        <f t="shared" si="6"/>
        <v>#DIV/0!</v>
      </c>
      <c r="D64" s="57">
        <v>0</v>
      </c>
      <c r="E64" s="48" t="e">
        <f t="shared" si="7"/>
        <v>#DIV/0!</v>
      </c>
      <c r="F64" s="17">
        <f t="shared" si="8"/>
        <v>0</v>
      </c>
      <c r="G64" s="10"/>
    </row>
    <row r="65" spans="1:12" ht="21.75" customHeight="1" thickBot="1" x14ac:dyDescent="0.45">
      <c r="A65" s="201" t="s">
        <v>27</v>
      </c>
      <c r="B65" s="202">
        <f>SUM(B9,B12,B16,B19,B20,B21,B26,B27,B32,B37,B42,B43,B44,B53,B54,B56,B62,B63,B64)</f>
        <v>0</v>
      </c>
      <c r="C65" s="203" t="e">
        <f>SUM(C9,C12,C16,C19,C20,C21,C26,C27,C32,C37,C42,C43,C44,C53,C54,C56,C62,C63)</f>
        <v>#DIV/0!</v>
      </c>
      <c r="D65" s="202">
        <f>SUM(D9,D12,D16,D19,D20,D21,D26,D27,D32,D37,D42,D43,D44,D53,D54,D56,D62,D63,D64)</f>
        <v>0</v>
      </c>
      <c r="E65" s="203" t="e">
        <f>SUM(E9,E12,E16,E19,E20,E21,E26,E27,E32,E37,E42,E43,E44,E53,E54,E56,E62,E63)</f>
        <v>#DIV/0!</v>
      </c>
      <c r="F65" s="204">
        <f>SUM(F9,F12,F16,F19,F20,F21,F26,F27,F32,F37,F42,F43,F44,F53,F54,F56,F62,F63)</f>
        <v>0</v>
      </c>
      <c r="G65" s="205"/>
    </row>
    <row r="66" spans="1:12" ht="15.75" customHeight="1" thickBot="1" x14ac:dyDescent="0.35"/>
    <row r="67" spans="1:12" ht="15.75" customHeight="1" thickBot="1" x14ac:dyDescent="0.4">
      <c r="A67" s="20" t="s">
        <v>115</v>
      </c>
      <c r="B67" s="21"/>
      <c r="C67" s="21"/>
      <c r="D67" s="21"/>
      <c r="E67" s="21"/>
      <c r="F67" s="21"/>
      <c r="G67" s="22"/>
      <c r="J67" s="36"/>
      <c r="K67" s="186"/>
      <c r="L67" s="186"/>
    </row>
    <row r="68" spans="1:12" ht="15.75" customHeight="1" x14ac:dyDescent="0.3">
      <c r="A68" s="288"/>
      <c r="B68" s="276"/>
      <c r="C68" s="276"/>
      <c r="D68" s="276"/>
      <c r="E68" s="276"/>
      <c r="F68" s="276"/>
      <c r="G68" s="276"/>
      <c r="J68" s="38"/>
    </row>
    <row r="69" spans="1:12" x14ac:dyDescent="0.3">
      <c r="A69" s="289"/>
      <c r="B69" s="289"/>
      <c r="C69" s="289"/>
      <c r="D69" s="289"/>
      <c r="E69" s="289"/>
      <c r="F69" s="289"/>
      <c r="G69" s="289"/>
      <c r="I69" s="23"/>
      <c r="J69" s="23"/>
      <c r="K69" s="23"/>
      <c r="L69" s="23"/>
    </row>
    <row r="70" spans="1:12" x14ac:dyDescent="0.3">
      <c r="A70" s="289"/>
      <c r="B70" s="289"/>
      <c r="C70" s="289"/>
      <c r="D70" s="289"/>
      <c r="E70" s="289"/>
      <c r="F70" s="289"/>
      <c r="G70" s="289"/>
      <c r="I70" s="37"/>
    </row>
    <row r="71" spans="1:12" x14ac:dyDescent="0.3">
      <c r="A71" s="289"/>
      <c r="B71" s="289"/>
      <c r="C71" s="289"/>
      <c r="D71" s="289"/>
      <c r="E71" s="289"/>
      <c r="F71" s="289"/>
      <c r="G71" s="289"/>
      <c r="J71" s="187"/>
      <c r="K71" s="187"/>
      <c r="L71" s="188"/>
    </row>
    <row r="72" spans="1:12" x14ac:dyDescent="0.3">
      <c r="A72" s="289"/>
      <c r="B72" s="289"/>
      <c r="C72" s="289"/>
      <c r="D72" s="289"/>
      <c r="E72" s="289"/>
      <c r="F72" s="289"/>
      <c r="G72" s="289"/>
      <c r="J72" s="187"/>
      <c r="K72" s="187"/>
      <c r="L72" s="188"/>
    </row>
    <row r="73" spans="1:12" x14ac:dyDescent="0.3">
      <c r="A73" s="289"/>
      <c r="B73" s="289"/>
      <c r="C73" s="289"/>
      <c r="D73" s="289"/>
      <c r="E73" s="289"/>
      <c r="F73" s="289"/>
      <c r="G73" s="289"/>
      <c r="J73" s="187"/>
      <c r="K73" s="187"/>
      <c r="L73" s="188"/>
    </row>
    <row r="74" spans="1:12" x14ac:dyDescent="0.3">
      <c r="A74" s="289"/>
      <c r="B74" s="289"/>
      <c r="C74" s="289"/>
      <c r="D74" s="289"/>
      <c r="E74" s="289"/>
      <c r="F74" s="289"/>
      <c r="G74" s="289"/>
      <c r="I74" s="37"/>
    </row>
    <row r="75" spans="1:12" x14ac:dyDescent="0.3">
      <c r="A75" s="289"/>
      <c r="B75" s="289"/>
      <c r="C75" s="289"/>
      <c r="D75" s="289"/>
      <c r="E75" s="289"/>
      <c r="F75" s="289"/>
      <c r="G75" s="289"/>
      <c r="J75" s="187"/>
      <c r="K75" s="187"/>
      <c r="L75" s="188"/>
    </row>
    <row r="76" spans="1:12" ht="18" customHeight="1" x14ac:dyDescent="0.35">
      <c r="A76" s="289"/>
      <c r="B76" s="289"/>
      <c r="C76" s="289"/>
      <c r="D76" s="289"/>
      <c r="E76" s="289"/>
      <c r="F76" s="289"/>
      <c r="G76" s="289"/>
      <c r="J76" s="187"/>
      <c r="K76" s="187"/>
      <c r="L76" s="189"/>
    </row>
    <row r="77" spans="1:12" x14ac:dyDescent="0.3">
      <c r="A77" s="289"/>
      <c r="B77" s="289"/>
      <c r="C77" s="289"/>
      <c r="D77" s="289"/>
      <c r="E77" s="289"/>
      <c r="F77" s="289"/>
      <c r="G77" s="289"/>
    </row>
    <row r="78" spans="1:12" x14ac:dyDescent="0.3">
      <c r="A78" s="289"/>
      <c r="B78" s="289"/>
      <c r="C78" s="289"/>
      <c r="D78" s="289"/>
      <c r="E78" s="289"/>
      <c r="F78" s="289"/>
      <c r="G78" s="289"/>
    </row>
    <row r="79" spans="1:12" x14ac:dyDescent="0.3">
      <c r="A79" s="289"/>
      <c r="B79" s="289"/>
      <c r="C79" s="289"/>
      <c r="D79" s="289"/>
      <c r="E79" s="289"/>
      <c r="F79" s="289"/>
      <c r="G79" s="289"/>
    </row>
    <row r="80" spans="1:12" x14ac:dyDescent="0.3">
      <c r="A80" s="289"/>
      <c r="B80" s="289"/>
      <c r="C80" s="289"/>
      <c r="D80" s="289"/>
      <c r="E80" s="289"/>
      <c r="F80" s="289"/>
      <c r="G80" s="289"/>
    </row>
    <row r="81" spans="1:7" x14ac:dyDescent="0.3">
      <c r="A81" s="289"/>
      <c r="B81" s="289"/>
      <c r="C81" s="289"/>
      <c r="D81" s="289"/>
      <c r="E81" s="289"/>
      <c r="F81" s="289"/>
      <c r="G81" s="289"/>
    </row>
    <row r="82" spans="1:7" x14ac:dyDescent="0.3">
      <c r="A82" s="289"/>
      <c r="B82" s="289"/>
      <c r="C82" s="289"/>
      <c r="D82" s="289"/>
      <c r="E82" s="289"/>
      <c r="F82" s="289"/>
      <c r="G82" s="289"/>
    </row>
    <row r="83" spans="1:7" x14ac:dyDescent="0.3">
      <c r="A83" s="289"/>
      <c r="B83" s="289"/>
      <c r="C83" s="289"/>
      <c r="D83" s="289"/>
      <c r="E83" s="289"/>
      <c r="F83" s="289"/>
      <c r="G83" s="289"/>
    </row>
  </sheetData>
  <mergeCells count="16">
    <mergeCell ref="L30:N30"/>
    <mergeCell ref="I17:N17"/>
    <mergeCell ref="I1:N1"/>
    <mergeCell ref="A4:F4"/>
    <mergeCell ref="A68:G83"/>
    <mergeCell ref="A3:F3"/>
    <mergeCell ref="I30:K30"/>
    <mergeCell ref="I6:N6"/>
    <mergeCell ref="I29:N29"/>
    <mergeCell ref="I4:M4"/>
    <mergeCell ref="A2:F2"/>
    <mergeCell ref="I3:M3"/>
    <mergeCell ref="A1:G1"/>
    <mergeCell ref="I24:N24"/>
    <mergeCell ref="A6:G6"/>
    <mergeCell ref="I2:M2"/>
  </mergeCells>
  <conditionalFormatting sqref="F5">
    <cfRule type="dataBar" priority="9">
      <dataBar>
        <cfvo type="min"/>
        <cfvo type="max"/>
        <color rgb="FF63C384"/>
      </dataBar>
    </cfRule>
  </conditionalFormatting>
  <conditionalFormatting sqref="F9:F35 F37:F54 F56:F64">
    <cfRule type="cellIs" dxfId="6" priority="4" operator="equal">
      <formula>0</formula>
    </cfRule>
    <cfRule type="cellIs" dxfId="5" priority="5" operator="greaterThan">
      <formula>0</formula>
    </cfRule>
    <cfRule type="cellIs" dxfId="4" priority="7" operator="greaterThan">
      <formula>0</formula>
    </cfRule>
  </conditionalFormatting>
  <conditionalFormatting sqref="F9:F35">
    <cfRule type="cellIs" dxfId="3" priority="3" operator="lessThan">
      <formula>0</formula>
    </cfRule>
  </conditionalFormatting>
  <conditionalFormatting sqref="F36">
    <cfRule type="dataBar" priority="11">
      <dataBar>
        <cfvo type="min"/>
        <cfvo type="max"/>
        <color rgb="FF63C384"/>
      </dataBar>
    </cfRule>
  </conditionalFormatting>
  <conditionalFormatting sqref="F37:F54 F56:F64">
    <cfRule type="cellIs" dxfId="2" priority="6" operator="lessThan">
      <formula>0</formula>
    </cfRule>
  </conditionalFormatting>
  <conditionalFormatting sqref="F55">
    <cfRule type="dataBar" priority="8">
      <dataBar>
        <cfvo type="min"/>
        <cfvo type="max"/>
        <color rgb="FF63C384"/>
      </dataBar>
    </cfRule>
  </conditionalFormatting>
  <conditionalFormatting sqref="J35:K35">
    <cfRule type="cellIs" dxfId="1" priority="1" operator="lessThan">
      <formula>0</formula>
    </cfRule>
    <cfRule type="cellIs" dxfId="0" priority="2" operator="greaterThan">
      <formula>0</formula>
    </cfRule>
  </conditionalFormatting>
  <conditionalFormatting sqref="W1:W9">
    <cfRule type="dataBar" priority="10">
      <dataBar>
        <cfvo type="min"/>
        <cfvo type="max"/>
        <color rgb="FF63C384"/>
      </dataBar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January</vt:lpstr>
      <vt:lpstr>February</vt:lpstr>
      <vt:lpstr>March</vt:lpstr>
      <vt:lpstr>April</vt:lpstr>
      <vt:lpstr>Сводка</vt:lpstr>
      <vt:lpstr>Шаблон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</dc:creator>
  <cp:lastModifiedBy>Эдуард</cp:lastModifiedBy>
  <dcterms:created xsi:type="dcterms:W3CDTF">2022-12-15T12:21:21Z</dcterms:created>
  <dcterms:modified xsi:type="dcterms:W3CDTF">2024-03-24T12:21:49Z</dcterms:modified>
</cp:coreProperties>
</file>