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80A1DB7E-44DC-4486-B510-572E0D19B20E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Original_data" sheetId="1" r:id="rId1"/>
    <sheet name="Data - a" sheetId="2" r:id="rId2"/>
    <sheet name="b" sheetId="3" r:id="rId3"/>
    <sheet name="c" sheetId="4" r:id="rId4"/>
    <sheet name="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5" l="1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3" i="5"/>
  <c r="E3" i="5"/>
  <c r="A4" i="5"/>
  <c r="C4" i="5" s="1"/>
  <c r="G4" i="5" s="1"/>
  <c r="A5" i="5"/>
  <c r="C5" i="5" s="1"/>
  <c r="G5" i="5" s="1"/>
  <c r="A6" i="5"/>
  <c r="C6" i="5" s="1"/>
  <c r="G6" i="5" s="1"/>
  <c r="A7" i="5"/>
  <c r="C7" i="5" s="1"/>
  <c r="G7" i="5" s="1"/>
  <c r="A8" i="5"/>
  <c r="C8" i="5" s="1"/>
  <c r="G8" i="5" s="1"/>
  <c r="A9" i="5"/>
  <c r="C9" i="5" s="1"/>
  <c r="G9" i="5" s="1"/>
  <c r="A10" i="5"/>
  <c r="C10" i="5" s="1"/>
  <c r="G10" i="5" s="1"/>
  <c r="A11" i="5"/>
  <c r="C11" i="5" s="1"/>
  <c r="G11" i="5" s="1"/>
  <c r="A12" i="5"/>
  <c r="C12" i="5" s="1"/>
  <c r="G12" i="5" s="1"/>
  <c r="A13" i="5"/>
  <c r="C13" i="5" s="1"/>
  <c r="G13" i="5" s="1"/>
  <c r="A14" i="5"/>
  <c r="C14" i="5" s="1"/>
  <c r="G14" i="5" s="1"/>
  <c r="A15" i="5"/>
  <c r="C15" i="5" s="1"/>
  <c r="G15" i="5" s="1"/>
  <c r="A16" i="5"/>
  <c r="C16" i="5" s="1"/>
  <c r="G16" i="5" s="1"/>
  <c r="A17" i="5"/>
  <c r="C17" i="5" s="1"/>
  <c r="G17" i="5" s="1"/>
  <c r="A18" i="5"/>
  <c r="C18" i="5" s="1"/>
  <c r="G18" i="5" s="1"/>
  <c r="A19" i="5"/>
  <c r="C19" i="5" s="1"/>
  <c r="G19" i="5" s="1"/>
  <c r="A20" i="5"/>
  <c r="C20" i="5" s="1"/>
  <c r="G20" i="5" s="1"/>
  <c r="A21" i="5"/>
  <c r="C21" i="5" s="1"/>
  <c r="G21" i="5" s="1"/>
  <c r="A22" i="5"/>
  <c r="C22" i="5" s="1"/>
  <c r="G22" i="5" s="1"/>
  <c r="A23" i="5"/>
  <c r="C23" i="5" s="1"/>
  <c r="G23" i="5" s="1"/>
  <c r="A24" i="5"/>
  <c r="C24" i="5" s="1"/>
  <c r="G24" i="5" s="1"/>
  <c r="A25" i="5"/>
  <c r="C25" i="5" s="1"/>
  <c r="G25" i="5" s="1"/>
  <c r="A26" i="5"/>
  <c r="C26" i="5" s="1"/>
  <c r="G26" i="5" s="1"/>
  <c r="A27" i="5"/>
  <c r="C27" i="5" s="1"/>
  <c r="G27" i="5" s="1"/>
  <c r="A3" i="5"/>
  <c r="C3" i="5" s="1"/>
  <c r="G3" i="5" s="1"/>
  <c r="M4" i="4" a="1"/>
  <c r="M4" i="4"/>
  <c r="O4" i="4" s="1"/>
  <c r="M5" i="4" a="1"/>
  <c r="M5" i="4"/>
  <c r="O5" i="4" s="1"/>
  <c r="M6" i="4" a="1"/>
  <c r="M6" i="4"/>
  <c r="O6" i="4" s="1"/>
  <c r="M7" i="4" a="1"/>
  <c r="M7" i="4"/>
  <c r="O7" i="4" s="1"/>
  <c r="M8" i="4" a="1"/>
  <c r="M8" i="4"/>
  <c r="O8" i="4" s="1"/>
  <c r="M9" i="4" a="1"/>
  <c r="M9" i="4"/>
  <c r="O9" i="4" s="1"/>
  <c r="M10" i="4" a="1"/>
  <c r="M10" i="4"/>
  <c r="O10" i="4" s="1"/>
  <c r="M11" i="4" a="1"/>
  <c r="M11" i="4"/>
  <c r="O11" i="4" s="1"/>
  <c r="M12" i="4" a="1"/>
  <c r="M12" i="4"/>
  <c r="O12" i="4" s="1"/>
  <c r="M13" i="4" a="1"/>
  <c r="M13" i="4"/>
  <c r="O13" i="4" s="1"/>
  <c r="M14" i="4" a="1"/>
  <c r="M14" i="4"/>
  <c r="O14" i="4" s="1"/>
  <c r="M15" i="4" a="1"/>
  <c r="M15" i="4"/>
  <c r="O15" i="4" s="1"/>
  <c r="M16" i="4" a="1"/>
  <c r="M16" i="4"/>
  <c r="O16" i="4" s="1"/>
  <c r="M17" i="4" a="1"/>
  <c r="M17" i="4"/>
  <c r="O17" i="4" s="1"/>
  <c r="M18" i="4" a="1"/>
  <c r="M18" i="4"/>
  <c r="O18" i="4" s="1"/>
  <c r="M19" i="4" a="1"/>
  <c r="M19" i="4"/>
  <c r="O19" i="4" s="1"/>
  <c r="M20" i="4" a="1"/>
  <c r="M20" i="4"/>
  <c r="O20" i="4" s="1"/>
  <c r="M21" i="4" a="1"/>
  <c r="M21" i="4"/>
  <c r="O21" i="4" s="1"/>
  <c r="M22" i="4" a="1"/>
  <c r="M22" i="4"/>
  <c r="O22" i="4" s="1"/>
  <c r="M23" i="4" a="1"/>
  <c r="M23" i="4"/>
  <c r="O23" i="4" s="1"/>
  <c r="M24" i="4" a="1"/>
  <c r="M24" i="4"/>
  <c r="O24" i="4" s="1"/>
  <c r="M25" i="4" a="1"/>
  <c r="M25" i="4"/>
  <c r="O25" i="4" s="1"/>
  <c r="M26" i="4" a="1"/>
  <c r="M26" i="4"/>
  <c r="O26" i="4" s="1"/>
  <c r="M27" i="4" a="1"/>
  <c r="M27" i="4"/>
  <c r="O27" i="4" s="1"/>
  <c r="M3" i="4" a="1"/>
  <c r="M3" i="4"/>
  <c r="O3" i="4" s="1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31" i="4"/>
  <c r="K3" i="4"/>
  <c r="L33" i="2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3" i="4"/>
  <c r="E10" i="3" a="1"/>
  <c r="E10" i="3"/>
  <c r="I10" i="3" s="1" a="1"/>
  <c r="I10" i="3" s="1"/>
  <c r="M10" i="3" s="1" a="1"/>
  <c r="M10" i="3" s="1"/>
  <c r="A39" i="3" s="1" a="1"/>
  <c r="A39" i="3" s="1"/>
  <c r="T13" i="2"/>
  <c r="R13" i="2"/>
  <c r="O13" i="2" a="1"/>
  <c r="O13" i="2"/>
  <c r="I13" i="2" a="1"/>
  <c r="I13" i="2"/>
  <c r="G13" i="2" a="1"/>
  <c r="G13" i="2"/>
  <c r="B33" i="2" a="1"/>
  <c r="B33" i="2"/>
  <c r="F33" i="2" s="1" a="1"/>
  <c r="F33" i="2" s="1"/>
  <c r="J33" i="2" s="1" a="1"/>
  <c r="J33" i="2" s="1"/>
  <c r="I3" i="5" l="1"/>
  <c r="K3" i="5" s="1"/>
  <c r="I27" i="5"/>
  <c r="K27" i="5" s="1"/>
  <c r="I26" i="5"/>
  <c r="K26" i="5" s="1"/>
  <c r="I25" i="5"/>
  <c r="K25" i="5" s="1"/>
  <c r="I24" i="5"/>
  <c r="K24" i="5" s="1"/>
  <c r="I23" i="5"/>
  <c r="K23" i="5" s="1"/>
  <c r="I22" i="5"/>
  <c r="K22" i="5" s="1"/>
  <c r="I21" i="5"/>
  <c r="K21" i="5" s="1"/>
  <c r="I20" i="5"/>
  <c r="K20" i="5" s="1"/>
  <c r="I19" i="5"/>
  <c r="K19" i="5" s="1"/>
  <c r="I18" i="5"/>
  <c r="K18" i="5" s="1"/>
  <c r="I17" i="5"/>
  <c r="K17" i="5" s="1"/>
  <c r="I16" i="5"/>
  <c r="K16" i="5" s="1"/>
  <c r="I15" i="5"/>
  <c r="K15" i="5" s="1"/>
  <c r="I14" i="5"/>
  <c r="K14" i="5" s="1"/>
  <c r="I13" i="5"/>
  <c r="K13" i="5" s="1"/>
  <c r="I12" i="5"/>
  <c r="K12" i="5" s="1"/>
  <c r="I11" i="5"/>
  <c r="K11" i="5" s="1"/>
  <c r="I10" i="5"/>
  <c r="K10" i="5" s="1"/>
  <c r="I9" i="5"/>
  <c r="K9" i="5" s="1"/>
  <c r="I8" i="5"/>
  <c r="K8" i="5" s="1"/>
  <c r="I7" i="5"/>
  <c r="K7" i="5" s="1"/>
  <c r="I6" i="5"/>
  <c r="K6" i="5" s="1"/>
  <c r="I5" i="5"/>
  <c r="K5" i="5" s="1"/>
  <c r="I4" i="5"/>
  <c r="K4" i="5" s="1"/>
  <c r="Q3" i="4"/>
  <c r="C31" i="4" s="1"/>
  <c r="E31" i="4"/>
  <c r="Q27" i="4"/>
  <c r="C55" i="4" s="1"/>
  <c r="E55" i="4"/>
  <c r="Q26" i="4"/>
  <c r="C54" i="4" s="1"/>
  <c r="E54" i="4"/>
  <c r="Q25" i="4"/>
  <c r="C53" i="4" s="1"/>
  <c r="E53" i="4"/>
  <c r="Q24" i="4"/>
  <c r="C52" i="4" s="1"/>
  <c r="E52" i="4"/>
  <c r="Q23" i="4"/>
  <c r="C51" i="4" s="1"/>
  <c r="E51" i="4"/>
  <c r="Q22" i="4"/>
  <c r="C50" i="4" s="1"/>
  <c r="E50" i="4"/>
  <c r="Q21" i="4"/>
  <c r="C49" i="4" s="1"/>
  <c r="E49" i="4"/>
  <c r="Q20" i="4"/>
  <c r="C48" i="4" s="1"/>
  <c r="E48" i="4"/>
  <c r="Q19" i="4"/>
  <c r="C47" i="4" s="1"/>
  <c r="E47" i="4"/>
  <c r="Q18" i="4"/>
  <c r="C46" i="4" s="1"/>
  <c r="E46" i="4"/>
  <c r="Q17" i="4"/>
  <c r="C45" i="4" s="1"/>
  <c r="E45" i="4"/>
  <c r="Q16" i="4"/>
  <c r="C44" i="4" s="1"/>
  <c r="E44" i="4"/>
  <c r="Q15" i="4"/>
  <c r="C43" i="4" s="1"/>
  <c r="E43" i="4"/>
  <c r="Q14" i="4"/>
  <c r="C42" i="4" s="1"/>
  <c r="E42" i="4"/>
  <c r="Q13" i="4"/>
  <c r="C41" i="4" s="1"/>
  <c r="E41" i="4"/>
  <c r="Q12" i="4"/>
  <c r="C40" i="4" s="1"/>
  <c r="E40" i="4"/>
  <c r="Q11" i="4"/>
  <c r="C39" i="4" s="1"/>
  <c r="E39" i="4"/>
  <c r="Q10" i="4"/>
  <c r="C38" i="4" s="1"/>
  <c r="E38" i="4"/>
  <c r="Q9" i="4"/>
  <c r="C37" i="4" s="1"/>
  <c r="E37" i="4"/>
  <c r="Q8" i="4"/>
  <c r="C36" i="4" s="1"/>
  <c r="E36" i="4"/>
  <c r="Q7" i="4"/>
  <c r="C35" i="4" s="1"/>
  <c r="E35" i="4"/>
  <c r="Q6" i="4"/>
  <c r="C34" i="4" s="1"/>
  <c r="E34" i="4"/>
  <c r="Q5" i="4"/>
  <c r="C33" i="4" s="1"/>
  <c r="E33" i="4"/>
  <c r="Q4" i="4"/>
  <c r="C32" i="4" s="1"/>
  <c r="E3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<sst xmlns="http://schemas.openxmlformats.org/spreadsheetml/2006/main" count="48" uniqueCount="45">
  <si>
    <t>min</t>
  </si>
  <si>
    <t>Number of Cases, x1</t>
  </si>
  <si>
    <t>Distance, x2 (ft)</t>
  </si>
  <si>
    <t>Delivery Time, y (min)</t>
  </si>
  <si>
    <t>Data Matrix (x)</t>
  </si>
  <si>
    <t>y</t>
  </si>
  <si>
    <t>x_T</t>
  </si>
  <si>
    <t>y_T</t>
  </si>
  <si>
    <t>(x_T)(y)</t>
  </si>
  <si>
    <t>(y_t)(y)</t>
  </si>
  <si>
    <t>(beta_hat)_T</t>
  </si>
  <si>
    <t>((bet_hat)_T)((x_T)(y))</t>
  </si>
  <si>
    <t>SS_res</t>
  </si>
  <si>
    <t>MS_res</t>
  </si>
  <si>
    <t>(x_T)*x</t>
  </si>
  <si>
    <t>((x_T)*x)^-1</t>
  </si>
  <si>
    <t>beta_hat</t>
  </si>
  <si>
    <t>σ2</t>
  </si>
  <si>
    <t>x</t>
  </si>
  <si>
    <t>(x_T)(x)</t>
  </si>
  <si>
    <t>((x_T)(x))_inverse</t>
  </si>
  <si>
    <t>(x * ((x_t)(x))_inverse)</t>
  </si>
  <si>
    <t>H = x * (x_t * x)_inverse * x_T</t>
  </si>
  <si>
    <t>y_hat</t>
  </si>
  <si>
    <t>e = y - y_hat</t>
  </si>
  <si>
    <t>sqrt(MS_res)</t>
  </si>
  <si>
    <t>hii</t>
  </si>
  <si>
    <t>1-hii</t>
  </si>
  <si>
    <t>sqrt(10.62417(1-hii))</t>
  </si>
  <si>
    <t>Standardized Residuals</t>
  </si>
  <si>
    <t>Studentized Residuals</t>
  </si>
  <si>
    <t>PRESS Residuals</t>
  </si>
  <si>
    <t>d_i</t>
  </si>
  <si>
    <t>r_i</t>
  </si>
  <si>
    <t>e_(i)</t>
  </si>
  <si>
    <t>e_i^2</t>
  </si>
  <si>
    <t>e_i^2 / (1-hii)</t>
  </si>
  <si>
    <t>(n-p) MS_res</t>
  </si>
  <si>
    <t>s_i^2</t>
  </si>
  <si>
    <t>s_i^2 * (1-hii)</t>
  </si>
  <si>
    <t>R_student</t>
  </si>
  <si>
    <t>sorted_R_student</t>
  </si>
  <si>
    <t>i</t>
  </si>
  <si>
    <t>pi = (i - 0.5)/25</t>
  </si>
  <si>
    <t>t_i = e_i/sqrt(s_i^2(1-hii)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</si>
</sst>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b/>
      <sz val="11"/>
      <color rgb="FF000000"/>
      <name val="Aptos Narrow"/>
      <scheme val="minor"/>
    </font>
    <font>
      <b/>
      <sz val="10"/>
      <color theme="1"/>
      <name val="Liberation Sans"/>
      <charset val="1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Probabililty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d!$M$3:$M$27</c:f>
              <c:numCache>
                <c:formatCode>General</c:formatCode>
                <c:ptCount val="25"/>
                <c:pt idx="0">
                  <c:v>-1.9967298384338101</c:v>
                </c:pt>
                <c:pt idx="1">
                  <c:v>-1.6956654007248422</c:v>
                </c:pt>
                <c:pt idx="2">
                  <c:v>-1.5422557752688308</c:v>
                </c:pt>
                <c:pt idx="3">
                  <c:v>-1.4896850166680176</c:v>
                </c:pt>
                <c:pt idx="4">
                  <c:v>-1.4824941636788853</c:v>
                </c:pt>
                <c:pt idx="5">
                  <c:v>-0.87309456633268467</c:v>
                </c:pt>
                <c:pt idx="6">
                  <c:v>-0.21786931107885374</c:v>
                </c:pt>
                <c:pt idx="7">
                  <c:v>-0.18898570617932567</c:v>
                </c:pt>
                <c:pt idx="8">
                  <c:v>-0.13857262089771788</c:v>
                </c:pt>
                <c:pt idx="9">
                  <c:v>-8.8754352612982784E-2</c:v>
                </c:pt>
                <c:pt idx="10">
                  <c:v>-6.5971095055936541E-2</c:v>
                </c:pt>
                <c:pt idx="11">
                  <c:v>-1.5740179363653184E-2</c:v>
                </c:pt>
                <c:pt idx="12">
                  <c:v>0.13491367169412571</c:v>
                </c:pt>
                <c:pt idx="13">
                  <c:v>0.20563996106412943</c:v>
                </c:pt>
                <c:pt idx="14">
                  <c:v>0.26464184344216968</c:v>
                </c:pt>
                <c:pt idx="15">
                  <c:v>0.3184557272091994</c:v>
                </c:pt>
                <c:pt idx="16">
                  <c:v>0.33415241337512797</c:v>
                </c:pt>
                <c:pt idx="17">
                  <c:v>0.35752587279556286</c:v>
                </c:pt>
                <c:pt idx="18">
                  <c:v>0.35937890715632897</c:v>
                </c:pt>
                <c:pt idx="19">
                  <c:v>0.56981240725061977</c:v>
                </c:pt>
                <c:pt idx="20">
                  <c:v>0.7099013287025443</c:v>
                </c:pt>
                <c:pt idx="21">
                  <c:v>0.80673943164560658</c:v>
                </c:pt>
                <c:pt idx="22">
                  <c:v>1.1193232625617024</c:v>
                </c:pt>
                <c:pt idx="23">
                  <c:v>1.6391599713178666</c:v>
                </c:pt>
                <c:pt idx="24">
                  <c:v>4.3105090240367154</c:v>
                </c:pt>
              </c:numCache>
            </c:numRef>
          </c:xVal>
          <c:yVal>
            <c:numRef>
              <c:f>d!$Q$3:$Q$27</c:f>
              <c:numCache>
                <c:formatCode>General</c:formatCode>
                <c:ptCount val="25"/>
                <c:pt idx="0">
                  <c:v>0.02</c:v>
                </c:pt>
                <c:pt idx="1">
                  <c:v>0.06</c:v>
                </c:pt>
                <c:pt idx="2">
                  <c:v>0.1</c:v>
                </c:pt>
                <c:pt idx="3">
                  <c:v>0.14000000000000001</c:v>
                </c:pt>
                <c:pt idx="4">
                  <c:v>0.18</c:v>
                </c:pt>
                <c:pt idx="5">
                  <c:v>0.22</c:v>
                </c:pt>
                <c:pt idx="6">
                  <c:v>0.26</c:v>
                </c:pt>
                <c:pt idx="7">
                  <c:v>0.3</c:v>
                </c:pt>
                <c:pt idx="8">
                  <c:v>0.34</c:v>
                </c:pt>
                <c:pt idx="9">
                  <c:v>0.38</c:v>
                </c:pt>
                <c:pt idx="10">
                  <c:v>0.42</c:v>
                </c:pt>
                <c:pt idx="11">
                  <c:v>0.46</c:v>
                </c:pt>
                <c:pt idx="12">
                  <c:v>0.5</c:v>
                </c:pt>
                <c:pt idx="13">
                  <c:v>0.54</c:v>
                </c:pt>
                <c:pt idx="14">
                  <c:v>0.57999999999999996</c:v>
                </c:pt>
                <c:pt idx="15">
                  <c:v>0.62</c:v>
                </c:pt>
                <c:pt idx="16">
                  <c:v>0.66</c:v>
                </c:pt>
                <c:pt idx="17">
                  <c:v>0.7</c:v>
                </c:pt>
                <c:pt idx="18">
                  <c:v>0.74</c:v>
                </c:pt>
                <c:pt idx="19">
                  <c:v>0.78</c:v>
                </c:pt>
                <c:pt idx="20">
                  <c:v>0.82</c:v>
                </c:pt>
                <c:pt idx="21">
                  <c:v>0.86</c:v>
                </c:pt>
                <c:pt idx="22">
                  <c:v>0.9</c:v>
                </c:pt>
                <c:pt idx="23">
                  <c:v>0.94</c:v>
                </c:pt>
                <c:pt idx="24">
                  <c:v>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29-43F9-8010-074F96B15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30279"/>
        <c:axId val="259832327"/>
      </c:scatterChart>
      <c:valAx>
        <c:axId val="259830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832327"/>
        <c:crosses val="autoZero"/>
        <c:crossBetween val="midCat"/>
      </c:valAx>
      <c:valAx>
        <c:axId val="259832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830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30</xdr:row>
      <xdr:rowOff>123825</xdr:rowOff>
    </xdr:from>
    <xdr:to>
      <xdr:col>12</xdr:col>
      <xdr:colOff>371475</xdr:colOff>
      <xdr:row>45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C2B258-8E30-70AB-CA26-08A27AB03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H8" sqref="H8"/>
    </sheetView>
  </sheetViews>
  <sheetFormatPr defaultRowHeight="15"/>
  <cols>
    <col min="2" max="2" width="19.42578125" bestFit="1" customWidth="1"/>
    <col min="3" max="3" width="15.140625" bestFit="1" customWidth="1"/>
    <col min="4" max="4" width="20.7109375" bestFit="1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9">
        <v>1</v>
      </c>
      <c r="B2" s="9">
        <v>7</v>
      </c>
      <c r="C2" s="9">
        <v>560</v>
      </c>
      <c r="D2" s="9">
        <v>16.68</v>
      </c>
    </row>
    <row r="3" spans="1:4">
      <c r="A3" s="9">
        <v>2</v>
      </c>
      <c r="B3" s="9">
        <v>3</v>
      </c>
      <c r="C3" s="9">
        <v>220</v>
      </c>
      <c r="D3" s="9">
        <v>11.5</v>
      </c>
    </row>
    <row r="4" spans="1:4">
      <c r="A4" s="9">
        <v>3</v>
      </c>
      <c r="B4" s="9">
        <v>3</v>
      </c>
      <c r="C4" s="9">
        <v>340</v>
      </c>
      <c r="D4" s="9">
        <v>12.03</v>
      </c>
    </row>
    <row r="5" spans="1:4">
      <c r="A5" s="9">
        <v>4</v>
      </c>
      <c r="B5" s="9">
        <v>4</v>
      </c>
      <c r="C5" s="9">
        <v>80</v>
      </c>
      <c r="D5" s="9">
        <v>14.88</v>
      </c>
    </row>
    <row r="6" spans="1:4">
      <c r="A6" s="9">
        <v>5</v>
      </c>
      <c r="B6" s="9">
        <v>6</v>
      </c>
      <c r="C6" s="9">
        <v>150</v>
      </c>
      <c r="D6" s="9">
        <v>13.75</v>
      </c>
    </row>
    <row r="7" spans="1:4">
      <c r="A7" s="9">
        <v>6</v>
      </c>
      <c r="B7" s="9">
        <v>7</v>
      </c>
      <c r="C7" s="9">
        <v>330</v>
      </c>
      <c r="D7" s="9">
        <v>18.11</v>
      </c>
    </row>
    <row r="8" spans="1:4">
      <c r="A8" s="9">
        <v>7</v>
      </c>
      <c r="B8" s="9">
        <v>2</v>
      </c>
      <c r="C8" s="9">
        <v>110</v>
      </c>
      <c r="D8" s="9">
        <v>8</v>
      </c>
    </row>
    <row r="9" spans="1:4">
      <c r="A9" s="9">
        <v>8</v>
      </c>
      <c r="B9" s="9">
        <v>7</v>
      </c>
      <c r="C9" s="9">
        <v>210</v>
      </c>
      <c r="D9" s="9">
        <v>17.829999999999998</v>
      </c>
    </row>
    <row r="10" spans="1:4">
      <c r="A10" s="9">
        <v>9</v>
      </c>
      <c r="B10" s="9">
        <v>30</v>
      </c>
      <c r="C10" s="9">
        <v>1460</v>
      </c>
      <c r="D10" s="9">
        <v>79.239999999999995</v>
      </c>
    </row>
    <row r="11" spans="1:4">
      <c r="A11" s="9">
        <v>10</v>
      </c>
      <c r="B11" s="9">
        <v>5</v>
      </c>
      <c r="C11" s="9">
        <v>605</v>
      </c>
      <c r="D11" s="9">
        <v>21.5</v>
      </c>
    </row>
    <row r="12" spans="1:4">
      <c r="A12" s="9">
        <v>11</v>
      </c>
      <c r="B12" s="9">
        <v>16</v>
      </c>
      <c r="C12" s="9">
        <v>688</v>
      </c>
      <c r="D12" s="9">
        <v>40.33</v>
      </c>
    </row>
    <row r="13" spans="1:4">
      <c r="A13" s="9">
        <v>12</v>
      </c>
      <c r="B13" s="9">
        <v>10</v>
      </c>
      <c r="C13" s="9">
        <v>215</v>
      </c>
      <c r="D13" s="9">
        <v>21</v>
      </c>
    </row>
    <row r="14" spans="1:4">
      <c r="A14" s="9">
        <v>13</v>
      </c>
      <c r="B14" s="9">
        <v>4</v>
      </c>
      <c r="C14" s="9">
        <v>255</v>
      </c>
      <c r="D14" s="9">
        <v>13.5</v>
      </c>
    </row>
    <row r="15" spans="1:4">
      <c r="A15" s="9">
        <v>14</v>
      </c>
      <c r="B15" s="9">
        <v>6</v>
      </c>
      <c r="C15" s="9">
        <v>462</v>
      </c>
      <c r="D15" s="9">
        <v>19.75</v>
      </c>
    </row>
    <row r="16" spans="1:4">
      <c r="A16" s="9">
        <v>15</v>
      </c>
      <c r="B16" s="9">
        <v>9</v>
      </c>
      <c r="C16" s="9">
        <v>448</v>
      </c>
      <c r="D16" s="9">
        <v>24</v>
      </c>
    </row>
    <row r="17" spans="1:4">
      <c r="A17" s="9">
        <v>16</v>
      </c>
      <c r="B17" s="9">
        <v>10</v>
      </c>
      <c r="C17" s="9">
        <v>776</v>
      </c>
      <c r="D17" s="9">
        <v>29</v>
      </c>
    </row>
    <row r="18" spans="1:4">
      <c r="A18" s="9">
        <v>17</v>
      </c>
      <c r="B18" s="9">
        <v>6</v>
      </c>
      <c r="C18" s="9">
        <v>200</v>
      </c>
      <c r="D18" s="9">
        <v>15.35</v>
      </c>
    </row>
    <row r="19" spans="1:4">
      <c r="A19" s="9">
        <v>18</v>
      </c>
      <c r="B19" s="9">
        <v>7</v>
      </c>
      <c r="C19" s="9">
        <v>132</v>
      </c>
      <c r="D19" s="9">
        <v>19</v>
      </c>
    </row>
    <row r="20" spans="1:4">
      <c r="A20" s="9">
        <v>19</v>
      </c>
      <c r="B20" s="9">
        <v>3</v>
      </c>
      <c r="C20" s="9">
        <v>36</v>
      </c>
      <c r="D20" s="9">
        <v>9.5</v>
      </c>
    </row>
    <row r="21" spans="1:4">
      <c r="A21" s="9">
        <v>20</v>
      </c>
      <c r="B21" s="9">
        <v>17</v>
      </c>
      <c r="C21" s="9">
        <v>770</v>
      </c>
      <c r="D21" s="9">
        <v>35.1</v>
      </c>
    </row>
    <row r="22" spans="1:4">
      <c r="A22" s="9">
        <v>21</v>
      </c>
      <c r="B22" s="9">
        <v>10</v>
      </c>
      <c r="C22" s="9">
        <v>140</v>
      </c>
      <c r="D22" s="9">
        <v>17.899999999999999</v>
      </c>
    </row>
    <row r="23" spans="1:4">
      <c r="A23" s="9">
        <v>22</v>
      </c>
      <c r="B23" s="9">
        <v>26</v>
      </c>
      <c r="C23" s="9">
        <v>810</v>
      </c>
      <c r="D23" s="9">
        <v>52.32</v>
      </c>
    </row>
    <row r="24" spans="1:4">
      <c r="A24" s="9">
        <v>23</v>
      </c>
      <c r="B24" s="9">
        <v>9</v>
      </c>
      <c r="C24" s="9">
        <v>450</v>
      </c>
      <c r="D24" s="9">
        <v>18.75</v>
      </c>
    </row>
    <row r="25" spans="1:4">
      <c r="A25" s="9">
        <v>24</v>
      </c>
      <c r="B25" s="9">
        <v>8</v>
      </c>
      <c r="C25" s="9">
        <v>635</v>
      </c>
      <c r="D25" s="9">
        <v>19.829999999999998</v>
      </c>
    </row>
    <row r="26" spans="1:4">
      <c r="A26" s="9">
        <v>25</v>
      </c>
      <c r="B26" s="9">
        <v>4</v>
      </c>
      <c r="C26" s="9">
        <v>150</v>
      </c>
      <c r="D26" s="9">
        <v>10.75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EC2F-0122-4B88-A340-5ADF82F1BAB6}">
  <dimension ref="A1:AE35"/>
  <sheetViews>
    <sheetView workbookViewId="0">
      <selection activeCell="AL16" sqref="AL16"/>
    </sheetView>
  </sheetViews>
  <sheetFormatPr defaultRowHeight="15"/>
  <cols>
    <col min="1" max="1" width="14" style="2" bestFit="1" customWidth="1"/>
    <col min="2" max="2" width="7.28515625" style="2" bestFit="1" customWidth="1"/>
    <col min="3" max="3" width="7.7109375" style="2" bestFit="1" customWidth="1"/>
    <col min="4" max="4" width="8.7109375" style="2" bestFit="1" customWidth="1"/>
    <col min="5" max="5" width="6.140625" style="2" bestFit="1" customWidth="1"/>
    <col min="6" max="8" width="13.28515625" style="2" bestFit="1" customWidth="1"/>
    <col min="9" max="9" width="10.42578125" style="2" bestFit="1" customWidth="1"/>
    <col min="10" max="13" width="12.5703125" style="2" bestFit="1" customWidth="1"/>
    <col min="14" max="14" width="6.140625" style="2" bestFit="1" customWidth="1"/>
    <col min="15" max="15" width="20.28515625" style="2" bestFit="1" customWidth="1"/>
    <col min="16" max="16" width="5.140625" style="2" bestFit="1" customWidth="1"/>
    <col min="17" max="17" width="6.140625" style="2" bestFit="1" customWidth="1"/>
    <col min="18" max="18" width="12.5703125" style="2" bestFit="1" customWidth="1"/>
    <col min="19" max="19" width="5.140625" style="2" bestFit="1" customWidth="1"/>
    <col min="20" max="20" width="12.5703125" style="2" bestFit="1" customWidth="1"/>
    <col min="21" max="22" width="4.140625" style="2" bestFit="1" customWidth="1"/>
    <col min="23" max="23" width="6.140625" style="2" bestFit="1" customWidth="1"/>
    <col min="24" max="25" width="4.140625" style="2" bestFit="1" customWidth="1"/>
    <col min="26" max="27" width="5.140625" style="2" bestFit="1" customWidth="1"/>
    <col min="28" max="31" width="6.140625" style="2" bestFit="1" customWidth="1"/>
    <col min="32" max="16384" width="9.140625" style="2"/>
  </cols>
  <sheetData>
    <row r="1" spans="1:31">
      <c r="A1" s="3" t="s">
        <v>4</v>
      </c>
      <c r="E1" s="3" t="s">
        <v>5</v>
      </c>
      <c r="G1" s="3" t="s">
        <v>6</v>
      </c>
    </row>
    <row r="3" spans="1:31">
      <c r="A3" s="2">
        <v>1</v>
      </c>
      <c r="B3" s="1">
        <v>7</v>
      </c>
      <c r="C3" s="1">
        <v>560</v>
      </c>
      <c r="D3" s="1"/>
      <c r="E3" s="1">
        <v>16.68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</row>
    <row r="4" spans="1:31">
      <c r="A4" s="2">
        <v>1</v>
      </c>
      <c r="B4" s="1">
        <v>3</v>
      </c>
      <c r="C4" s="1">
        <v>220</v>
      </c>
      <c r="D4" s="1"/>
      <c r="E4" s="1">
        <v>11.5</v>
      </c>
      <c r="G4" s="1">
        <v>7</v>
      </c>
      <c r="H4" s="1">
        <v>3</v>
      </c>
      <c r="I4" s="1">
        <v>3</v>
      </c>
      <c r="J4" s="1">
        <v>4</v>
      </c>
      <c r="K4" s="1">
        <v>6</v>
      </c>
      <c r="L4" s="1">
        <v>7</v>
      </c>
      <c r="M4" s="1">
        <v>2</v>
      </c>
      <c r="N4" s="1">
        <v>7</v>
      </c>
      <c r="O4" s="1">
        <v>30</v>
      </c>
      <c r="P4" s="1">
        <v>5</v>
      </c>
      <c r="Q4" s="1">
        <v>16</v>
      </c>
      <c r="R4" s="1">
        <v>10</v>
      </c>
      <c r="S4" s="1">
        <v>4</v>
      </c>
      <c r="T4" s="1">
        <v>6</v>
      </c>
      <c r="U4" s="1">
        <v>9</v>
      </c>
      <c r="V4" s="1">
        <v>10</v>
      </c>
      <c r="W4" s="1">
        <v>6</v>
      </c>
      <c r="X4" s="1">
        <v>7</v>
      </c>
      <c r="Y4" s="1">
        <v>3</v>
      </c>
      <c r="Z4" s="1">
        <v>17</v>
      </c>
      <c r="AA4" s="1">
        <v>10</v>
      </c>
      <c r="AB4" s="1">
        <v>26</v>
      </c>
      <c r="AC4" s="1">
        <v>9</v>
      </c>
      <c r="AD4" s="1">
        <v>8</v>
      </c>
      <c r="AE4" s="1">
        <v>4</v>
      </c>
    </row>
    <row r="5" spans="1:31">
      <c r="A5" s="2">
        <v>1</v>
      </c>
      <c r="B5" s="1">
        <v>3</v>
      </c>
      <c r="C5" s="1">
        <v>340</v>
      </c>
      <c r="D5" s="1"/>
      <c r="E5" s="1">
        <v>12.03</v>
      </c>
      <c r="G5" s="1">
        <v>560</v>
      </c>
      <c r="H5" s="1">
        <v>220</v>
      </c>
      <c r="I5" s="1">
        <v>340</v>
      </c>
      <c r="J5" s="1">
        <v>80</v>
      </c>
      <c r="K5" s="1">
        <v>150</v>
      </c>
      <c r="L5" s="1">
        <v>330</v>
      </c>
      <c r="M5" s="1">
        <v>110</v>
      </c>
      <c r="N5" s="1">
        <v>210</v>
      </c>
      <c r="O5" s="1">
        <v>1460</v>
      </c>
      <c r="P5" s="1">
        <v>605</v>
      </c>
      <c r="Q5" s="1">
        <v>688</v>
      </c>
      <c r="R5" s="1">
        <v>215</v>
      </c>
      <c r="S5" s="1">
        <v>255</v>
      </c>
      <c r="T5" s="1">
        <v>462</v>
      </c>
      <c r="U5" s="1">
        <v>448</v>
      </c>
      <c r="V5" s="1">
        <v>776</v>
      </c>
      <c r="W5" s="1">
        <v>200</v>
      </c>
      <c r="X5" s="1">
        <v>132</v>
      </c>
      <c r="Y5" s="1">
        <v>36</v>
      </c>
      <c r="Z5" s="1">
        <v>770</v>
      </c>
      <c r="AA5" s="1">
        <v>140</v>
      </c>
      <c r="AB5" s="1">
        <v>810</v>
      </c>
      <c r="AC5" s="1">
        <v>450</v>
      </c>
      <c r="AD5" s="1">
        <v>635</v>
      </c>
      <c r="AE5" s="1">
        <v>150</v>
      </c>
    </row>
    <row r="6" spans="1:31">
      <c r="A6" s="2">
        <v>1</v>
      </c>
      <c r="B6" s="1">
        <v>4</v>
      </c>
      <c r="C6" s="1">
        <v>80</v>
      </c>
      <c r="D6" s="1"/>
      <c r="E6" s="1">
        <v>14.88</v>
      </c>
    </row>
    <row r="7" spans="1:31">
      <c r="A7" s="2">
        <v>1</v>
      </c>
      <c r="B7" s="1">
        <v>6</v>
      </c>
      <c r="C7" s="1">
        <v>150</v>
      </c>
      <c r="D7" s="1"/>
      <c r="E7" s="1">
        <v>13.75</v>
      </c>
      <c r="G7" s="3" t="s">
        <v>7</v>
      </c>
    </row>
    <row r="8" spans="1:31">
      <c r="A8" s="2">
        <v>1</v>
      </c>
      <c r="B8" s="1">
        <v>7</v>
      </c>
      <c r="C8" s="1">
        <v>330</v>
      </c>
      <c r="D8" s="1"/>
      <c r="E8" s="1">
        <v>18.11</v>
      </c>
    </row>
    <row r="9" spans="1:31">
      <c r="A9" s="2">
        <v>1</v>
      </c>
      <c r="B9" s="1">
        <v>2</v>
      </c>
      <c r="C9" s="1">
        <v>110</v>
      </c>
      <c r="D9" s="1"/>
      <c r="E9" s="1">
        <v>8</v>
      </c>
      <c r="G9" s="1">
        <v>16.68</v>
      </c>
      <c r="H9" s="1">
        <v>11.5</v>
      </c>
      <c r="I9" s="1">
        <v>12.03</v>
      </c>
      <c r="J9" s="1">
        <v>14.88</v>
      </c>
      <c r="K9" s="1">
        <v>13.75</v>
      </c>
      <c r="L9" s="1">
        <v>18.11</v>
      </c>
      <c r="M9" s="1">
        <v>8</v>
      </c>
      <c r="N9" s="1">
        <v>17.829999999999998</v>
      </c>
      <c r="O9" s="1">
        <v>79.239999999999995</v>
      </c>
      <c r="P9" s="1">
        <v>21.5</v>
      </c>
      <c r="Q9" s="1">
        <v>40.33</v>
      </c>
      <c r="R9" s="1">
        <v>21</v>
      </c>
      <c r="S9" s="1">
        <v>13.5</v>
      </c>
      <c r="T9" s="1">
        <v>19.75</v>
      </c>
      <c r="U9" s="1">
        <v>24</v>
      </c>
      <c r="V9" s="1">
        <v>29</v>
      </c>
      <c r="W9" s="1">
        <v>15.35</v>
      </c>
      <c r="X9" s="1">
        <v>19</v>
      </c>
      <c r="Y9" s="1">
        <v>9.5</v>
      </c>
      <c r="Z9" s="1">
        <v>35.1</v>
      </c>
      <c r="AA9" s="1">
        <v>17.899999999999999</v>
      </c>
      <c r="AB9" s="1">
        <v>52.32</v>
      </c>
      <c r="AC9" s="1">
        <v>18.75</v>
      </c>
      <c r="AD9" s="1">
        <v>19.829999999999998</v>
      </c>
      <c r="AE9" s="1">
        <v>10.75</v>
      </c>
    </row>
    <row r="10" spans="1:31">
      <c r="A10" s="2">
        <v>1</v>
      </c>
      <c r="B10" s="1">
        <v>7</v>
      </c>
      <c r="C10" s="1">
        <v>210</v>
      </c>
      <c r="D10" s="1"/>
      <c r="E10" s="1">
        <v>17.829999999999998</v>
      </c>
    </row>
    <row r="11" spans="1:31">
      <c r="A11" s="2">
        <v>1</v>
      </c>
      <c r="B11" s="1">
        <v>30</v>
      </c>
      <c r="C11" s="1">
        <v>1460</v>
      </c>
      <c r="D11" s="1"/>
      <c r="E11" s="1">
        <v>79.239999999999995</v>
      </c>
      <c r="G11" s="3" t="s">
        <v>8</v>
      </c>
      <c r="I11" s="3" t="s">
        <v>9</v>
      </c>
      <c r="K11" s="3" t="s">
        <v>10</v>
      </c>
      <c r="O11" s="3" t="s">
        <v>11</v>
      </c>
      <c r="R11" s="3" t="s">
        <v>12</v>
      </c>
      <c r="T11" s="3" t="s">
        <v>13</v>
      </c>
    </row>
    <row r="12" spans="1:31">
      <c r="A12" s="2">
        <v>1</v>
      </c>
      <c r="B12" s="1">
        <v>5</v>
      </c>
      <c r="C12" s="1">
        <v>605</v>
      </c>
      <c r="D12" s="1"/>
      <c r="E12" s="1">
        <v>21.5</v>
      </c>
    </row>
    <row r="13" spans="1:31">
      <c r="A13" s="2">
        <v>1</v>
      </c>
      <c r="B13" s="1">
        <v>16</v>
      </c>
      <c r="C13" s="1">
        <v>688</v>
      </c>
      <c r="D13" s="1"/>
      <c r="E13" s="1">
        <v>40.33</v>
      </c>
      <c r="G13" s="2" cm="1">
        <f t="array" ref="G13:G15">MMULT(G3:AE5,E3:E27)</f>
        <v>559.6</v>
      </c>
      <c r="I13" s="2" cm="1">
        <f t="array" ref="I13">MMULT(G9:AE9,E3:E27)</f>
        <v>18310.628999999997</v>
      </c>
      <c r="K13" s="7">
        <v>2.3412311451922889</v>
      </c>
      <c r="L13" s="2">
        <v>1.6159072106092438</v>
      </c>
      <c r="M13" s="2">
        <v>1.43848262555481E-2</v>
      </c>
      <c r="O13" s="2" cm="1">
        <f t="array" ref="O13">MMULT(K13:M13,_xlfn.ANCHORARRAY(G13))</f>
        <v>18076.897322579418</v>
      </c>
      <c r="R13" s="2">
        <f>I13-O13</f>
        <v>233.73167742057922</v>
      </c>
      <c r="T13" s="2">
        <f>R13/(25-3)</f>
        <v>10.624167155480874</v>
      </c>
    </row>
    <row r="14" spans="1:31">
      <c r="A14" s="2">
        <v>1</v>
      </c>
      <c r="B14" s="1">
        <v>10</v>
      </c>
      <c r="C14" s="1">
        <v>215</v>
      </c>
      <c r="D14" s="1"/>
      <c r="E14" s="1">
        <v>21</v>
      </c>
      <c r="G14" s="2">
        <v>7375.44</v>
      </c>
    </row>
    <row r="15" spans="1:31">
      <c r="A15" s="2">
        <v>1</v>
      </c>
      <c r="B15" s="1">
        <v>4</v>
      </c>
      <c r="C15" s="1">
        <v>255</v>
      </c>
      <c r="D15" s="1"/>
      <c r="E15" s="1">
        <v>13.5</v>
      </c>
      <c r="G15" s="2">
        <v>337071.69</v>
      </c>
    </row>
    <row r="16" spans="1:31">
      <c r="A16" s="2">
        <v>1</v>
      </c>
      <c r="B16" s="1">
        <v>6</v>
      </c>
      <c r="C16" s="1">
        <v>462</v>
      </c>
      <c r="D16" s="1"/>
      <c r="E16" s="1">
        <v>19.75</v>
      </c>
    </row>
    <row r="17" spans="1:12">
      <c r="A17" s="2">
        <v>1</v>
      </c>
      <c r="B17" s="1">
        <v>9</v>
      </c>
      <c r="C17" s="1">
        <v>448</v>
      </c>
      <c r="D17" s="1"/>
      <c r="E17" s="1">
        <v>24</v>
      </c>
    </row>
    <row r="18" spans="1:12">
      <c r="A18" s="2">
        <v>1</v>
      </c>
      <c r="B18" s="1">
        <v>10</v>
      </c>
      <c r="C18" s="1">
        <v>776</v>
      </c>
      <c r="D18" s="1"/>
      <c r="E18" s="1">
        <v>29</v>
      </c>
    </row>
    <row r="19" spans="1:12">
      <c r="A19" s="2">
        <v>1</v>
      </c>
      <c r="B19" s="1">
        <v>6</v>
      </c>
      <c r="C19" s="1">
        <v>200</v>
      </c>
      <c r="D19" s="1"/>
      <c r="E19" s="1">
        <v>15.35</v>
      </c>
    </row>
    <row r="20" spans="1:12">
      <c r="A20" s="2">
        <v>1</v>
      </c>
      <c r="B20" s="1">
        <v>7</v>
      </c>
      <c r="C20" s="1">
        <v>132</v>
      </c>
      <c r="D20" s="1"/>
      <c r="E20" s="1">
        <v>19</v>
      </c>
    </row>
    <row r="21" spans="1:12">
      <c r="A21" s="2">
        <v>1</v>
      </c>
      <c r="B21" s="1">
        <v>3</v>
      </c>
      <c r="C21" s="1">
        <v>36</v>
      </c>
      <c r="D21" s="1"/>
      <c r="E21" s="1">
        <v>9.5</v>
      </c>
    </row>
    <row r="22" spans="1:12">
      <c r="A22" s="2">
        <v>1</v>
      </c>
      <c r="B22" s="1">
        <v>17</v>
      </c>
      <c r="C22" s="1">
        <v>770</v>
      </c>
      <c r="D22" s="1"/>
      <c r="E22" s="1">
        <v>35.1</v>
      </c>
    </row>
    <row r="23" spans="1:12">
      <c r="A23" s="2">
        <v>1</v>
      </c>
      <c r="B23" s="1">
        <v>10</v>
      </c>
      <c r="C23" s="1">
        <v>140</v>
      </c>
      <c r="D23" s="1"/>
      <c r="E23" s="1">
        <v>17.899999999999999</v>
      </c>
    </row>
    <row r="24" spans="1:12">
      <c r="A24" s="2">
        <v>1</v>
      </c>
      <c r="B24" s="1">
        <v>26</v>
      </c>
      <c r="C24" s="1">
        <v>810</v>
      </c>
      <c r="D24" s="1"/>
      <c r="E24" s="1">
        <v>52.32</v>
      </c>
    </row>
    <row r="25" spans="1:12">
      <c r="A25" s="2">
        <v>1</v>
      </c>
      <c r="B25" s="1">
        <v>9</v>
      </c>
      <c r="C25" s="1">
        <v>450</v>
      </c>
      <c r="D25" s="1"/>
      <c r="E25" s="1">
        <v>18.75</v>
      </c>
    </row>
    <row r="26" spans="1:12">
      <c r="A26" s="2">
        <v>1</v>
      </c>
      <c r="B26" s="1">
        <v>8</v>
      </c>
      <c r="C26" s="1">
        <v>635</v>
      </c>
      <c r="D26" s="1"/>
      <c r="E26" s="1">
        <v>19.829999999999998</v>
      </c>
    </row>
    <row r="27" spans="1:12">
      <c r="A27" s="2">
        <v>1</v>
      </c>
      <c r="B27" s="1">
        <v>4</v>
      </c>
      <c r="C27" s="1">
        <v>150</v>
      </c>
      <c r="D27" s="1"/>
      <c r="E27" s="1">
        <v>10.75</v>
      </c>
    </row>
    <row r="31" spans="1:12">
      <c r="B31" s="4" t="s">
        <v>14</v>
      </c>
      <c r="C31" s="5"/>
      <c r="D31" s="5"/>
      <c r="F31" s="4" t="s">
        <v>15</v>
      </c>
      <c r="G31" s="5"/>
      <c r="H31" s="5"/>
      <c r="J31" s="4" t="s">
        <v>16</v>
      </c>
      <c r="L31" s="4" t="s">
        <v>17</v>
      </c>
    </row>
    <row r="32" spans="1:12">
      <c r="B32" s="5"/>
      <c r="C32" s="5"/>
      <c r="D32" s="5"/>
      <c r="F32" s="5"/>
      <c r="G32" s="5"/>
      <c r="H32" s="5"/>
      <c r="J32" s="5"/>
      <c r="L32" s="5"/>
    </row>
    <row r="33" spans="2:12">
      <c r="B33" s="5" cm="1">
        <f t="array" ref="B33:D35">MMULT('Data - a'!G3:AE5,'Data - a'!A3:C27)</f>
        <v>25</v>
      </c>
      <c r="C33" s="5">
        <v>219</v>
      </c>
      <c r="D33" s="5">
        <v>10232</v>
      </c>
      <c r="F33" s="5" cm="1">
        <f t="array" ref="F33:H35">MINVERSE(_xlfn.ANCHORARRAY(B33))</f>
        <v>0.11321518611235105</v>
      </c>
      <c r="G33" s="5">
        <v>-4.4485932353407051E-3</v>
      </c>
      <c r="H33" s="5">
        <v>-8.3672569807384634E-5</v>
      </c>
      <c r="J33" s="5" cm="1">
        <f t="array" ref="J33:J35">MMULT(_xlfn.ANCHORARRAY(F33),_xlfn.ANCHORARRAY(G13))</f>
        <v>2.3412311451922889</v>
      </c>
      <c r="L33" s="5">
        <f>J33/(25-3)</f>
        <v>0.1064195975087404</v>
      </c>
    </row>
    <row r="34" spans="2:12">
      <c r="B34" s="5">
        <v>219</v>
      </c>
      <c r="C34" s="5">
        <v>3055</v>
      </c>
      <c r="D34" s="5">
        <v>133899</v>
      </c>
      <c r="F34" s="5">
        <v>-4.4485932353406938E-3</v>
      </c>
      <c r="G34" s="5">
        <v>2.7437832908544747E-3</v>
      </c>
      <c r="H34" s="5">
        <v>-4.7857086572870677E-5</v>
      </c>
      <c r="J34" s="5">
        <v>1.6159072106092438</v>
      </c>
    </row>
    <row r="35" spans="2:12">
      <c r="B35" s="5">
        <v>10232</v>
      </c>
      <c r="C35" s="5">
        <v>133899</v>
      </c>
      <c r="D35" s="5">
        <v>6725688</v>
      </c>
      <c r="F35" s="5">
        <v>-8.3672569807385122E-5</v>
      </c>
      <c r="G35" s="5">
        <v>-4.785708657287065E-5</v>
      </c>
      <c r="H35" s="5">
        <v>1.2287447424397281E-6</v>
      </c>
      <c r="J35" s="5">
        <v>1.43848262555481E-2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CF30-505E-4E7B-8DDE-A128D2719CE5}">
  <dimension ref="A1:AC63"/>
  <sheetViews>
    <sheetView workbookViewId="0">
      <selection activeCell="G14" sqref="G14"/>
    </sheetView>
  </sheetViews>
  <sheetFormatPr defaultRowHeight="15"/>
  <cols>
    <col min="1" max="1" width="26.42578125" style="2" bestFit="1" customWidth="1"/>
    <col min="2" max="2" width="13.28515625" style="2" bestFit="1" customWidth="1"/>
    <col min="3" max="5" width="13" style="2" bestFit="1" customWidth="1"/>
    <col min="6" max="6" width="12.5703125" style="2" bestFit="1" customWidth="1"/>
    <col min="7" max="8" width="13" style="2" bestFit="1" customWidth="1"/>
    <col min="9" max="9" width="16.28515625" style="2" bestFit="1" customWidth="1"/>
    <col min="10" max="11" width="13.28515625" style="2" bestFit="1" customWidth="1"/>
    <col min="12" max="12" width="13" style="2" bestFit="1" customWidth="1"/>
    <col min="13" max="13" width="20.28515625" style="2" bestFit="1" customWidth="1"/>
    <col min="14" max="14" width="13" style="2" bestFit="1" customWidth="1"/>
    <col min="15" max="15" width="13.28515625" style="2" bestFit="1" customWidth="1"/>
    <col min="16" max="19" width="13" style="2" bestFit="1" customWidth="1"/>
    <col min="20" max="20" width="13.28515625" style="2" bestFit="1" customWidth="1"/>
    <col min="21" max="22" width="13" style="2" bestFit="1" customWidth="1"/>
    <col min="23" max="23" width="12.5703125" style="2" bestFit="1" customWidth="1"/>
    <col min="24" max="25" width="13" style="2" bestFit="1" customWidth="1"/>
    <col min="26" max="29" width="4.140625" style="2" bestFit="1" customWidth="1"/>
    <col min="30" max="16384" width="9.140625" style="2"/>
  </cols>
  <sheetData>
    <row r="1" spans="1:29">
      <c r="A1" s="3" t="s">
        <v>18</v>
      </c>
      <c r="E1" s="3" t="s">
        <v>6</v>
      </c>
    </row>
    <row r="3" spans="1:29">
      <c r="A3" s="2">
        <v>1</v>
      </c>
      <c r="B3" s="1">
        <v>7</v>
      </c>
      <c r="C3" s="1">
        <v>560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</row>
    <row r="4" spans="1:29">
      <c r="A4" s="2">
        <v>1</v>
      </c>
      <c r="B4" s="1">
        <v>3</v>
      </c>
      <c r="C4" s="1">
        <v>220</v>
      </c>
      <c r="E4" s="1">
        <v>7</v>
      </c>
      <c r="F4" s="1">
        <v>3</v>
      </c>
      <c r="G4" s="1">
        <v>3</v>
      </c>
      <c r="H4" s="1">
        <v>4</v>
      </c>
      <c r="I4" s="1">
        <v>6</v>
      </c>
      <c r="J4" s="1">
        <v>7</v>
      </c>
      <c r="K4" s="1">
        <v>2</v>
      </c>
      <c r="L4" s="1">
        <v>7</v>
      </c>
      <c r="M4" s="1">
        <v>30</v>
      </c>
      <c r="N4" s="1">
        <v>5</v>
      </c>
      <c r="O4" s="1">
        <v>16</v>
      </c>
      <c r="P4" s="1">
        <v>10</v>
      </c>
      <c r="Q4" s="1">
        <v>4</v>
      </c>
      <c r="R4" s="1">
        <v>6</v>
      </c>
      <c r="S4" s="1">
        <v>9</v>
      </c>
      <c r="T4" s="1">
        <v>10</v>
      </c>
      <c r="U4" s="1">
        <v>6</v>
      </c>
      <c r="V4" s="1">
        <v>7</v>
      </c>
      <c r="W4" s="1">
        <v>3</v>
      </c>
      <c r="X4" s="1">
        <v>17</v>
      </c>
      <c r="Y4" s="1">
        <v>10</v>
      </c>
      <c r="Z4" s="1">
        <v>26</v>
      </c>
      <c r="AA4" s="1">
        <v>9</v>
      </c>
      <c r="AB4" s="1">
        <v>8</v>
      </c>
      <c r="AC4" s="1">
        <v>4</v>
      </c>
    </row>
    <row r="5" spans="1:29">
      <c r="A5" s="2">
        <v>1</v>
      </c>
      <c r="B5" s="1">
        <v>3</v>
      </c>
      <c r="C5" s="1">
        <v>340</v>
      </c>
      <c r="E5" s="1">
        <v>560</v>
      </c>
      <c r="F5" s="1">
        <v>220</v>
      </c>
      <c r="G5" s="1">
        <v>340</v>
      </c>
      <c r="H5" s="1">
        <v>80</v>
      </c>
      <c r="I5" s="1">
        <v>150</v>
      </c>
      <c r="J5" s="1">
        <v>330</v>
      </c>
      <c r="K5" s="1">
        <v>110</v>
      </c>
      <c r="L5" s="1">
        <v>210</v>
      </c>
      <c r="M5" s="1">
        <v>1460</v>
      </c>
      <c r="N5" s="1">
        <v>605</v>
      </c>
      <c r="O5" s="1">
        <v>688</v>
      </c>
      <c r="P5" s="1">
        <v>215</v>
      </c>
      <c r="Q5" s="1">
        <v>255</v>
      </c>
      <c r="R5" s="1">
        <v>462</v>
      </c>
      <c r="S5" s="1">
        <v>448</v>
      </c>
      <c r="T5" s="1">
        <v>776</v>
      </c>
      <c r="U5" s="1">
        <v>200</v>
      </c>
      <c r="V5" s="1">
        <v>132</v>
      </c>
      <c r="W5" s="1">
        <v>36</v>
      </c>
      <c r="X5" s="1">
        <v>770</v>
      </c>
      <c r="Y5" s="1">
        <v>140</v>
      </c>
      <c r="Z5" s="1">
        <v>810</v>
      </c>
      <c r="AA5" s="1">
        <v>450</v>
      </c>
      <c r="AB5" s="1">
        <v>635</v>
      </c>
      <c r="AC5" s="1">
        <v>150</v>
      </c>
    </row>
    <row r="6" spans="1:29">
      <c r="A6" s="2">
        <v>1</v>
      </c>
      <c r="B6" s="1">
        <v>4</v>
      </c>
      <c r="C6" s="1">
        <v>80</v>
      </c>
    </row>
    <row r="7" spans="1:29">
      <c r="A7" s="2">
        <v>1</v>
      </c>
      <c r="B7" s="1">
        <v>6</v>
      </c>
      <c r="C7" s="1">
        <v>150</v>
      </c>
    </row>
    <row r="8" spans="1:29">
      <c r="A8" s="2">
        <v>1</v>
      </c>
      <c r="B8" s="1">
        <v>7</v>
      </c>
      <c r="C8" s="1">
        <v>330</v>
      </c>
      <c r="E8" s="3" t="s">
        <v>19</v>
      </c>
      <c r="I8" s="3" t="s">
        <v>20</v>
      </c>
      <c r="M8" s="3" t="s">
        <v>21</v>
      </c>
    </row>
    <row r="9" spans="1:29">
      <c r="A9" s="2">
        <v>1</v>
      </c>
      <c r="B9" s="1">
        <v>2</v>
      </c>
      <c r="C9" s="1">
        <v>110</v>
      </c>
    </row>
    <row r="10" spans="1:29">
      <c r="A10" s="2">
        <v>1</v>
      </c>
      <c r="B10" s="1">
        <v>7</v>
      </c>
      <c r="C10" s="1">
        <v>210</v>
      </c>
      <c r="E10" s="2" cm="1">
        <f t="array" ref="E10:G12">MMULT(E3:AC5,A3:C27)</f>
        <v>25</v>
      </c>
      <c r="F10" s="2">
        <v>219</v>
      </c>
      <c r="G10" s="2">
        <v>10232</v>
      </c>
      <c r="I10" s="2" cm="1">
        <f t="array" ref="I10:K12">MINVERSE(_xlfn.ANCHORARRAY(E10))</f>
        <v>0.11321518611235105</v>
      </c>
      <c r="J10" s="2">
        <v>-4.4485932353407051E-3</v>
      </c>
      <c r="K10" s="2">
        <v>-8.3672569807384634E-5</v>
      </c>
      <c r="M10" s="2" cm="1">
        <f t="array" ref="M10:O34">MMULT(A3:C27,_xlfn.ANCHORARRAY(I10))</f>
        <v>3.521839437283053E-2</v>
      </c>
      <c r="N10" s="2">
        <v>-1.2042078680166948E-2</v>
      </c>
      <c r="O10" s="2">
        <v>2.6942487994876841E-4</v>
      </c>
    </row>
    <row r="11" spans="1:29">
      <c r="A11" s="2">
        <v>1</v>
      </c>
      <c r="B11" s="1">
        <v>30</v>
      </c>
      <c r="C11" s="1">
        <v>1460</v>
      </c>
      <c r="E11" s="2">
        <v>219</v>
      </c>
      <c r="F11" s="2">
        <v>3055</v>
      </c>
      <c r="G11" s="2">
        <v>133899</v>
      </c>
      <c r="I11" s="2">
        <v>-4.4485932353406938E-3</v>
      </c>
      <c r="J11" s="2">
        <v>2.7437832908544747E-3</v>
      </c>
      <c r="K11" s="2">
        <v>-4.7857086572870677E-5</v>
      </c>
      <c r="M11" s="2">
        <v>8.1461441048704258E-2</v>
      </c>
      <c r="N11" s="2">
        <v>-6.7458024088088249E-3</v>
      </c>
      <c r="O11" s="2">
        <v>4.3080013810743484E-5</v>
      </c>
    </row>
    <row r="12" spans="1:29">
      <c r="A12" s="2">
        <v>1</v>
      </c>
      <c r="B12" s="1">
        <v>5</v>
      </c>
      <c r="C12" s="1">
        <v>605</v>
      </c>
      <c r="E12" s="2">
        <v>10232</v>
      </c>
      <c r="F12" s="2">
        <v>133899</v>
      </c>
      <c r="G12" s="2">
        <v>6725688</v>
      </c>
      <c r="I12" s="2">
        <v>-8.3672569807385122E-5</v>
      </c>
      <c r="J12" s="2">
        <v>-4.785708657287065E-5</v>
      </c>
      <c r="K12" s="2">
        <v>1.2287447424397281E-6</v>
      </c>
      <c r="M12" s="2">
        <v>7.1420732671818032E-2</v>
      </c>
      <c r="N12" s="2">
        <v>-1.2488652797553304E-2</v>
      </c>
      <c r="O12" s="2">
        <v>1.9052938290351086E-4</v>
      </c>
    </row>
    <row r="13" spans="1:29">
      <c r="A13" s="2">
        <v>1</v>
      </c>
      <c r="B13" s="1">
        <v>16</v>
      </c>
      <c r="C13" s="1">
        <v>688</v>
      </c>
      <c r="M13" s="2">
        <v>8.8727007586397469E-2</v>
      </c>
      <c r="N13" s="2">
        <v>2.6979730022475418E-3</v>
      </c>
      <c r="O13" s="2">
        <v>-1.768013367036891E-4</v>
      </c>
    </row>
    <row r="14" spans="1:29">
      <c r="A14" s="2">
        <v>1</v>
      </c>
      <c r="B14" s="1">
        <v>10</v>
      </c>
      <c r="C14" s="1">
        <v>215</v>
      </c>
      <c r="M14" s="2">
        <v>7.3972741229199113E-2</v>
      </c>
      <c r="N14" s="2">
        <v>4.8355435238555426E-3</v>
      </c>
      <c r="O14" s="2">
        <v>-1.8650337787864949E-4</v>
      </c>
    </row>
    <row r="15" spans="1:29">
      <c r="A15" s="2">
        <v>1</v>
      </c>
      <c r="B15" s="1">
        <v>4</v>
      </c>
      <c r="C15" s="1">
        <v>255</v>
      </c>
      <c r="M15" s="2">
        <v>5.4463085428529109E-2</v>
      </c>
      <c r="N15" s="2">
        <v>-1.0349487684067002E-3</v>
      </c>
      <c r="O15" s="2">
        <v>-1.3186410812369086E-5</v>
      </c>
    </row>
    <row r="16" spans="1:29">
      <c r="A16" s="2">
        <v>1</v>
      </c>
      <c r="B16" s="1">
        <v>6</v>
      </c>
      <c r="C16" s="1">
        <v>462</v>
      </c>
      <c r="M16" s="2">
        <v>9.5114016962857303E-2</v>
      </c>
      <c r="N16" s="2">
        <v>-4.2253061766475272E-3</v>
      </c>
      <c r="O16" s="2">
        <v>-4.4224821284755903E-5</v>
      </c>
    </row>
    <row r="17" spans="1:15">
      <c r="A17" s="2">
        <v>1</v>
      </c>
      <c r="B17" s="1">
        <v>9</v>
      </c>
      <c r="C17" s="1">
        <v>448</v>
      </c>
      <c r="M17" s="2">
        <v>6.4503793805415321E-2</v>
      </c>
      <c r="N17" s="2">
        <v>4.7079016203377799E-3</v>
      </c>
      <c r="O17" s="2">
        <v>-1.6063577990513647E-4</v>
      </c>
    </row>
    <row r="18" spans="1:15">
      <c r="A18" s="2">
        <v>1</v>
      </c>
      <c r="B18" s="1">
        <v>10</v>
      </c>
      <c r="C18" s="1">
        <v>776</v>
      </c>
      <c r="M18" s="2">
        <v>-0.14240456286665204</v>
      </c>
      <c r="N18" s="2">
        <v>7.9935590939023971E-3</v>
      </c>
      <c r="O18" s="2">
        <v>2.7458215696849831E-4</v>
      </c>
    </row>
    <row r="19" spans="1:15">
      <c r="A19" s="2">
        <v>1</v>
      </c>
      <c r="B19" s="1">
        <v>6</v>
      </c>
      <c r="C19" s="1">
        <v>200</v>
      </c>
      <c r="M19" s="2">
        <v>4.0350315202179583E-2</v>
      </c>
      <c r="N19" s="2">
        <v>-1.9683214157655074E-2</v>
      </c>
      <c r="O19" s="2">
        <v>4.2043256650429751E-4</v>
      </c>
    </row>
    <row r="20" spans="1:15">
      <c r="A20" s="2">
        <v>1</v>
      </c>
      <c r="B20" s="1">
        <v>7</v>
      </c>
      <c r="C20" s="1">
        <v>132</v>
      </c>
      <c r="M20" s="2">
        <v>-1.5529033680581013E-2</v>
      </c>
      <c r="N20" s="2">
        <v>6.5262638561958825E-3</v>
      </c>
      <c r="O20" s="2">
        <v>-4.0095721747825108E-6</v>
      </c>
    </row>
    <row r="21" spans="1:15">
      <c r="A21" s="2">
        <v>1</v>
      </c>
      <c r="B21" s="1">
        <v>3</v>
      </c>
      <c r="C21" s="1">
        <v>36</v>
      </c>
      <c r="M21" s="2">
        <v>5.0739651250356316E-2</v>
      </c>
      <c r="N21" s="2">
        <v>1.2699966060036852E-2</v>
      </c>
      <c r="O21" s="2">
        <v>-2.9806331591154984E-4</v>
      </c>
    </row>
    <row r="22" spans="1:15">
      <c r="A22" s="2">
        <v>1</v>
      </c>
      <c r="B22" s="1">
        <v>17</v>
      </c>
      <c r="C22" s="1">
        <v>770</v>
      </c>
      <c r="M22" s="2">
        <v>7.4084307870105059E-2</v>
      </c>
      <c r="N22" s="2">
        <v>-5.6770171480048223E-3</v>
      </c>
      <c r="O22" s="2">
        <v>3.8228993223263306E-5</v>
      </c>
    </row>
    <row r="23" spans="1:15">
      <c r="A23" s="2">
        <v>1</v>
      </c>
      <c r="B23" s="1">
        <v>10</v>
      </c>
      <c r="C23" s="1">
        <v>140</v>
      </c>
      <c r="M23" s="2">
        <v>4.786689944929496E-2</v>
      </c>
      <c r="N23" s="2">
        <v>-1.00958674868801E-2</v>
      </c>
      <c r="O23" s="2">
        <v>1.9686498176254565E-4</v>
      </c>
    </row>
    <row r="24" spans="1:15">
      <c r="A24" s="2">
        <v>1</v>
      </c>
      <c r="B24" s="1">
        <v>26</v>
      </c>
      <c r="C24" s="1">
        <v>810</v>
      </c>
      <c r="M24" s="2">
        <v>3.5692535720576277E-2</v>
      </c>
      <c r="N24" s="2">
        <v>-1.1945184022964829E-3</v>
      </c>
      <c r="O24" s="2">
        <v>3.6091295649777477E-5</v>
      </c>
    </row>
    <row r="25" spans="1:15">
      <c r="A25" s="2">
        <v>1</v>
      </c>
      <c r="B25" s="1">
        <v>9</v>
      </c>
      <c r="C25" s="1">
        <v>450</v>
      </c>
      <c r="M25" s="2">
        <v>3.7993395884132614E-3</v>
      </c>
      <c r="N25" s="2">
        <v>-1.4147859507343583E-2</v>
      </c>
      <c r="O25" s="2">
        <v>3.9126248459713767E-4</v>
      </c>
    </row>
    <row r="26" spans="1:15">
      <c r="A26" s="2">
        <v>1</v>
      </c>
      <c r="B26" s="1">
        <v>8</v>
      </c>
      <c r="C26" s="1">
        <v>635</v>
      </c>
      <c r="M26" s="2">
        <v>6.9789112738829859E-2</v>
      </c>
      <c r="N26" s="2">
        <v>2.4426891952120111E-3</v>
      </c>
      <c r="O26" s="2">
        <v>-1.2506614075666306E-4</v>
      </c>
    </row>
    <row r="27" spans="1:15">
      <c r="A27" s="2">
        <v>1</v>
      </c>
      <c r="B27" s="1">
        <v>4</v>
      </c>
      <c r="C27" s="1">
        <v>150</v>
      </c>
      <c r="M27" s="2">
        <v>7.1030254250391361E-2</v>
      </c>
      <c r="N27" s="2">
        <v>8.4407543730216899E-3</v>
      </c>
      <c r="O27" s="2">
        <v>-2.5647786981543525E-4</v>
      </c>
    </row>
    <row r="28" spans="1:15">
      <c r="M28" s="2">
        <v>9.685719389326311E-2</v>
      </c>
      <c r="N28" s="2">
        <v>2.0599015205993746E-3</v>
      </c>
      <c r="O28" s="2">
        <v>-1.8300901879816648E-4</v>
      </c>
    </row>
    <row r="29" spans="1:15">
      <c r="M29" s="2">
        <v>-2.6838777640127279E-2</v>
      </c>
      <c r="N29" s="2">
        <v>5.3457660480749625E-3</v>
      </c>
      <c r="O29" s="2">
        <v>4.8890410132404385E-5</v>
      </c>
    </row>
    <row r="30" spans="1:15">
      <c r="M30" s="2">
        <v>5.7015093985910204E-2</v>
      </c>
      <c r="N30" s="2">
        <v>1.6289247553002151E-2</v>
      </c>
      <c r="O30" s="2">
        <v>-3.9021917159452941E-4</v>
      </c>
    </row>
    <row r="31" spans="1:15">
      <c r="M31" s="2">
        <v>-7.022301955048893E-2</v>
      </c>
      <c r="N31" s="2">
        <v>2.8125532202850412E-2</v>
      </c>
      <c r="O31" s="2">
        <v>-3.3267357932584242E-4</v>
      </c>
    </row>
    <row r="32" spans="1:15">
      <c r="M32" s="2">
        <v>3.5525190580961506E-2</v>
      </c>
      <c r="N32" s="2">
        <v>-1.2902325754422239E-3</v>
      </c>
      <c r="O32" s="2">
        <v>3.8548785134656844E-5</v>
      </c>
    </row>
    <row r="33" spans="1:25">
      <c r="M33" s="2">
        <v>2.4494358401935951E-2</v>
      </c>
      <c r="N33" s="2">
        <v>-1.2887576882277773E-2</v>
      </c>
      <c r="O33" s="2">
        <v>3.137236490588773E-4</v>
      </c>
    </row>
    <row r="34" spans="1:25">
      <c r="M34" s="2">
        <v>8.2869927699880497E-2</v>
      </c>
      <c r="N34" s="2">
        <v>-6.520230578534042E-4</v>
      </c>
      <c r="O34" s="2">
        <v>-9.0789204732908145E-5</v>
      </c>
    </row>
    <row r="37" spans="1:25">
      <c r="A37" s="3" t="s">
        <v>22</v>
      </c>
    </row>
    <row r="39" spans="1:25">
      <c r="A39" s="2" cm="1">
        <f t="array" ref="A39:Y63">MMULT(_xlfn.ANCHORARRAY(M10),E3:AC5)</f>
        <v>0.10180177638297221</v>
      </c>
      <c r="B39" s="2">
        <v>5.8365631921058737E-2</v>
      </c>
      <c r="C39" s="2">
        <v>9.069661751491094E-2</v>
      </c>
      <c r="D39" s="2">
        <v>8.6040700480642107E-3</v>
      </c>
      <c r="E39" s="2">
        <v>3.3796542841440999E-3</v>
      </c>
      <c r="F39" s="2">
        <v>3.9834053994755467E-2</v>
      </c>
      <c r="G39" s="2">
        <v>4.0770973806861163E-2</v>
      </c>
      <c r="H39" s="2">
        <v>7.5030684009032567E-3</v>
      </c>
      <c r="I39" s="2">
        <v>6.7316358693023937E-2</v>
      </c>
      <c r="J39" s="2">
        <v>0.13801005334100069</v>
      </c>
      <c r="K39" s="2">
        <v>2.7909452894912035E-2</v>
      </c>
      <c r="L39" s="2">
        <v>-2.7276043239853748E-2</v>
      </c>
      <c r="M39" s="2">
        <v>5.5753424039098678E-2</v>
      </c>
      <c r="N39" s="2">
        <v>8.7440216828159847E-2</v>
      </c>
      <c r="O39" s="2">
        <v>4.7542032468376239E-2</v>
      </c>
      <c r="P39" s="2">
        <v>0.12387131441140534</v>
      </c>
      <c r="Q39" s="2">
        <v>1.6850898281582524E-2</v>
      </c>
      <c r="R39" s="2">
        <v>-1.3512072235100675E-2</v>
      </c>
      <c r="S39" s="2">
        <v>8.7914540104853476E-3</v>
      </c>
      <c r="T39" s="2">
        <v>3.7960214370544088E-2</v>
      </c>
      <c r="U39" s="2">
        <v>-4.7482909236011374E-2</v>
      </c>
      <c r="V39" s="2">
        <v>-5.9641498553007682E-2</v>
      </c>
      <c r="W39" s="2">
        <v>4.808088222827378E-2</v>
      </c>
      <c r="X39" s="2">
        <v>0.10996656369896288</v>
      </c>
      <c r="Y39" s="2">
        <v>2.7463811644477996E-2</v>
      </c>
    </row>
    <row r="40" spans="1:25">
      <c r="A40" s="2">
        <v>5.8365631921058835E-2</v>
      </c>
      <c r="B40" s="2">
        <v>7.0701636860641348E-2</v>
      </c>
      <c r="C40" s="2">
        <v>7.5871238517930567E-2</v>
      </c>
      <c r="D40" s="2">
        <v>5.7924632518328432E-2</v>
      </c>
      <c r="E40" s="2">
        <v>4.7448628667462835E-2</v>
      </c>
      <c r="F40" s="2">
        <v>4.8457228744587834E-2</v>
      </c>
      <c r="G40" s="2">
        <v>7.2708637750268396E-2</v>
      </c>
      <c r="H40" s="2">
        <v>4.3287627087298615E-2</v>
      </c>
      <c r="I40" s="2">
        <v>-5.8015811051874991E-2</v>
      </c>
      <c r="J40" s="2">
        <v>7.3795837360159933E-2</v>
      </c>
      <c r="K40" s="2">
        <v>3.1676520095545793E-3</v>
      </c>
      <c r="L40" s="2">
        <v>2.3265619929925856E-2</v>
      </c>
      <c r="M40" s="2">
        <v>6.5463634935208542E-2</v>
      </c>
      <c r="N40" s="2">
        <v>6.0889592976414803E-2</v>
      </c>
      <c r="O40" s="2">
        <v>4.0049065556637918E-2</v>
      </c>
      <c r="P40" s="2">
        <v>4.7433507677752951E-2</v>
      </c>
      <c r="Q40" s="2">
        <v>4.9602629358000007E-2</v>
      </c>
      <c r="R40" s="2">
        <v>3.9927386010060621E-2</v>
      </c>
      <c r="S40" s="2">
        <v>6.2774914319464553E-2</v>
      </c>
      <c r="T40" s="2">
        <v>-4.5589266773282677E-5</v>
      </c>
      <c r="U40" s="2">
        <v>2.0034618894120095E-2</v>
      </c>
      <c r="V40" s="2">
        <v>-5.9034610393622969E-2</v>
      </c>
      <c r="W40" s="2">
        <v>4.0135225584259401E-2</v>
      </c>
      <c r="X40" s="2">
        <v>5.4850830548055771E-2</v>
      </c>
      <c r="Y40" s="2">
        <v>6.0940233485080479E-2</v>
      </c>
    </row>
    <row r="41" spans="1:25">
      <c r="A41" s="2">
        <v>9.0696617514910982E-2</v>
      </c>
      <c r="B41" s="2">
        <v>7.5871238517930512E-2</v>
      </c>
      <c r="C41" s="2">
        <v>9.8734764466351821E-2</v>
      </c>
      <c r="D41" s="2">
        <v>3.6708472113885685E-2</v>
      </c>
      <c r="E41" s="2">
        <v>2.5068223322024838E-2</v>
      </c>
      <c r="F41" s="2">
        <v>4.6874859447103484E-2</v>
      </c>
      <c r="G41" s="2">
        <v>6.7401659196097613E-2</v>
      </c>
      <c r="H41" s="2">
        <v>2.4011333498682189E-2</v>
      </c>
      <c r="I41" s="2">
        <v>-2.5065952215655274E-2</v>
      </c>
      <c r="J41" s="2">
        <v>0.12424774534067559</v>
      </c>
      <c r="K41" s="2">
        <v>2.6865033485806433E-3</v>
      </c>
      <c r="L41" s="2">
        <v>-1.250197797946017E-2</v>
      </c>
      <c r="M41" s="2">
        <v>7.0051114122000088E-2</v>
      </c>
      <c r="N41" s="2">
        <v>8.4513390787920223E-2</v>
      </c>
      <c r="O41" s="2">
        <v>4.4380021034611167E-2</v>
      </c>
      <c r="P41" s="2">
        <v>9.4385005829409424E-2</v>
      </c>
      <c r="Q41" s="2">
        <v>3.4594692467200379E-2</v>
      </c>
      <c r="R41" s="2">
        <v>9.1500416322083389E-3</v>
      </c>
      <c r="S41" s="2">
        <v>4.081383206368451E-2</v>
      </c>
      <c r="T41" s="2">
        <v>5.8212599491152539E-3</v>
      </c>
      <c r="U41" s="2">
        <v>-2.6791681697223488E-2</v>
      </c>
      <c r="V41" s="2">
        <v>-9.8955439912724041E-2</v>
      </c>
      <c r="W41" s="2">
        <v>4.4761079800418185E-2</v>
      </c>
      <c r="X41" s="2">
        <v>9.2497668435121E-2</v>
      </c>
      <c r="Y41" s="2">
        <v>5.0045528917131446E-2</v>
      </c>
    </row>
    <row r="42" spans="1:25">
      <c r="A42" s="2">
        <v>8.6040700480643634E-3</v>
      </c>
      <c r="B42" s="2">
        <v>5.7924632518328495E-2</v>
      </c>
      <c r="C42" s="2">
        <v>3.6708472113885796E-2</v>
      </c>
      <c r="D42" s="2">
        <v>8.5374792659092508E-2</v>
      </c>
      <c r="E42" s="2">
        <v>7.8394645094329363E-2</v>
      </c>
      <c r="F42" s="2">
        <v>4.9268377489912855E-2</v>
      </c>
      <c r="G42" s="2">
        <v>7.4674806553486753E-2</v>
      </c>
      <c r="H42" s="2">
        <v>7.0484537894355548E-2</v>
      </c>
      <c r="I42" s="2">
        <v>-8.8463753933562372E-2</v>
      </c>
      <c r="J42" s="2">
        <v>-4.7479361080967342E-3</v>
      </c>
      <c r="K42" s="2">
        <v>1.025525597022002E-2</v>
      </c>
      <c r="L42" s="2">
        <v>7.769445021757973E-2</v>
      </c>
      <c r="M42" s="2">
        <v>5.4434558735946915E-2</v>
      </c>
      <c r="N42" s="2">
        <v>2.3232628042778355E-2</v>
      </c>
      <c r="O42" s="2">
        <v>3.3801765763372627E-2</v>
      </c>
      <c r="P42" s="2">
        <v>-2.1491099673189865E-2</v>
      </c>
      <c r="Q42" s="2">
        <v>6.9554578259144906E-2</v>
      </c>
      <c r="R42" s="2">
        <v>8.4275042157243296E-2</v>
      </c>
      <c r="S42" s="2">
        <v>9.0456078471807283E-2</v>
      </c>
      <c r="T42" s="2">
        <v>-1.5444806372349185E-3</v>
      </c>
      <c r="U42" s="2">
        <v>9.0954550470356416E-2</v>
      </c>
      <c r="V42" s="2">
        <v>1.56652229148454E-2</v>
      </c>
      <c r="W42" s="2">
        <v>3.3448163089965247E-2</v>
      </c>
      <c r="X42" s="2">
        <v>-1.9580572024647802E-3</v>
      </c>
      <c r="Y42" s="2">
        <v>7.2998699089834279E-2</v>
      </c>
    </row>
    <row r="43" spans="1:25">
      <c r="A43" s="2">
        <v>3.379654284144204E-3</v>
      </c>
      <c r="B43" s="2">
        <v>4.7448628667462849E-2</v>
      </c>
      <c r="C43" s="2">
        <v>2.5068223322024907E-2</v>
      </c>
      <c r="D43" s="2">
        <v>7.8394645094329335E-2</v>
      </c>
      <c r="E43" s="2">
        <v>7.5010495690534945E-2</v>
      </c>
      <c r="F43" s="2">
        <v>4.6275431196233591E-2</v>
      </c>
      <c r="G43" s="2">
        <v>6.3128456710258754E-2</v>
      </c>
      <c r="H43" s="2">
        <v>6.8655836541671525E-2</v>
      </c>
      <c r="I43" s="2">
        <v>-5.3255884757962862E-2</v>
      </c>
      <c r="J43" s="2">
        <v>-1.4684084768106107E-2</v>
      </c>
      <c r="K43" s="2">
        <v>2.3027113630376961E-2</v>
      </c>
      <c r="L43" s="2">
        <v>8.2229950223844911E-2</v>
      </c>
      <c r="M43" s="2">
        <v>4.5756553965565668E-2</v>
      </c>
      <c r="N43" s="2">
        <v>1.6821441792396308E-2</v>
      </c>
      <c r="O43" s="2">
        <v>3.3939119654264036E-2</v>
      </c>
      <c r="P43" s="2">
        <v>-2.2398444766077469E-2</v>
      </c>
      <c r="Q43" s="2">
        <v>6.5685326796602467E-2</v>
      </c>
      <c r="R43" s="2">
        <v>8.3203100016206191E-2</v>
      </c>
      <c r="S43" s="2">
        <v>8.1765250197134348E-2</v>
      </c>
      <c r="T43" s="2">
        <v>1.2569380168183208E-2</v>
      </c>
      <c r="U43" s="2">
        <v>9.6217703564743615E-2</v>
      </c>
      <c r="V43" s="2">
        <v>4.8629136767737113E-2</v>
      </c>
      <c r="W43" s="2">
        <v>3.3566112898506736E-2</v>
      </c>
      <c r="X43" s="2">
        <v>-5.7725555328989597E-3</v>
      </c>
      <c r="Y43" s="2">
        <v>6.5339408642823865E-2</v>
      </c>
    </row>
    <row r="44" spans="1:25">
      <c r="A44" s="2">
        <v>3.9834053994755522E-2</v>
      </c>
      <c r="B44" s="2">
        <v>4.8457228744587813E-2</v>
      </c>
      <c r="C44" s="2">
        <v>4.6874859447103519E-2</v>
      </c>
      <c r="D44" s="2">
        <v>4.9268377489912779E-2</v>
      </c>
      <c r="E44" s="2">
        <v>4.6275431196233542E-2</v>
      </c>
      <c r="F44" s="2">
        <v>4.2866928481600411E-2</v>
      </c>
      <c r="G44" s="2">
        <v>5.0942682702355108E-2</v>
      </c>
      <c r="H44" s="2">
        <v>4.4449297779084698E-2</v>
      </c>
      <c r="I44" s="2">
        <v>4.1624625902692385E-3</v>
      </c>
      <c r="J44" s="2">
        <v>4.1310563045012308E-2</v>
      </c>
      <c r="K44" s="2">
        <v>2.8831654495111974E-2</v>
      </c>
      <c r="L44" s="2">
        <v>4.1278519419802755E-2</v>
      </c>
      <c r="M44" s="2">
        <v>4.6960755597748191E-2</v>
      </c>
      <c r="N44" s="2">
        <v>4.2161271022774394E-2</v>
      </c>
      <c r="O44" s="2">
        <v>3.924103446892746E-2</v>
      </c>
      <c r="P44" s="2">
        <v>3.38809429540637E-2</v>
      </c>
      <c r="Q44" s="2">
        <v>4.5616110655615091E-2</v>
      </c>
      <c r="R44" s="2">
        <v>4.5477837822449491E-2</v>
      </c>
      <c r="S44" s="2">
        <v>5.0883528334063718E-2</v>
      </c>
      <c r="T44" s="2">
        <v>2.6715420040091011E-2</v>
      </c>
      <c r="U44" s="2">
        <v>4.2267500230730434E-2</v>
      </c>
      <c r="V44" s="2">
        <v>1.6873424691935944E-2</v>
      </c>
      <c r="W44" s="2">
        <v>3.9214661647302716E-2</v>
      </c>
      <c r="X44" s="2">
        <v>3.7810124415421136E-2</v>
      </c>
      <c r="Y44" s="2">
        <v>4.8345328733046943E-2</v>
      </c>
    </row>
    <row r="45" spans="1:25">
      <c r="A45" s="2">
        <v>4.0770973806861302E-2</v>
      </c>
      <c r="B45" s="2">
        <v>7.2708637750268423E-2</v>
      </c>
      <c r="C45" s="2">
        <v>6.740165919609771E-2</v>
      </c>
      <c r="D45" s="2">
        <v>7.4674806553486725E-2</v>
      </c>
      <c r="E45" s="2">
        <v>6.3128456710258768E-2</v>
      </c>
      <c r="F45" s="2">
        <v>5.0942682702355163E-2</v>
      </c>
      <c r="G45" s="2">
        <v>8.1798674268239099E-2</v>
      </c>
      <c r="H45" s="2">
        <v>5.6249661256525869E-2</v>
      </c>
      <c r="I45" s="2">
        <v>-9.621340741231213E-2</v>
      </c>
      <c r="J45" s="2">
        <v>4.7231469202342342E-2</v>
      </c>
      <c r="K45" s="2">
        <v>-2.9175589074151922E-3</v>
      </c>
      <c r="L45" s="2">
        <v>4.335261862015951E-2</v>
      </c>
      <c r="M45" s="2">
        <v>6.6935462828654438E-2</v>
      </c>
      <c r="N45" s="2">
        <v>4.9330312469414925E-2</v>
      </c>
      <c r="O45" s="2">
        <v>3.727354143745891E-2</v>
      </c>
      <c r="P45" s="2">
        <v>1.8542493879411447E-2</v>
      </c>
      <c r="Q45" s="2">
        <v>6.091721564602097E-2</v>
      </c>
      <c r="R45" s="2">
        <v>5.9699197316736827E-2</v>
      </c>
      <c r="S45" s="2">
        <v>8.0846004866663504E-2</v>
      </c>
      <c r="T45" s="2">
        <v>-1.0769300429412702E-2</v>
      </c>
      <c r="U45" s="2">
        <v>4.6669480216516207E-2</v>
      </c>
      <c r="V45" s="2">
        <v>-5.0566048870630681E-2</v>
      </c>
      <c r="W45" s="2">
        <v>3.7185091794889401E-2</v>
      </c>
      <c r="X45" s="2">
        <v>3.3228806033857083E-2</v>
      </c>
      <c r="Y45" s="2">
        <v>7.157906906355381E-2</v>
      </c>
    </row>
    <row r="46" spans="1:25">
      <c r="A46" s="2">
        <v>7.5030684009033538E-3</v>
      </c>
      <c r="B46" s="2">
        <v>4.3287627087298643E-2</v>
      </c>
      <c r="C46" s="2">
        <v>2.4011333498682265E-2</v>
      </c>
      <c r="D46" s="2">
        <v>7.0484537894355534E-2</v>
      </c>
      <c r="E46" s="2">
        <v>6.8655836541671525E-2</v>
      </c>
      <c r="F46" s="2">
        <v>4.4449297779084747E-2</v>
      </c>
      <c r="G46" s="2">
        <v>5.6249661256525876E-2</v>
      </c>
      <c r="H46" s="2">
        <v>6.3725591367701118E-2</v>
      </c>
      <c r="I46" s="2">
        <v>-2.8787396245950531E-2</v>
      </c>
      <c r="J46" s="2">
        <v>-9.141344935503351E-3</v>
      </c>
      <c r="K46" s="2">
        <v>2.9312803156085906E-2</v>
      </c>
      <c r="L46" s="2">
        <v>7.7046117329188785E-2</v>
      </c>
      <c r="M46" s="2">
        <v>4.2373276410956652E-2</v>
      </c>
      <c r="N46" s="2">
        <v>1.8537473211268946E-2</v>
      </c>
      <c r="O46" s="2">
        <v>3.4910078990954205E-2</v>
      </c>
      <c r="P46" s="2">
        <v>-1.3070555197592773E-2</v>
      </c>
      <c r="Q46" s="2">
        <v>6.0624047546414706E-2</v>
      </c>
      <c r="R46" s="2">
        <v>7.6255182200301766E-2</v>
      </c>
      <c r="S46" s="2">
        <v>7.2844610589843747E-2</v>
      </c>
      <c r="T46" s="2">
        <v>2.0848570824202481E-2</v>
      </c>
      <c r="U46" s="2">
        <v>8.9093800822074021E-2</v>
      </c>
      <c r="V46" s="2">
        <v>5.6794254211037065E-2</v>
      </c>
      <c r="W46" s="2">
        <v>3.4588807431143925E-2</v>
      </c>
      <c r="X46" s="2">
        <v>1.632865283558993E-4</v>
      </c>
      <c r="Y46" s="2">
        <v>5.9240033300995976E-2</v>
      </c>
    </row>
    <row r="47" spans="1:25">
      <c r="A47" s="2">
        <v>6.7316358693023798E-2</v>
      </c>
      <c r="B47" s="2">
        <v>-5.801581105187522E-2</v>
      </c>
      <c r="C47" s="2">
        <v>-2.5065952215655427E-2</v>
      </c>
      <c r="D47" s="2">
        <v>-8.8463753933562594E-2</v>
      </c>
      <c r="E47" s="2">
        <v>-5.3255884757962911E-2</v>
      </c>
      <c r="F47" s="2">
        <v>4.1624625902691864E-3</v>
      </c>
      <c r="G47" s="2">
        <v>-9.6213407412312435E-2</v>
      </c>
      <c r="H47" s="2">
        <v>-2.8787396245950614E-2</v>
      </c>
      <c r="I47" s="2">
        <v>0.49829215912442743</v>
      </c>
      <c r="J47" s="2">
        <v>6.3685437568801434E-2</v>
      </c>
      <c r="K47" s="2">
        <v>0.17440490663011315</v>
      </c>
      <c r="L47" s="2">
        <v>-3.4338081794009351E-3</v>
      </c>
      <c r="M47" s="2">
        <v>-4.0411876464075389E-2</v>
      </c>
      <c r="N47" s="2">
        <v>3.2413748216208571E-2</v>
      </c>
      <c r="O47" s="2">
        <v>5.2550275300356775E-2</v>
      </c>
      <c r="P47" s="2">
        <v>0.15060678187992663</v>
      </c>
      <c r="Q47" s="2">
        <v>-3.9526776909538E-2</v>
      </c>
      <c r="R47" s="2">
        <v>-5.0204804489493486E-2</v>
      </c>
      <c r="S47" s="2">
        <v>-0.1085389279340789</v>
      </c>
      <c r="T47" s="2">
        <v>0.20491420259543242</v>
      </c>
      <c r="U47" s="2">
        <v>-2.4027469952038305E-2</v>
      </c>
      <c r="V47" s="2">
        <v>0.28783952071929392</v>
      </c>
      <c r="W47" s="2">
        <v>5.3099439614293767E-2</v>
      </c>
      <c r="X47" s="2">
        <v>9.5903579559563551E-2</v>
      </c>
      <c r="Y47" s="2">
        <v>-6.9243002945767712E-2</v>
      </c>
    </row>
    <row r="48" spans="1:25">
      <c r="A48" s="2">
        <v>0.13801005334100064</v>
      </c>
      <c r="B48" s="2">
        <v>7.3795837360159822E-2</v>
      </c>
      <c r="C48" s="2">
        <v>0.12424774534067551</v>
      </c>
      <c r="D48" s="2">
        <v>-4.7479361080969146E-3</v>
      </c>
      <c r="E48" s="2">
        <v>-1.4684084768106245E-2</v>
      </c>
      <c r="F48" s="2">
        <v>4.1310563045012211E-2</v>
      </c>
      <c r="G48" s="2">
        <v>4.7231469202342162E-2</v>
      </c>
      <c r="H48" s="2">
        <v>-9.1413449355034759E-3</v>
      </c>
      <c r="I48" s="2">
        <v>6.3685437568801739E-2</v>
      </c>
      <c r="J48" s="2">
        <v>0.19629594714900422</v>
      </c>
      <c r="K48" s="2">
        <v>1.4676494434655074E-2</v>
      </c>
      <c r="L48" s="2">
        <v>-6.6088824575947197E-2</v>
      </c>
      <c r="M48" s="2">
        <v>6.8827763030155142E-2</v>
      </c>
      <c r="N48" s="2">
        <v>0.11649087598123459</v>
      </c>
      <c r="O48" s="2">
        <v>5.1555177577209205E-2</v>
      </c>
      <c r="P48" s="2">
        <v>0.16977384523296371</v>
      </c>
      <c r="Q48" s="2">
        <v>6.337543557108638E-3</v>
      </c>
      <c r="R48" s="2">
        <v>-4.1935085122838688E-2</v>
      </c>
      <c r="S48" s="2">
        <v>-3.5637548766309281E-3</v>
      </c>
      <c r="T48" s="2">
        <v>2.9468750730352433E-2</v>
      </c>
      <c r="U48" s="2">
        <v>-9.7621267063769515E-2</v>
      </c>
      <c r="V48" s="2">
        <v>-0.13086287402837132</v>
      </c>
      <c r="W48" s="2">
        <v>5.2396042710217805E-2</v>
      </c>
      <c r="X48" s="2">
        <v>0.14985928167116791</v>
      </c>
      <c r="Y48" s="2">
        <v>2.468234354720391E-2</v>
      </c>
    </row>
    <row r="49" spans="1:25">
      <c r="A49" s="2">
        <v>2.7909452894911958E-2</v>
      </c>
      <c r="B49" s="2">
        <v>3.1676520095544822E-3</v>
      </c>
      <c r="C49" s="2">
        <v>2.6865033485805809E-3</v>
      </c>
      <c r="D49" s="2">
        <v>1.0255255970219916E-2</v>
      </c>
      <c r="E49" s="2">
        <v>2.3027113630376905E-2</v>
      </c>
      <c r="F49" s="2">
        <v>2.8831654495111936E-2</v>
      </c>
      <c r="G49" s="2">
        <v>-2.9175589074153241E-3</v>
      </c>
      <c r="H49" s="2">
        <v>2.9312803156085837E-2</v>
      </c>
      <c r="I49" s="2">
        <v>0.17440490663011299</v>
      </c>
      <c r="J49" s="2">
        <v>1.467649443465498E-2</v>
      </c>
      <c r="K49" s="2">
        <v>8.6132602362302746E-2</v>
      </c>
      <c r="L49" s="2">
        <v>4.8871546863799575E-2</v>
      </c>
      <c r="M49" s="2">
        <v>9.5535808396329767E-3</v>
      </c>
      <c r="N49" s="2">
        <v>2.1776127111844762E-2</v>
      </c>
      <c r="O49" s="2">
        <v>4.1411052690879364E-2</v>
      </c>
      <c r="P49" s="2">
        <v>4.6622176873746583E-2</v>
      </c>
      <c r="Q49" s="2">
        <v>2.282663502163778E-2</v>
      </c>
      <c r="R49" s="2">
        <v>2.9625549785718873E-2</v>
      </c>
      <c r="S49" s="2">
        <v>3.9054132897144642E-3</v>
      </c>
      <c r="T49" s="2">
        <v>9.2330081300166456E-2</v>
      </c>
      <c r="U49" s="2">
        <v>4.917226477690826E-2</v>
      </c>
      <c r="V49" s="2">
        <v>0.15090607311893811</v>
      </c>
      <c r="W49" s="2">
        <v>4.1403033546529799E-2</v>
      </c>
      <c r="X49" s="2">
        <v>3.4134998837999156E-2</v>
      </c>
      <c r="Y49" s="2">
        <v>9.9745859179851404E-3</v>
      </c>
    </row>
    <row r="50" spans="1:25">
      <c r="A50" s="2">
        <v>-2.7276043239853637E-2</v>
      </c>
      <c r="B50" s="2">
        <v>2.3265619929925901E-2</v>
      </c>
      <c r="C50" s="2">
        <v>-1.2501977979460066E-2</v>
      </c>
      <c r="D50" s="2">
        <v>7.769445021757973E-2</v>
      </c>
      <c r="E50" s="2">
        <v>8.2229950223844953E-2</v>
      </c>
      <c r="F50" s="2">
        <v>4.1278519419802831E-2</v>
      </c>
      <c r="G50" s="2">
        <v>4.335261862015953E-2</v>
      </c>
      <c r="H50" s="2">
        <v>7.7046117329188812E-2</v>
      </c>
      <c r="I50" s="2">
        <v>-3.4338081794009212E-3</v>
      </c>
      <c r="J50" s="2">
        <v>-6.6088824575947072E-2</v>
      </c>
      <c r="K50" s="2">
        <v>4.8871546863799659E-2</v>
      </c>
      <c r="L50" s="2">
        <v>0.11365569892974162</v>
      </c>
      <c r="M50" s="2">
        <v>2.5533369933058506E-2</v>
      </c>
      <c r="N50" s="2">
        <v>-1.0765804340558599E-2</v>
      </c>
      <c r="O50" s="2">
        <v>3.1506980262313661E-2</v>
      </c>
      <c r="P50" s="2">
        <v>-5.3557821296637831E-2</v>
      </c>
      <c r="Q50" s="2">
        <v>6.7326784428267464E-2</v>
      </c>
      <c r="R50" s="2">
        <v>0.1002950559702897</v>
      </c>
      <c r="S50" s="2">
        <v>7.8109270057651087E-2</v>
      </c>
      <c r="T50" s="2">
        <v>3.7130321019089391E-2</v>
      </c>
      <c r="U50" s="2">
        <v>0.13601044762310785</v>
      </c>
      <c r="V50" s="2">
        <v>0.13950748292295911</v>
      </c>
      <c r="W50" s="2">
        <v>3.0910853630490565E-2</v>
      </c>
      <c r="X50" s="2">
        <v>-3.6930825873182999E-2</v>
      </c>
      <c r="Y50" s="2">
        <v>5.6830018103771238E-2</v>
      </c>
    </row>
    <row r="51" spans="1:25">
      <c r="A51" s="2">
        <v>5.5753424039098755E-2</v>
      </c>
      <c r="B51" s="2">
        <v>6.5463634935208515E-2</v>
      </c>
      <c r="C51" s="2">
        <v>7.0051114122000116E-2</v>
      </c>
      <c r="D51" s="2">
        <v>5.4434558735946832E-2</v>
      </c>
      <c r="E51" s="2">
        <v>4.5756553965565626E-2</v>
      </c>
      <c r="F51" s="2">
        <v>4.6960755597748191E-2</v>
      </c>
      <c r="G51" s="2">
        <v>6.6935462828654382E-2</v>
      </c>
      <c r="H51" s="2">
        <v>4.2373276410956597E-2</v>
      </c>
      <c r="I51" s="2">
        <v>-4.041187646407518E-2</v>
      </c>
      <c r="J51" s="2">
        <v>6.882776303015524E-2</v>
      </c>
      <c r="K51" s="2">
        <v>9.5535808396330565E-3</v>
      </c>
      <c r="L51" s="2">
        <v>2.5533369933058443E-2</v>
      </c>
      <c r="M51" s="2">
        <v>6.1124632550017911E-2</v>
      </c>
      <c r="N51" s="2">
        <v>5.7683999851223772E-2</v>
      </c>
      <c r="O51" s="2">
        <v>4.0117742502083623E-2</v>
      </c>
      <c r="P51" s="2">
        <v>4.6979835131309156E-2</v>
      </c>
      <c r="Q51" s="2">
        <v>4.7668003626728787E-2</v>
      </c>
      <c r="R51" s="2">
        <v>3.9391414939542062E-2</v>
      </c>
      <c r="S51" s="2">
        <v>5.8429500182128072E-2</v>
      </c>
      <c r="T51" s="2">
        <v>7.0113411359358259E-3</v>
      </c>
      <c r="U51" s="2">
        <v>2.2666195441313697E-2</v>
      </c>
      <c r="V51" s="2">
        <v>-4.2552653467177036E-2</v>
      </c>
      <c r="W51" s="2">
        <v>4.0194200488530146E-2</v>
      </c>
      <c r="X51" s="2">
        <v>5.2943581382838681E-2</v>
      </c>
      <c r="Y51" s="2">
        <v>5.7110588261575265E-2</v>
      </c>
    </row>
    <row r="52" spans="1:25">
      <c r="A52" s="2">
        <v>8.7440216828159834E-2</v>
      </c>
      <c r="B52" s="2">
        <v>6.0889592976414705E-2</v>
      </c>
      <c r="C52" s="2">
        <v>8.4513390787920195E-2</v>
      </c>
      <c r="D52" s="2">
        <v>2.323262804277821E-2</v>
      </c>
      <c r="E52" s="2">
        <v>1.6821441792396207E-2</v>
      </c>
      <c r="F52" s="2">
        <v>4.2161271022774331E-2</v>
      </c>
      <c r="G52" s="2">
        <v>4.9330312469414786E-2</v>
      </c>
      <c r="H52" s="2">
        <v>1.8537473211268848E-2</v>
      </c>
      <c r="I52" s="2">
        <v>3.2413748216208627E-2</v>
      </c>
      <c r="J52" s="2">
        <v>0.11649087598123459</v>
      </c>
      <c r="K52" s="2">
        <v>2.1776127111844762E-2</v>
      </c>
      <c r="L52" s="2">
        <v>-1.0765804340558724E-2</v>
      </c>
      <c r="M52" s="2">
        <v>5.7683999851223702E-2</v>
      </c>
      <c r="N52" s="2">
        <v>7.8243316102310445E-2</v>
      </c>
      <c r="O52" s="2">
        <v>4.5199603896994518E-2</v>
      </c>
      <c r="P52" s="2">
        <v>9.9675450428229367E-2</v>
      </c>
      <c r="Q52" s="2">
        <v>2.6664690880523492E-2</v>
      </c>
      <c r="R52" s="2">
        <v>3.1820046337902863E-3</v>
      </c>
      <c r="S52" s="2">
        <v>2.4666436332106301E-2</v>
      </c>
      <c r="T52" s="2">
        <v>2.7823188129493415E-2</v>
      </c>
      <c r="U52" s="2">
        <v>-2.553067797274965E-2</v>
      </c>
      <c r="V52" s="2">
        <v>-5.5165019981925661E-2</v>
      </c>
      <c r="W52" s="2">
        <v>4.5593333860519607E-2</v>
      </c>
      <c r="X52" s="2">
        <v>9.2109222973470628E-2</v>
      </c>
      <c r="Y52" s="2">
        <v>3.7013176766156411E-2</v>
      </c>
    </row>
    <row r="53" spans="1:25">
      <c r="A53" s="2">
        <v>4.754203246837628E-2</v>
      </c>
      <c r="B53" s="2">
        <v>4.0049065556637869E-2</v>
      </c>
      <c r="C53" s="2">
        <v>4.4380021034611167E-2</v>
      </c>
      <c r="D53" s="2">
        <v>3.3801765763372543E-2</v>
      </c>
      <c r="E53" s="2">
        <v>3.3939119654264001E-2</v>
      </c>
      <c r="F53" s="2">
        <v>3.924103446892746E-2</v>
      </c>
      <c r="G53" s="2">
        <v>3.7273541437458833E-2</v>
      </c>
      <c r="H53" s="2">
        <v>3.4910078990954163E-2</v>
      </c>
      <c r="I53" s="2">
        <v>5.2550275300356906E-2</v>
      </c>
      <c r="J53" s="2">
        <v>5.1555177577209232E-2</v>
      </c>
      <c r="K53" s="2">
        <v>4.1411052690879455E-2</v>
      </c>
      <c r="L53" s="2">
        <v>3.1506980262313605E-2</v>
      </c>
      <c r="M53" s="2">
        <v>4.0117742502083602E-2</v>
      </c>
      <c r="N53" s="2">
        <v>4.5199603896994574E-2</v>
      </c>
      <c r="O53" s="2">
        <v>4.1110770551008244E-2</v>
      </c>
      <c r="P53" s="2">
        <v>5.175419712183877E-2</v>
      </c>
      <c r="Q53" s="2">
        <v>3.5743684436752875E-2</v>
      </c>
      <c r="R53" s="2">
        <v>3.209495793027152E-2</v>
      </c>
      <c r="S53" s="2">
        <v>3.3408267157078814E-2</v>
      </c>
      <c r="T53" s="2">
        <v>4.3176020531864728E-2</v>
      </c>
      <c r="U53" s="2">
        <v>2.8800133088580294E-2</v>
      </c>
      <c r="V53" s="2">
        <v>3.3869006737187478E-2</v>
      </c>
      <c r="W53" s="2">
        <v>4.1182953142307799E-2</v>
      </c>
      <c r="X53" s="2">
        <v>4.9054361239813112E-2</v>
      </c>
      <c r="Y53" s="2">
        <v>3.6328156458856967E-2</v>
      </c>
    </row>
    <row r="54" spans="1:25">
      <c r="A54" s="2">
        <v>0.12387131441140528</v>
      </c>
      <c r="B54" s="2">
        <v>4.7433507677752798E-2</v>
      </c>
      <c r="C54" s="2">
        <v>9.4385005829409313E-2</v>
      </c>
      <c r="D54" s="2">
        <v>-2.1491099673190059E-2</v>
      </c>
      <c r="E54" s="2">
        <v>-2.2398444766077587E-2</v>
      </c>
      <c r="F54" s="2">
        <v>3.3880942954063603E-2</v>
      </c>
      <c r="G54" s="2">
        <v>1.8542493879411238E-2</v>
      </c>
      <c r="H54" s="2">
        <v>-1.3070555197592912E-2</v>
      </c>
      <c r="I54" s="2">
        <v>0.15060678187992682</v>
      </c>
      <c r="J54" s="2">
        <v>0.16977384523296363</v>
      </c>
      <c r="K54" s="2">
        <v>4.6622176873746646E-2</v>
      </c>
      <c r="L54" s="2">
        <v>-5.3557821296637984E-2</v>
      </c>
      <c r="M54" s="2">
        <v>4.6979835131309031E-2</v>
      </c>
      <c r="N54" s="2">
        <v>9.9675450428229381E-2</v>
      </c>
      <c r="O54" s="2">
        <v>5.1754197121838694E-2</v>
      </c>
      <c r="P54" s="2">
        <v>0.16594043256235624</v>
      </c>
      <c r="Q54" s="2">
        <v>-2.8353205362206951E-3</v>
      </c>
      <c r="R54" s="2">
        <v>-4.3589028996169642E-2</v>
      </c>
      <c r="S54" s="2">
        <v>-2.4558789488120531E-2</v>
      </c>
      <c r="T54" s="2">
        <v>6.4557841103368374E-2</v>
      </c>
      <c r="U54" s="2">
        <v>-8.2902507641423304E-2</v>
      </c>
      <c r="V54" s="2">
        <v>-4.7122395078838364E-2</v>
      </c>
      <c r="W54" s="2">
        <v>5.2536722091032953E-2</v>
      </c>
      <c r="X54" s="2">
        <v>0.13906814124884703</v>
      </c>
      <c r="Y54" s="2">
        <v>5.8972742486095783E-3</v>
      </c>
    </row>
    <row r="55" spans="1:25">
      <c r="A55" s="2">
        <v>1.6850898281582621E-2</v>
      </c>
      <c r="B55" s="2">
        <v>4.9602629358000014E-2</v>
      </c>
      <c r="C55" s="2">
        <v>3.4594692467200448E-2</v>
      </c>
      <c r="D55" s="2">
        <v>6.955457825914485E-2</v>
      </c>
      <c r="E55" s="2">
        <v>6.5685326796602467E-2</v>
      </c>
      <c r="F55" s="2">
        <v>4.5616110655615126E-2</v>
      </c>
      <c r="G55" s="2">
        <v>6.0917215646020942E-2</v>
      </c>
      <c r="H55" s="2">
        <v>6.0624047546414692E-2</v>
      </c>
      <c r="I55" s="2">
        <v>-3.9526776909537875E-2</v>
      </c>
      <c r="J55" s="2">
        <v>6.3375435571087629E-3</v>
      </c>
      <c r="K55" s="2">
        <v>2.2826635021637842E-2</v>
      </c>
      <c r="L55" s="2">
        <v>6.7326784428267408E-2</v>
      </c>
      <c r="M55" s="2">
        <v>4.7668003626728822E-2</v>
      </c>
      <c r="N55" s="2">
        <v>2.6664690880523589E-2</v>
      </c>
      <c r="O55" s="2">
        <v>3.5743684436752909E-2</v>
      </c>
      <c r="P55" s="2">
        <v>-2.8353205362205702E-3</v>
      </c>
      <c r="Q55" s="2">
        <v>5.9432019758769314E-2</v>
      </c>
      <c r="R55" s="2">
        <v>7.0379206525434418E-2</v>
      </c>
      <c r="S55" s="2">
        <v>7.2614799257226026E-2</v>
      </c>
      <c r="T55" s="2">
        <v>1.5013900674803488E-2</v>
      </c>
      <c r="U55" s="2">
        <v>7.6706744985017145E-2</v>
      </c>
      <c r="V55" s="2">
        <v>3.1995457801445082E-2</v>
      </c>
      <c r="W55" s="2">
        <v>3.5493552155239583E-2</v>
      </c>
      <c r="X55" s="2">
        <v>9.9136269200448962E-3</v>
      </c>
      <c r="Y55" s="2">
        <v>6.0799948406178445E-2</v>
      </c>
    </row>
    <row r="56" spans="1:25">
      <c r="A56" s="2">
        <v>-1.3512072235100536E-2</v>
      </c>
      <c r="B56" s="2">
        <v>3.9927386010060684E-2</v>
      </c>
      <c r="C56" s="2">
        <v>9.1500416322084499E-3</v>
      </c>
      <c r="D56" s="2">
        <v>8.427504215724331E-2</v>
      </c>
      <c r="E56" s="2">
        <v>8.3203100016206205E-2</v>
      </c>
      <c r="F56" s="2">
        <v>4.5477837822449574E-2</v>
      </c>
      <c r="G56" s="2">
        <v>5.9699197316736868E-2</v>
      </c>
      <c r="H56" s="2">
        <v>7.6255182200301808E-2</v>
      </c>
      <c r="I56" s="2">
        <v>-5.0204804489493438E-2</v>
      </c>
      <c r="J56" s="2">
        <v>-4.19350851228385E-2</v>
      </c>
      <c r="K56" s="2">
        <v>2.9625549785718963E-2</v>
      </c>
      <c r="L56" s="2">
        <v>0.10029505597028968</v>
      </c>
      <c r="M56" s="2">
        <v>3.9391414939542138E-2</v>
      </c>
      <c r="N56" s="2">
        <v>3.1820046337904112E-3</v>
      </c>
      <c r="O56" s="2">
        <v>3.2094957930271589E-2</v>
      </c>
      <c r="P56" s="2">
        <v>-4.358902899616951E-2</v>
      </c>
      <c r="Q56" s="2">
        <v>7.0379206525434446E-2</v>
      </c>
      <c r="R56" s="2">
        <v>9.6260456045905746E-2</v>
      </c>
      <c r="S56" s="2">
        <v>8.7119314056100766E-2</v>
      </c>
      <c r="T56" s="2">
        <v>1.7035118833874957E-2</v>
      </c>
      <c r="U56" s="2">
        <v>0.11953089620644732</v>
      </c>
      <c r="V56" s="2">
        <v>8.2742793398452724E-2</v>
      </c>
      <c r="W56" s="2">
        <v>3.1582002190640723E-2</v>
      </c>
      <c r="X56" s="2">
        <v>-2.4307158098236525E-2</v>
      </c>
      <c r="Y56" s="2">
        <v>6.632159127016285E-2</v>
      </c>
    </row>
    <row r="57" spans="1:25">
      <c r="A57" s="2">
        <v>8.7914540104854916E-3</v>
      </c>
      <c r="B57" s="2">
        <v>6.2774914319464609E-2</v>
      </c>
      <c r="C57" s="2">
        <v>4.0813832063684635E-2</v>
      </c>
      <c r="D57" s="2">
        <v>9.0456078471807297E-2</v>
      </c>
      <c r="E57" s="2">
        <v>8.1765250197134376E-2</v>
      </c>
      <c r="F57" s="2">
        <v>5.0883528334063788E-2</v>
      </c>
      <c r="G57" s="2">
        <v>8.0846004866663546E-2</v>
      </c>
      <c r="H57" s="2">
        <v>7.2844610589843761E-2</v>
      </c>
      <c r="I57" s="2">
        <v>-0.10853892793407871</v>
      </c>
      <c r="J57" s="2">
        <v>-3.5637548766307425E-3</v>
      </c>
      <c r="K57" s="2">
        <v>3.9054132897145544E-3</v>
      </c>
      <c r="L57" s="2">
        <v>7.8109270057651059E-2</v>
      </c>
      <c r="M57" s="2">
        <v>5.8429500182128162E-2</v>
      </c>
      <c r="N57" s="2">
        <v>2.4666436332106439E-2</v>
      </c>
      <c r="O57" s="2">
        <v>3.3408267157078897E-2</v>
      </c>
      <c r="P57" s="2">
        <v>-2.4558789488120319E-2</v>
      </c>
      <c r="Q57" s="2">
        <v>7.2614799257226054E-2</v>
      </c>
      <c r="R57" s="2">
        <v>8.7119314056100752E-2</v>
      </c>
      <c r="S57" s="2">
        <v>9.6448573778327246E-2</v>
      </c>
      <c r="T57" s="2">
        <v>-9.0414247311357276E-3</v>
      </c>
      <c r="U57" s="2">
        <v>9.1834946467513556E-2</v>
      </c>
      <c r="V57" s="2">
        <v>2.1773282023320184E-3</v>
      </c>
      <c r="W57" s="2">
        <v>3.3042249119482572E-2</v>
      </c>
      <c r="X57" s="2">
        <v>-2.8743208787776059E-3</v>
      </c>
      <c r="Y57" s="2">
        <v>7.7645447155935632E-2</v>
      </c>
    </row>
    <row r="58" spans="1:25">
      <c r="A58" s="2">
        <v>3.7960214370543914E-2</v>
      </c>
      <c r="B58" s="2">
        <v>-4.5589266773426659E-5</v>
      </c>
      <c r="C58" s="2">
        <v>5.8212599491151013E-3</v>
      </c>
      <c r="D58" s="2">
        <v>-1.5444806372350781E-3</v>
      </c>
      <c r="E58" s="2">
        <v>1.2569380168183153E-2</v>
      </c>
      <c r="F58" s="2">
        <v>2.6715420040090906E-2</v>
      </c>
      <c r="G58" s="2">
        <v>-1.0769300429412872E-2</v>
      </c>
      <c r="H58" s="2">
        <v>2.084857082420238E-2</v>
      </c>
      <c r="I58" s="2">
        <v>0.20491420259543203</v>
      </c>
      <c r="J58" s="2">
        <v>2.9468750730352187E-2</v>
      </c>
      <c r="K58" s="2">
        <v>9.2330081300166345E-2</v>
      </c>
      <c r="L58" s="2">
        <v>3.7130321019089287E-2</v>
      </c>
      <c r="M58" s="2">
        <v>7.0113411359356888E-3</v>
      </c>
      <c r="N58" s="2">
        <v>2.7823188129493321E-2</v>
      </c>
      <c r="O58" s="2">
        <v>4.3176020531864548E-2</v>
      </c>
      <c r="P58" s="2">
        <v>6.4557841103368152E-2</v>
      </c>
      <c r="Q58" s="2">
        <v>1.5013900674803373E-2</v>
      </c>
      <c r="R58" s="2">
        <v>1.7035118833874839E-2</v>
      </c>
      <c r="S58" s="2">
        <v>-9.0414247311358335E-3</v>
      </c>
      <c r="T58" s="2">
        <v>0.10168486097909846</v>
      </c>
      <c r="U58" s="2">
        <v>3.3463540259158958E-2</v>
      </c>
      <c r="V58" s="2">
        <v>0.1517523718170693</v>
      </c>
      <c r="W58" s="2">
        <v>4.3273801352129354E-2</v>
      </c>
      <c r="X58" s="2">
        <v>4.6972761178549205E-2</v>
      </c>
      <c r="Y58" s="2">
        <v>1.8778480720332289E-3</v>
      </c>
    </row>
    <row r="59" spans="1:25">
      <c r="A59" s="2">
        <v>-4.74829092360112E-2</v>
      </c>
      <c r="B59" s="2">
        <v>2.0034618894120185E-2</v>
      </c>
      <c r="C59" s="2">
        <v>-2.6791681697223346E-2</v>
      </c>
      <c r="D59" s="2">
        <v>9.0954550470356457E-2</v>
      </c>
      <c r="E59" s="2">
        <v>9.6217703564743698E-2</v>
      </c>
      <c r="F59" s="2">
        <v>4.2267500230730559E-2</v>
      </c>
      <c r="G59" s="2">
        <v>4.6669480216516269E-2</v>
      </c>
      <c r="H59" s="2">
        <v>8.9093800822074076E-2</v>
      </c>
      <c r="I59" s="2">
        <v>-2.4027469952038194E-2</v>
      </c>
      <c r="J59" s="2">
        <v>-9.7621267063769335E-2</v>
      </c>
      <c r="K59" s="2">
        <v>4.9172264776908392E-2</v>
      </c>
      <c r="L59" s="2">
        <v>0.13601044762310788</v>
      </c>
      <c r="M59" s="2">
        <v>2.2666195441313805E-2</v>
      </c>
      <c r="N59" s="2">
        <v>-2.5530677972749466E-2</v>
      </c>
      <c r="O59" s="2">
        <v>2.8800133088580371E-2</v>
      </c>
      <c r="P59" s="2">
        <v>-8.2902507641423095E-2</v>
      </c>
      <c r="Q59" s="2">
        <v>7.6706744985017228E-2</v>
      </c>
      <c r="R59" s="2">
        <v>0.11953089620644738</v>
      </c>
      <c r="S59" s="2">
        <v>9.1834946467513598E-2</v>
      </c>
      <c r="T59" s="2">
        <v>3.3463540259159097E-2</v>
      </c>
      <c r="U59" s="2">
        <v>0.16527688549269759</v>
      </c>
      <c r="V59" s="2">
        <v>0.1644580013723973</v>
      </c>
      <c r="W59" s="2">
        <v>2.8019694745391316E-2</v>
      </c>
      <c r="X59" s="2">
        <v>-6.0460099552598762E-2</v>
      </c>
      <c r="Y59" s="2">
        <v>6.3639208458739396E-2</v>
      </c>
    </row>
    <row r="60" spans="1:25">
      <c r="A60" s="2">
        <v>-5.9641498553007793E-2</v>
      </c>
      <c r="B60" s="2">
        <v>-5.9034610393623024E-2</v>
      </c>
      <c r="C60" s="2">
        <v>-9.8955439912724111E-2</v>
      </c>
      <c r="D60" s="2">
        <v>1.5665222914845324E-2</v>
      </c>
      <c r="E60" s="2">
        <v>4.8629136767737176E-2</v>
      </c>
      <c r="F60" s="2">
        <v>1.6873424691935951E-2</v>
      </c>
      <c r="G60" s="2">
        <v>-5.0566048870630771E-2</v>
      </c>
      <c r="H60" s="2">
        <v>5.6794254211037051E-2</v>
      </c>
      <c r="I60" s="2">
        <v>0.28783952071929347</v>
      </c>
      <c r="J60" s="2">
        <v>-0.13086287402837155</v>
      </c>
      <c r="K60" s="2">
        <v>0.15090607311893808</v>
      </c>
      <c r="L60" s="2">
        <v>0.13950748292295906</v>
      </c>
      <c r="M60" s="2">
        <v>-4.2552653467177098E-2</v>
      </c>
      <c r="N60" s="2">
        <v>-5.5165019981925661E-2</v>
      </c>
      <c r="O60" s="2">
        <v>3.3869006737187374E-2</v>
      </c>
      <c r="P60" s="2">
        <v>-4.712239507883853E-2</v>
      </c>
      <c r="Q60" s="2">
        <v>3.1995457801445054E-2</v>
      </c>
      <c r="R60" s="2">
        <v>8.2742793398452752E-2</v>
      </c>
      <c r="S60" s="2">
        <v>2.1773282023319785E-3</v>
      </c>
      <c r="T60" s="2">
        <v>0.15175237181706941</v>
      </c>
      <c r="U60" s="2">
        <v>0.16445800137239724</v>
      </c>
      <c r="V60" s="2">
        <v>0.3915752184696894</v>
      </c>
      <c r="W60" s="2">
        <v>3.3203659578535688E-2</v>
      </c>
      <c r="X60" s="2">
        <v>-5.6466484799595568E-2</v>
      </c>
      <c r="Y60" s="2">
        <v>-7.6219276379636478E-3</v>
      </c>
    </row>
    <row r="61" spans="1:25">
      <c r="A61" s="2">
        <v>4.8080882228273773E-2</v>
      </c>
      <c r="B61" s="2">
        <v>4.0135225584259339E-2</v>
      </c>
      <c r="C61" s="2">
        <v>4.4761079800418158E-2</v>
      </c>
      <c r="D61" s="2">
        <v>3.3448163089965156E-2</v>
      </c>
      <c r="E61" s="2">
        <v>3.3566112898506688E-2</v>
      </c>
      <c r="F61" s="2">
        <v>3.9214661647302695E-2</v>
      </c>
      <c r="G61" s="2">
        <v>3.7185091794889311E-2</v>
      </c>
      <c r="H61" s="2">
        <v>3.4588807431143877E-2</v>
      </c>
      <c r="I61" s="2">
        <v>5.3099439614293781E-2</v>
      </c>
      <c r="J61" s="2">
        <v>5.2396042710217777E-2</v>
      </c>
      <c r="K61" s="2">
        <v>4.1403033546529834E-2</v>
      </c>
      <c r="L61" s="2">
        <v>3.0910853630490488E-2</v>
      </c>
      <c r="M61" s="2">
        <v>4.0194200488530105E-2</v>
      </c>
      <c r="N61" s="2">
        <v>4.5593333860519628E-2</v>
      </c>
      <c r="O61" s="2">
        <v>4.1182953142307757E-2</v>
      </c>
      <c r="P61" s="2">
        <v>5.2536722091032981E-2</v>
      </c>
      <c r="Q61" s="2">
        <v>3.5493552155239534E-2</v>
      </c>
      <c r="R61" s="2">
        <v>3.158200219064064E-2</v>
      </c>
      <c r="S61" s="2">
        <v>3.3042249119482482E-2</v>
      </c>
      <c r="T61" s="2">
        <v>4.3273801352129465E-2</v>
      </c>
      <c r="U61" s="2">
        <v>2.8019694745391226E-2</v>
      </c>
      <c r="V61" s="2">
        <v>3.320365957853573E-2</v>
      </c>
      <c r="W61" s="2">
        <v>4.1260050712577073E-2</v>
      </c>
      <c r="X61" s="2">
        <v>4.9681808537930812E-2</v>
      </c>
      <c r="Y61" s="2">
        <v>3.6146578049391136E-2</v>
      </c>
    </row>
    <row r="62" spans="1:25">
      <c r="A62" s="2">
        <v>0.10996656369896284</v>
      </c>
      <c r="B62" s="2">
        <v>5.4850830548055646E-2</v>
      </c>
      <c r="C62" s="2">
        <v>9.2497668435120917E-2</v>
      </c>
      <c r="D62" s="2">
        <v>-1.9580572024649572E-3</v>
      </c>
      <c r="E62" s="2">
        <v>-5.7725555328990846E-3</v>
      </c>
      <c r="F62" s="2">
        <v>3.7810124415421059E-2</v>
      </c>
      <c r="G62" s="2">
        <v>3.322880603385691E-2</v>
      </c>
      <c r="H62" s="2">
        <v>1.632865283557744E-4</v>
      </c>
      <c r="I62" s="2">
        <v>9.5903579559563579E-2</v>
      </c>
      <c r="J62" s="2">
        <v>0.14985928167116785</v>
      </c>
      <c r="K62" s="2">
        <v>3.413499883799917E-2</v>
      </c>
      <c r="L62" s="2">
        <v>-3.6930825873183165E-2</v>
      </c>
      <c r="M62" s="2">
        <v>5.294358138283857E-2</v>
      </c>
      <c r="N62" s="2">
        <v>9.2109222973470628E-2</v>
      </c>
      <c r="O62" s="2">
        <v>4.9054361239813035E-2</v>
      </c>
      <c r="P62" s="2">
        <v>0.139068141248847</v>
      </c>
      <c r="Q62" s="2">
        <v>9.9136269200447852E-3</v>
      </c>
      <c r="R62" s="2">
        <v>-2.430715809823665E-2</v>
      </c>
      <c r="S62" s="2">
        <v>-2.8743208787777828E-3</v>
      </c>
      <c r="T62" s="2">
        <v>4.6972761178549344E-2</v>
      </c>
      <c r="U62" s="2">
        <v>-6.0460099552598963E-2</v>
      </c>
      <c r="V62" s="2">
        <v>-5.6466484799595484E-2</v>
      </c>
      <c r="W62" s="2">
        <v>4.9681808537930763E-2</v>
      </c>
      <c r="X62" s="2">
        <v>0.12060826049610085</v>
      </c>
      <c r="Y62" s="2">
        <v>2.0002598231656454E-2</v>
      </c>
    </row>
    <row r="63" spans="1:25">
      <c r="A63" s="2">
        <v>2.7463811644478107E-2</v>
      </c>
      <c r="B63" s="2">
        <v>6.0940233485080493E-2</v>
      </c>
      <c r="C63" s="2">
        <v>5.0045528917131515E-2</v>
      </c>
      <c r="D63" s="2">
        <v>7.2998699089834224E-2</v>
      </c>
      <c r="E63" s="2">
        <v>6.5339408642823851E-2</v>
      </c>
      <c r="F63" s="2">
        <v>4.8345328733046977E-2</v>
      </c>
      <c r="G63" s="2">
        <v>7.1579069063553796E-2</v>
      </c>
      <c r="H63" s="2">
        <v>5.9240033300995962E-2</v>
      </c>
      <c r="I63" s="2">
        <v>-6.9243002945767518E-2</v>
      </c>
      <c r="J63" s="2">
        <v>2.4682343547204048E-2</v>
      </c>
      <c r="K63" s="2">
        <v>9.9745859179852236E-3</v>
      </c>
      <c r="L63" s="2">
        <v>5.6830018103771203E-2</v>
      </c>
      <c r="M63" s="2">
        <v>5.7110588261575307E-2</v>
      </c>
      <c r="N63" s="2">
        <v>3.7013176766156508E-2</v>
      </c>
      <c r="O63" s="2">
        <v>3.6328156458857008E-2</v>
      </c>
      <c r="P63" s="2">
        <v>5.8972742486097379E-3</v>
      </c>
      <c r="Q63" s="2">
        <v>6.0799948406178445E-2</v>
      </c>
      <c r="R63" s="2">
        <v>6.6321591270162794E-2</v>
      </c>
      <c r="S63" s="2">
        <v>7.764544715593559E-2</v>
      </c>
      <c r="T63" s="2">
        <v>1.8778480720333529E-3</v>
      </c>
      <c r="U63" s="2">
        <v>6.3639208458739313E-2</v>
      </c>
      <c r="V63" s="2">
        <v>-7.6219276379636131E-3</v>
      </c>
      <c r="W63" s="2">
        <v>3.6146578049391191E-2</v>
      </c>
      <c r="X63" s="2">
        <v>2.0002598231656593E-2</v>
      </c>
      <c r="Y63" s="2">
        <v>6.664345475853066E-2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BF53-CB31-4A06-BD35-4961ECB942C8}">
  <dimension ref="A1:Q55"/>
  <sheetViews>
    <sheetView topLeftCell="F1" workbookViewId="0">
      <selection activeCell="I3" sqref="I3"/>
    </sheetView>
  </sheetViews>
  <sheetFormatPr defaultRowHeight="15"/>
  <cols>
    <col min="1" max="1" width="22.42578125" style="2" bestFit="1" customWidth="1"/>
    <col min="2" max="2" width="3.140625" style="2" bestFit="1" customWidth="1"/>
    <col min="3" max="3" width="21.140625" style="2" bestFit="1" customWidth="1"/>
    <col min="4" max="4" width="9.140625" style="2"/>
    <col min="5" max="5" width="16.140625" style="2" bestFit="1" customWidth="1"/>
    <col min="6" max="6" width="9.140625" style="2"/>
    <col min="7" max="7" width="10.42578125" style="2" bestFit="1" customWidth="1"/>
    <col min="8" max="8" width="9.140625" style="2"/>
    <col min="9" max="9" width="11.140625" style="2" bestFit="1" customWidth="1"/>
    <col min="10" max="10" width="9.140625" style="2"/>
    <col min="11" max="11" width="12.5703125" style="2" bestFit="1" customWidth="1"/>
    <col min="12" max="12" width="9.140625" style="2"/>
    <col min="13" max="13" width="12.5703125" style="2" bestFit="1" customWidth="1"/>
    <col min="14" max="14" width="9.140625" style="2"/>
    <col min="15" max="15" width="12.5703125" style="2" bestFit="1" customWidth="1"/>
    <col min="16" max="16" width="9.140625" style="2"/>
    <col min="17" max="17" width="19.7109375" style="2" bestFit="1" customWidth="1"/>
    <col min="18" max="16384" width="9.140625" style="2"/>
  </cols>
  <sheetData>
    <row r="1" spans="1:17">
      <c r="A1" s="3" t="s">
        <v>4</v>
      </c>
      <c r="E1" s="3" t="s">
        <v>5</v>
      </c>
      <c r="G1" s="3" t="s">
        <v>23</v>
      </c>
      <c r="I1" s="3" t="s">
        <v>24</v>
      </c>
      <c r="K1" s="3" t="s">
        <v>25</v>
      </c>
      <c r="M1" s="3" t="s">
        <v>26</v>
      </c>
      <c r="O1" s="3" t="s">
        <v>27</v>
      </c>
      <c r="Q1" s="3" t="s">
        <v>28</v>
      </c>
    </row>
    <row r="3" spans="1:17">
      <c r="A3" s="2">
        <v>1</v>
      </c>
      <c r="B3" s="1">
        <v>7</v>
      </c>
      <c r="C3" s="1">
        <v>560</v>
      </c>
      <c r="D3" s="1"/>
      <c r="E3" s="1">
        <v>16.68</v>
      </c>
      <c r="G3" s="2">
        <f>2.341231+(1.615907 * B3)+(0.014385 * C3)</f>
        <v>21.708179999999999</v>
      </c>
      <c r="I3">
        <f>E3-G3</f>
        <v>-5.028179999999999</v>
      </c>
      <c r="K3" s="2">
        <f>SQRT(0.10641959750874)</f>
        <v>0.32622016723179453</v>
      </c>
      <c r="M3" s="2" cm="1">
        <f t="array" ref="M3">INDEX(b!A39:Y39,ROWS($39:39))</f>
        <v>0.10180177638297221</v>
      </c>
      <c r="O3" s="2">
        <f>1-M3</f>
        <v>0.89819822361702784</v>
      </c>
      <c r="Q3" s="2">
        <f>SQRT(10.62417 * (1-O3))</f>
        <v>1.0399804702948423</v>
      </c>
    </row>
    <row r="4" spans="1:17">
      <c r="A4" s="2">
        <v>1</v>
      </c>
      <c r="B4" s="1">
        <v>3</v>
      </c>
      <c r="C4" s="1">
        <v>220</v>
      </c>
      <c r="D4" s="1"/>
      <c r="E4" s="1">
        <v>11.5</v>
      </c>
      <c r="G4" s="2">
        <f t="shared" ref="G4:G27" si="0">2.341231+(1.615907 * B4)+(0.014385 * C4)</f>
        <v>10.353652</v>
      </c>
      <c r="I4">
        <f t="shared" ref="I4:I27" si="1">E4-G4</f>
        <v>1.1463479999999997</v>
      </c>
      <c r="M4" s="2" cm="1">
        <f t="array" ref="M4">INDEX(b!A40:Y40,ROWS($39:40))</f>
        <v>7.0701636860641348E-2</v>
      </c>
      <c r="O4" s="2">
        <f t="shared" ref="O4:O27" si="2">1-M4</f>
        <v>0.92929836313935865</v>
      </c>
      <c r="Q4" s="2">
        <f t="shared" ref="Q4:Q27" si="3">SQRT(10.62417 * (1-O4))</f>
        <v>0.86668691537701203</v>
      </c>
    </row>
    <row r="5" spans="1:17">
      <c r="A5" s="2">
        <v>1</v>
      </c>
      <c r="B5" s="1">
        <v>3</v>
      </c>
      <c r="C5" s="1">
        <v>340</v>
      </c>
      <c r="D5" s="1"/>
      <c r="E5" s="1">
        <v>12.03</v>
      </c>
      <c r="G5" s="2">
        <f t="shared" si="0"/>
        <v>12.079852000000001</v>
      </c>
      <c r="I5">
        <f t="shared" si="1"/>
        <v>-4.985200000000134E-2</v>
      </c>
      <c r="M5" s="2" cm="1">
        <f t="array" ref="M5">INDEX(b!A41:Y41,ROWS($39:41))</f>
        <v>9.8734764466351821E-2</v>
      </c>
      <c r="O5" s="2">
        <f t="shared" si="2"/>
        <v>0.90126523553364812</v>
      </c>
      <c r="Q5" s="2">
        <f t="shared" si="3"/>
        <v>1.0241947679032937</v>
      </c>
    </row>
    <row r="6" spans="1:17">
      <c r="A6" s="2">
        <v>1</v>
      </c>
      <c r="B6" s="1">
        <v>4</v>
      </c>
      <c r="C6" s="1">
        <v>80</v>
      </c>
      <c r="D6" s="1"/>
      <c r="E6" s="1">
        <v>14.88</v>
      </c>
      <c r="G6" s="2">
        <f t="shared" si="0"/>
        <v>9.9556590000000007</v>
      </c>
      <c r="I6">
        <f t="shared" si="1"/>
        <v>4.9243410000000001</v>
      </c>
      <c r="M6" s="2" cm="1">
        <f t="array" ref="M6">INDEX(b!A42:Y42,ROWS($39:42))</f>
        <v>8.5374792659092508E-2</v>
      </c>
      <c r="O6" s="2">
        <f t="shared" si="2"/>
        <v>0.91462520734090746</v>
      </c>
      <c r="Q6" s="2">
        <f t="shared" si="3"/>
        <v>0.95238453941932044</v>
      </c>
    </row>
    <row r="7" spans="1:17">
      <c r="A7" s="2">
        <v>1</v>
      </c>
      <c r="B7" s="1">
        <v>6</v>
      </c>
      <c r="C7" s="1">
        <v>150</v>
      </c>
      <c r="D7" s="1"/>
      <c r="E7" s="1">
        <v>13.75</v>
      </c>
      <c r="G7" s="2">
        <f t="shared" si="0"/>
        <v>14.194423</v>
      </c>
      <c r="I7">
        <f t="shared" si="1"/>
        <v>-0.44442300000000046</v>
      </c>
      <c r="M7" s="2" cm="1">
        <f t="array" ref="M7">INDEX(b!A43:Y43,ROWS($39:43))</f>
        <v>7.5010495690534945E-2</v>
      </c>
      <c r="O7" s="2">
        <f t="shared" si="2"/>
        <v>0.92498950430946503</v>
      </c>
      <c r="Q7" s="2">
        <f t="shared" si="3"/>
        <v>0.89270614314034546</v>
      </c>
    </row>
    <row r="8" spans="1:17">
      <c r="A8" s="2">
        <v>1</v>
      </c>
      <c r="B8" s="1">
        <v>7</v>
      </c>
      <c r="C8" s="1">
        <v>330</v>
      </c>
      <c r="D8" s="1"/>
      <c r="E8" s="1">
        <v>18.11</v>
      </c>
      <c r="G8" s="2">
        <f t="shared" si="0"/>
        <v>18.399630000000002</v>
      </c>
      <c r="I8">
        <f t="shared" si="1"/>
        <v>-0.2896300000000025</v>
      </c>
      <c r="M8" s="2" cm="1">
        <f t="array" ref="M8">INDEX(b!A44:Y44,ROWS($39:44))</f>
        <v>4.2866928481600411E-2</v>
      </c>
      <c r="O8" s="2">
        <f t="shared" si="2"/>
        <v>0.95713307151839955</v>
      </c>
      <c r="Q8" s="2">
        <f t="shared" si="3"/>
        <v>0.67485223239340708</v>
      </c>
    </row>
    <row r="9" spans="1:17">
      <c r="A9" s="2">
        <v>1</v>
      </c>
      <c r="B9" s="1">
        <v>2</v>
      </c>
      <c r="C9" s="1">
        <v>110</v>
      </c>
      <c r="D9" s="1"/>
      <c r="E9" s="1">
        <v>8</v>
      </c>
      <c r="G9" s="2">
        <f t="shared" si="0"/>
        <v>7.1553950000000004</v>
      </c>
      <c r="I9">
        <f t="shared" si="1"/>
        <v>0.84460499999999961</v>
      </c>
      <c r="M9" s="2" cm="1">
        <f t="array" ref="M9">INDEX(b!A45:Y45,ROWS($39:45))</f>
        <v>8.1798674268239099E-2</v>
      </c>
      <c r="O9" s="2">
        <f t="shared" si="2"/>
        <v>0.91820132573176094</v>
      </c>
      <c r="Q9" s="2">
        <f t="shared" si="3"/>
        <v>0.9322247696775694</v>
      </c>
    </row>
    <row r="10" spans="1:17">
      <c r="A10" s="2">
        <v>1</v>
      </c>
      <c r="B10" s="1">
        <v>7</v>
      </c>
      <c r="C10" s="1">
        <v>210</v>
      </c>
      <c r="D10" s="1"/>
      <c r="E10" s="1">
        <v>17.829999999999998</v>
      </c>
      <c r="G10" s="2">
        <f t="shared" si="0"/>
        <v>16.67343</v>
      </c>
      <c r="I10">
        <f t="shared" si="1"/>
        <v>1.1565699999999985</v>
      </c>
      <c r="M10" s="2" cm="1">
        <f t="array" ref="M10">INDEX(b!A46:Y46,ROWS($39:46))</f>
        <v>6.3725591367701118E-2</v>
      </c>
      <c r="O10" s="2">
        <f t="shared" si="2"/>
        <v>0.93627440863229894</v>
      </c>
      <c r="Q10" s="2">
        <f t="shared" si="3"/>
        <v>0.82281924870592849</v>
      </c>
    </row>
    <row r="11" spans="1:17">
      <c r="A11" s="2">
        <v>1</v>
      </c>
      <c r="B11" s="1">
        <v>30</v>
      </c>
      <c r="C11" s="1">
        <v>1460</v>
      </c>
      <c r="D11" s="1"/>
      <c r="E11" s="1">
        <v>79.239999999999995</v>
      </c>
      <c r="G11" s="2">
        <f t="shared" si="0"/>
        <v>71.820540999999992</v>
      </c>
      <c r="I11">
        <f t="shared" si="1"/>
        <v>7.4194590000000034</v>
      </c>
      <c r="M11" s="2" cm="1">
        <f t="array" ref="M11">INDEX(b!A47:Y47,ROWS($39:47))</f>
        <v>0.49829215912442743</v>
      </c>
      <c r="O11" s="2">
        <f t="shared" si="2"/>
        <v>0.50170784087557263</v>
      </c>
      <c r="Q11" s="2">
        <f t="shared" si="3"/>
        <v>2.3008564944830798</v>
      </c>
    </row>
    <row r="12" spans="1:17">
      <c r="A12" s="2">
        <v>1</v>
      </c>
      <c r="B12" s="1">
        <v>5</v>
      </c>
      <c r="C12" s="1">
        <v>605</v>
      </c>
      <c r="D12" s="1"/>
      <c r="E12" s="1">
        <v>21.5</v>
      </c>
      <c r="G12" s="2">
        <f t="shared" si="0"/>
        <v>19.123691000000001</v>
      </c>
      <c r="I12">
        <f t="shared" si="1"/>
        <v>2.3763089999999991</v>
      </c>
      <c r="M12" s="2" cm="1">
        <f t="array" ref="M12">INDEX(b!A48:Y48,ROWS($39:48))</f>
        <v>0.19629594714900422</v>
      </c>
      <c r="O12" s="2">
        <f t="shared" si="2"/>
        <v>0.80370405285099578</v>
      </c>
      <c r="Q12" s="2">
        <f t="shared" si="3"/>
        <v>1.4441196324481003</v>
      </c>
    </row>
    <row r="13" spans="1:17">
      <c r="A13" s="2">
        <v>1</v>
      </c>
      <c r="B13" s="1">
        <v>16</v>
      </c>
      <c r="C13" s="1">
        <v>688</v>
      </c>
      <c r="D13" s="1"/>
      <c r="E13" s="1">
        <v>40.33</v>
      </c>
      <c r="G13" s="2">
        <f t="shared" si="0"/>
        <v>38.092623000000003</v>
      </c>
      <c r="I13">
        <f t="shared" si="1"/>
        <v>2.2373769999999951</v>
      </c>
      <c r="M13" s="2" cm="1">
        <f t="array" ref="M13">INDEX(b!A49:Y49,ROWS($39:49))</f>
        <v>8.6132602362302746E-2</v>
      </c>
      <c r="O13" s="2">
        <f t="shared" si="2"/>
        <v>0.9138673976376972</v>
      </c>
      <c r="Q13" s="2">
        <f t="shared" si="3"/>
        <v>0.9566020123538872</v>
      </c>
    </row>
    <row r="14" spans="1:17">
      <c r="A14" s="2">
        <v>1</v>
      </c>
      <c r="B14" s="1">
        <v>10</v>
      </c>
      <c r="C14" s="1">
        <v>215</v>
      </c>
      <c r="D14" s="1"/>
      <c r="E14" s="1">
        <v>21</v>
      </c>
      <c r="G14" s="2">
        <f t="shared" si="0"/>
        <v>21.593076</v>
      </c>
      <c r="I14">
        <f t="shared" si="1"/>
        <v>-0.59307599999999994</v>
      </c>
      <c r="M14" s="2" cm="1">
        <f t="array" ref="M14">INDEX(b!A50:Y50,ROWS($39:50))</f>
        <v>0.11365569892974162</v>
      </c>
      <c r="O14" s="2">
        <f t="shared" si="2"/>
        <v>0.88634430107025841</v>
      </c>
      <c r="Q14" s="2">
        <f t="shared" si="3"/>
        <v>1.0988618961900503</v>
      </c>
    </row>
    <row r="15" spans="1:17">
      <c r="A15" s="2">
        <v>1</v>
      </c>
      <c r="B15" s="1">
        <v>4</v>
      </c>
      <c r="C15" s="1">
        <v>255</v>
      </c>
      <c r="D15" s="1"/>
      <c r="E15" s="1">
        <v>13.5</v>
      </c>
      <c r="G15" s="2">
        <f t="shared" si="0"/>
        <v>12.473034</v>
      </c>
      <c r="I15">
        <f t="shared" si="1"/>
        <v>1.0269659999999998</v>
      </c>
      <c r="M15" s="2" cm="1">
        <f t="array" ref="M15">INDEX(b!A51:Y51,ROWS($39:51))</f>
        <v>6.1124632550017911E-2</v>
      </c>
      <c r="O15" s="2">
        <f t="shared" si="2"/>
        <v>0.93887536744998212</v>
      </c>
      <c r="Q15" s="2">
        <f t="shared" si="3"/>
        <v>0.80585264620706143</v>
      </c>
    </row>
    <row r="16" spans="1:17">
      <c r="A16" s="2">
        <v>1</v>
      </c>
      <c r="B16" s="1">
        <v>6</v>
      </c>
      <c r="C16" s="1">
        <v>462</v>
      </c>
      <c r="D16" s="1"/>
      <c r="E16" s="1">
        <v>19.75</v>
      </c>
      <c r="G16" s="2">
        <f t="shared" si="0"/>
        <v>18.682543000000003</v>
      </c>
      <c r="I16">
        <f t="shared" si="1"/>
        <v>1.0674569999999974</v>
      </c>
      <c r="M16" s="2" cm="1">
        <f t="array" ref="M16">INDEX(b!A52:Y52,ROWS($39:52))</f>
        <v>7.8243316102310445E-2</v>
      </c>
      <c r="O16" s="2">
        <f t="shared" si="2"/>
        <v>0.92175668389768961</v>
      </c>
      <c r="Q16" s="2">
        <f t="shared" si="3"/>
        <v>0.91174025447749252</v>
      </c>
    </row>
    <row r="17" spans="1:17">
      <c r="A17" s="2">
        <v>1</v>
      </c>
      <c r="B17" s="1">
        <v>9</v>
      </c>
      <c r="C17" s="1">
        <v>448</v>
      </c>
      <c r="D17" s="1"/>
      <c r="E17" s="1">
        <v>24</v>
      </c>
      <c r="G17" s="2">
        <f t="shared" si="0"/>
        <v>23.328873999999999</v>
      </c>
      <c r="I17">
        <f t="shared" si="1"/>
        <v>0.671126000000001</v>
      </c>
      <c r="M17" s="2" cm="1">
        <f t="array" ref="M17">INDEX(b!A53:Y53,ROWS($39:53))</f>
        <v>4.1110770551008244E-2</v>
      </c>
      <c r="O17" s="2">
        <f t="shared" si="2"/>
        <v>0.9588892294489918</v>
      </c>
      <c r="Q17" s="2">
        <f t="shared" si="3"/>
        <v>0.66088411629037114</v>
      </c>
    </row>
    <row r="18" spans="1:17">
      <c r="A18" s="2">
        <v>1</v>
      </c>
      <c r="B18" s="1">
        <v>10</v>
      </c>
      <c r="C18" s="1">
        <v>776</v>
      </c>
      <c r="D18" s="1"/>
      <c r="E18" s="1">
        <v>29</v>
      </c>
      <c r="G18" s="2">
        <f t="shared" si="0"/>
        <v>29.663060999999999</v>
      </c>
      <c r="I18">
        <f t="shared" si="1"/>
        <v>-0.66306099999999901</v>
      </c>
      <c r="M18" s="2" cm="1">
        <f t="array" ref="M18">INDEX(b!A54:Y54,ROWS($39:54))</f>
        <v>0.16594043256235624</v>
      </c>
      <c r="O18" s="2">
        <f t="shared" si="2"/>
        <v>0.83405956743764376</v>
      </c>
      <c r="Q18" s="2">
        <f t="shared" si="3"/>
        <v>1.3277723319214059</v>
      </c>
    </row>
    <row r="19" spans="1:17">
      <c r="A19" s="2">
        <v>1</v>
      </c>
      <c r="B19" s="1">
        <v>6</v>
      </c>
      <c r="C19" s="1">
        <v>200</v>
      </c>
      <c r="D19" s="1"/>
      <c r="E19" s="1">
        <v>15.35</v>
      </c>
      <c r="G19" s="2">
        <f t="shared" si="0"/>
        <v>14.913673000000001</v>
      </c>
      <c r="I19">
        <f t="shared" si="1"/>
        <v>0.43632699999999858</v>
      </c>
      <c r="M19" s="2" cm="1">
        <f t="array" ref="M19">INDEX(b!A55:Y55,ROWS($39:55))</f>
        <v>5.9432019758769314E-2</v>
      </c>
      <c r="O19" s="2">
        <f t="shared" si="2"/>
        <v>0.94056798024123067</v>
      </c>
      <c r="Q19" s="2">
        <f t="shared" si="3"/>
        <v>0.79461681416927255</v>
      </c>
    </row>
    <row r="20" spans="1:17">
      <c r="A20" s="2">
        <v>1</v>
      </c>
      <c r="B20" s="1">
        <v>7</v>
      </c>
      <c r="C20" s="1">
        <v>132</v>
      </c>
      <c r="D20" s="1"/>
      <c r="E20" s="1">
        <v>19</v>
      </c>
      <c r="G20" s="2">
        <f t="shared" si="0"/>
        <v>15.551400000000001</v>
      </c>
      <c r="I20">
        <f t="shared" si="1"/>
        <v>3.448599999999999</v>
      </c>
      <c r="M20" s="2" cm="1">
        <f t="array" ref="M20">INDEX(b!A56:Y56,ROWS($39:56))</f>
        <v>9.6260456045905746E-2</v>
      </c>
      <c r="O20" s="2">
        <f t="shared" si="2"/>
        <v>0.90373954395409428</v>
      </c>
      <c r="Q20" s="2">
        <f t="shared" si="3"/>
        <v>1.0112801042783499</v>
      </c>
    </row>
    <row r="21" spans="1:17">
      <c r="A21" s="2">
        <v>1</v>
      </c>
      <c r="B21" s="1">
        <v>3</v>
      </c>
      <c r="C21" s="1">
        <v>36</v>
      </c>
      <c r="D21" s="1"/>
      <c r="E21" s="1">
        <v>9.5</v>
      </c>
      <c r="G21" s="2">
        <f t="shared" si="0"/>
        <v>7.7068120000000002</v>
      </c>
      <c r="I21">
        <f t="shared" si="1"/>
        <v>1.7931879999999998</v>
      </c>
      <c r="M21" s="2" cm="1">
        <f t="array" ref="M21">INDEX(b!A57:Y57,ROWS($39:57))</f>
        <v>9.6448573778327246E-2</v>
      </c>
      <c r="O21" s="2">
        <f t="shared" si="2"/>
        <v>0.90355142622167273</v>
      </c>
      <c r="Q21" s="2">
        <f t="shared" si="3"/>
        <v>1.0122677729131218</v>
      </c>
    </row>
    <row r="22" spans="1:17">
      <c r="A22" s="2">
        <v>1</v>
      </c>
      <c r="B22" s="1">
        <v>17</v>
      </c>
      <c r="C22" s="1">
        <v>770</v>
      </c>
      <c r="D22" s="1"/>
      <c r="E22" s="1">
        <v>35.1</v>
      </c>
      <c r="G22" s="2">
        <f t="shared" si="0"/>
        <v>40.888100000000001</v>
      </c>
      <c r="I22">
        <f t="shared" si="1"/>
        <v>-5.7881</v>
      </c>
      <c r="M22" s="2" cm="1">
        <f t="array" ref="M22">INDEX(b!A58:Y58,ROWS($39:58))</f>
        <v>0.10168486097909846</v>
      </c>
      <c r="O22" s="2">
        <f t="shared" si="2"/>
        <v>0.89831513902090154</v>
      </c>
      <c r="Q22" s="2">
        <f t="shared" si="3"/>
        <v>1.0393831100553388</v>
      </c>
    </row>
    <row r="23" spans="1:17">
      <c r="A23" s="2">
        <v>1</v>
      </c>
      <c r="B23" s="1">
        <v>10</v>
      </c>
      <c r="C23" s="1">
        <v>140</v>
      </c>
      <c r="D23" s="1"/>
      <c r="E23" s="1">
        <v>17.899999999999999</v>
      </c>
      <c r="G23" s="2">
        <f t="shared" si="0"/>
        <v>20.514201</v>
      </c>
      <c r="I23">
        <f t="shared" si="1"/>
        <v>-2.6142010000000013</v>
      </c>
      <c r="M23" s="2" cm="1">
        <f t="array" ref="M23">INDEX(b!A59:Y59,ROWS($39:59))</f>
        <v>0.16527688549269759</v>
      </c>
      <c r="O23" s="2">
        <f t="shared" si="2"/>
        <v>0.83472311450730241</v>
      </c>
      <c r="Q23" s="2">
        <f t="shared" si="3"/>
        <v>1.3251149869143255</v>
      </c>
    </row>
    <row r="24" spans="1:17">
      <c r="A24" s="2">
        <v>1</v>
      </c>
      <c r="B24" s="1">
        <v>26</v>
      </c>
      <c r="C24" s="1">
        <v>810</v>
      </c>
      <c r="D24" s="1"/>
      <c r="E24" s="1">
        <v>52.32</v>
      </c>
      <c r="G24" s="2">
        <f t="shared" si="0"/>
        <v>56.006663000000003</v>
      </c>
      <c r="I24">
        <f t="shared" si="1"/>
        <v>-3.6866630000000029</v>
      </c>
      <c r="M24" s="2" cm="1">
        <f t="array" ref="M24">INDEX(b!A60:Y60,ROWS($39:60))</f>
        <v>0.3915752184696894</v>
      </c>
      <c r="O24" s="2">
        <f t="shared" si="2"/>
        <v>0.60842478153031054</v>
      </c>
      <c r="Q24" s="2">
        <f t="shared" si="3"/>
        <v>2.039647442282396</v>
      </c>
    </row>
    <row r="25" spans="1:17">
      <c r="A25" s="2">
        <v>1</v>
      </c>
      <c r="B25" s="1">
        <v>9</v>
      </c>
      <c r="C25" s="1">
        <v>450</v>
      </c>
      <c r="D25" s="1"/>
      <c r="E25" s="1">
        <v>18.75</v>
      </c>
      <c r="G25" s="2">
        <f t="shared" si="0"/>
        <v>23.357644000000001</v>
      </c>
      <c r="I25">
        <f t="shared" si="1"/>
        <v>-4.6076440000000005</v>
      </c>
      <c r="M25" s="2" cm="1">
        <f t="array" ref="M25">INDEX(b!A61:Y61,ROWS($39:61))</f>
        <v>4.1260050712577073E-2</v>
      </c>
      <c r="O25" s="2">
        <f t="shared" si="2"/>
        <v>0.9587399492874229</v>
      </c>
      <c r="Q25" s="2">
        <f t="shared" si="3"/>
        <v>0.66208292001760649</v>
      </c>
    </row>
    <row r="26" spans="1:17">
      <c r="A26" s="2">
        <v>1</v>
      </c>
      <c r="B26" s="1">
        <v>8</v>
      </c>
      <c r="C26" s="1">
        <v>635</v>
      </c>
      <c r="D26" s="1"/>
      <c r="E26" s="1">
        <v>19.829999999999998</v>
      </c>
      <c r="G26" s="2">
        <f t="shared" si="0"/>
        <v>24.402962000000002</v>
      </c>
      <c r="I26">
        <f t="shared" si="1"/>
        <v>-4.572962000000004</v>
      </c>
      <c r="M26" s="2" cm="1">
        <f t="array" ref="M26">INDEX(b!A62:Y62,ROWS($39:62))</f>
        <v>0.12060826049610085</v>
      </c>
      <c r="O26" s="2">
        <f t="shared" si="2"/>
        <v>0.87939173950389915</v>
      </c>
      <c r="Q26" s="2">
        <f t="shared" si="3"/>
        <v>1.1319729073236955</v>
      </c>
    </row>
    <row r="27" spans="1:17">
      <c r="A27" s="2">
        <v>1</v>
      </c>
      <c r="B27" s="1">
        <v>4</v>
      </c>
      <c r="C27" s="1">
        <v>150</v>
      </c>
      <c r="D27" s="1"/>
      <c r="E27" s="1">
        <v>10.75</v>
      </c>
      <c r="G27" s="2">
        <f t="shared" si="0"/>
        <v>10.962609</v>
      </c>
      <c r="I27">
        <f t="shared" si="1"/>
        <v>-0.21260900000000049</v>
      </c>
      <c r="M27" s="2" cm="1">
        <f t="array" ref="M27">INDEX(b!A63:Y63,ROWS($39:63))</f>
        <v>6.664345475853066E-2</v>
      </c>
      <c r="O27" s="2">
        <f t="shared" si="2"/>
        <v>0.93335654524146938</v>
      </c>
      <c r="Q27" s="2">
        <f t="shared" si="3"/>
        <v>0.84144601296930399</v>
      </c>
    </row>
    <row r="29" spans="1:17">
      <c r="A29" s="4" t="s">
        <v>29</v>
      </c>
      <c r="C29" s="6" t="s">
        <v>30</v>
      </c>
      <c r="E29" s="6" t="s">
        <v>31</v>
      </c>
    </row>
    <row r="30" spans="1:17">
      <c r="A30" s="4" t="s">
        <v>32</v>
      </c>
      <c r="C30" s="6" t="s">
        <v>33</v>
      </c>
      <c r="E30" s="6" t="s">
        <v>34</v>
      </c>
    </row>
    <row r="31" spans="1:17">
      <c r="A31" s="5">
        <f>I3/0.32622</f>
        <v>-15.413463306970753</v>
      </c>
      <c r="C31" s="5">
        <f>I3/Q3</f>
        <v>-4.8348792536214376</v>
      </c>
      <c r="E31" s="5">
        <f>I3/O3</f>
        <v>-5.598073863641825</v>
      </c>
    </row>
    <row r="32" spans="1:17">
      <c r="A32" s="5">
        <f t="shared" ref="A32:A65" si="4">I4/0.32622</f>
        <v>3.514033474342467</v>
      </c>
      <c r="C32" s="5">
        <f t="shared" ref="C32:C55" si="5">I4/Q4</f>
        <v>1.3226783278496066</v>
      </c>
      <c r="E32" s="5">
        <f t="shared" ref="E32:E55" si="6">I4/O4</f>
        <v>1.2335629174331086</v>
      </c>
    </row>
    <row r="33" spans="1:5">
      <c r="A33" s="5">
        <f t="shared" si="4"/>
        <v>-0.15281711728281938</v>
      </c>
      <c r="C33" s="5">
        <f t="shared" si="5"/>
        <v>-4.8674335743832328E-2</v>
      </c>
      <c r="E33" s="5">
        <f t="shared" si="6"/>
        <v>-5.5313350648084715E-2</v>
      </c>
    </row>
    <row r="34" spans="1:5">
      <c r="A34" s="5">
        <f t="shared" si="4"/>
        <v>15.095153577340445</v>
      </c>
      <c r="C34" s="5">
        <f t="shared" si="5"/>
        <v>5.1705385757337323</v>
      </c>
      <c r="E34" s="5">
        <f t="shared" si="6"/>
        <v>5.3839987794744371</v>
      </c>
    </row>
    <row r="35" spans="1:5">
      <c r="A35" s="5">
        <f t="shared" si="4"/>
        <v>-1.3623413647231943</v>
      </c>
      <c r="C35" s="5">
        <f t="shared" si="5"/>
        <v>-0.49783795419690663</v>
      </c>
      <c r="E35" s="5">
        <f t="shared" si="6"/>
        <v>-0.48046274896035363</v>
      </c>
    </row>
    <row r="36" spans="1:5">
      <c r="A36" s="5">
        <f t="shared" si="4"/>
        <v>-0.88783642940347762</v>
      </c>
      <c r="C36" s="5">
        <f t="shared" si="5"/>
        <v>-0.42917543441000555</v>
      </c>
      <c r="E36" s="5">
        <f t="shared" si="6"/>
        <v>-0.30260160119692903</v>
      </c>
    </row>
    <row r="37" spans="1:5">
      <c r="A37" s="5">
        <f t="shared" si="4"/>
        <v>2.589065661210225</v>
      </c>
      <c r="C37" s="5">
        <f t="shared" si="5"/>
        <v>0.90601003907257793</v>
      </c>
      <c r="E37" s="5">
        <f t="shared" si="6"/>
        <v>0.91984728874889321</v>
      </c>
    </row>
    <row r="38" spans="1:5">
      <c r="A38" s="5">
        <f t="shared" si="4"/>
        <v>3.5453681564588271</v>
      </c>
      <c r="C38" s="5">
        <f t="shared" si="5"/>
        <v>1.4056185508773276</v>
      </c>
      <c r="E38" s="5">
        <f t="shared" si="6"/>
        <v>1.2352895575662539</v>
      </c>
    </row>
    <row r="39" spans="1:5">
      <c r="A39" s="5">
        <f t="shared" si="4"/>
        <v>22.743728158911175</v>
      </c>
      <c r="C39" s="5">
        <f t="shared" si="5"/>
        <v>3.2246509149050127</v>
      </c>
      <c r="E39" s="5">
        <f t="shared" si="6"/>
        <v>14.788405513160169</v>
      </c>
    </row>
    <row r="40" spans="1:5">
      <c r="A40" s="5">
        <f t="shared" si="4"/>
        <v>7.2843755747654928</v>
      </c>
      <c r="C40" s="5">
        <f t="shared" si="5"/>
        <v>1.6455070249073707</v>
      </c>
      <c r="E40" s="5">
        <f t="shared" si="6"/>
        <v>2.9566965496446977</v>
      </c>
    </row>
    <row r="41" spans="1:5">
      <c r="A41" s="5">
        <f t="shared" si="4"/>
        <v>6.8584912022561308</v>
      </c>
      <c r="C41" s="5">
        <f t="shared" si="5"/>
        <v>2.338879671070873</v>
      </c>
      <c r="E41" s="5">
        <f t="shared" si="6"/>
        <v>2.4482512515311368</v>
      </c>
    </row>
    <row r="42" spans="1:5">
      <c r="A42" s="5">
        <f t="shared" si="4"/>
        <v>-1.8180246459444545</v>
      </c>
      <c r="C42" s="5">
        <f t="shared" si="5"/>
        <v>-0.53971841416678468</v>
      </c>
      <c r="E42" s="5">
        <f t="shared" si="6"/>
        <v>-0.66912598104806698</v>
      </c>
    </row>
    <row r="43" spans="1:5">
      <c r="A43" s="5">
        <f t="shared" si="4"/>
        <v>3.1480779841824531</v>
      </c>
      <c r="C43" s="5">
        <f t="shared" si="5"/>
        <v>1.274384349091191</v>
      </c>
      <c r="E43" s="5">
        <f t="shared" si="6"/>
        <v>1.0938256935947472</v>
      </c>
    </row>
    <row r="44" spans="1:5">
      <c r="A44" s="5">
        <f t="shared" si="4"/>
        <v>3.27219974250505</v>
      </c>
      <c r="C44" s="5">
        <f t="shared" si="5"/>
        <v>1.1707906882007137</v>
      </c>
      <c r="E44" s="5">
        <f t="shared" si="6"/>
        <v>1.1580680874330169</v>
      </c>
    </row>
    <row r="45" spans="1:5">
      <c r="A45" s="5">
        <f t="shared" si="4"/>
        <v>2.0572803629452547</v>
      </c>
      <c r="C45" s="5">
        <f t="shared" si="5"/>
        <v>1.0154972459727416</v>
      </c>
      <c r="E45" s="5">
        <f t="shared" si="6"/>
        <v>0.69989940379834203</v>
      </c>
    </row>
    <row r="46" spans="1:5">
      <c r="A46" s="5">
        <f t="shared" si="4"/>
        <v>-2.0325577830911623</v>
      </c>
      <c r="C46" s="5">
        <f t="shared" si="5"/>
        <v>-0.49937853354760764</v>
      </c>
      <c r="E46" s="5">
        <f t="shared" si="6"/>
        <v>-0.79498038975444163</v>
      </c>
    </row>
    <row r="47" spans="1:5">
      <c r="A47" s="5">
        <f t="shared" si="4"/>
        <v>1.337523756973817</v>
      </c>
      <c r="C47" s="5">
        <f t="shared" si="5"/>
        <v>0.54910365879452738</v>
      </c>
      <c r="E47" s="5">
        <f t="shared" si="6"/>
        <v>0.46389735688013994</v>
      </c>
    </row>
    <row r="48" spans="1:5">
      <c r="A48" s="5">
        <f t="shared" si="4"/>
        <v>10.571393538103116</v>
      </c>
      <c r="C48" s="5">
        <f t="shared" si="5"/>
        <v>3.4101333403181329</v>
      </c>
      <c r="E48" s="5">
        <f t="shared" si="6"/>
        <v>3.8159224337041642</v>
      </c>
    </row>
    <row r="49" spans="1:5">
      <c r="A49" s="5">
        <f t="shared" si="4"/>
        <v>5.4968671448715583</v>
      </c>
      <c r="C49" s="5">
        <f t="shared" si="5"/>
        <v>1.7714561778841702</v>
      </c>
      <c r="E49" s="5">
        <f t="shared" si="6"/>
        <v>1.9845998223902621</v>
      </c>
    </row>
    <row r="50" spans="1:5">
      <c r="A50" s="5">
        <f t="shared" si="4"/>
        <v>-17.742934216173133</v>
      </c>
      <c r="C50" s="5">
        <f t="shared" si="5"/>
        <v>-5.5687839681095364</v>
      </c>
      <c r="E50" s="5">
        <f t="shared" si="6"/>
        <v>-6.4432844873443971</v>
      </c>
    </row>
    <row r="51" spans="1:5">
      <c r="A51" s="5">
        <f t="shared" si="4"/>
        <v>-8.013613512353631</v>
      </c>
      <c r="C51" s="5">
        <f t="shared" si="5"/>
        <v>-1.9728106811979034</v>
      </c>
      <c r="E51" s="5">
        <f t="shared" si="6"/>
        <v>-3.1318181497142805</v>
      </c>
    </row>
    <row r="52" spans="1:5">
      <c r="A52" s="5">
        <f t="shared" si="4"/>
        <v>-11.301155661823318</v>
      </c>
      <c r="C52" s="5">
        <f t="shared" si="5"/>
        <v>-1.8075001216262021</v>
      </c>
      <c r="E52" s="5">
        <f t="shared" si="6"/>
        <v>-6.0593570674871344</v>
      </c>
    </row>
    <row r="53" spans="1:5">
      <c r="A53" s="5">
        <f t="shared" si="4"/>
        <v>-14.124345533688922</v>
      </c>
      <c r="C53" s="5">
        <f t="shared" si="5"/>
        <v>-6.9593156094065547</v>
      </c>
      <c r="E53" s="5">
        <f t="shared" si="6"/>
        <v>-4.8059372131354294</v>
      </c>
    </row>
    <row r="54" spans="1:5">
      <c r="A54" s="5">
        <f t="shared" si="4"/>
        <v>-14.018030776776421</v>
      </c>
      <c r="C54" s="5">
        <f t="shared" si="5"/>
        <v>-4.0398157680396976</v>
      </c>
      <c r="E54" s="5">
        <f t="shared" si="6"/>
        <v>-5.2001420920553549</v>
      </c>
    </row>
    <row r="55" spans="1:5">
      <c r="A55" s="5">
        <f t="shared" si="4"/>
        <v>-0.65173502544295414</v>
      </c>
      <c r="C55" s="5">
        <f t="shared" si="5"/>
        <v>-0.25267099341257021</v>
      </c>
      <c r="E55" s="5">
        <f t="shared" si="6"/>
        <v>-0.22778969203563709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85A5-7AB5-4C46-9452-5B3657BD5370}">
  <dimension ref="A1:Q27"/>
  <sheetViews>
    <sheetView tabSelected="1" topLeftCell="J1" workbookViewId="0">
      <selection activeCell="P35" sqref="P35"/>
    </sheetView>
  </sheetViews>
  <sheetFormatPr defaultRowHeight="15"/>
  <cols>
    <col min="1" max="1" width="12.5703125" style="2" bestFit="1" customWidth="1"/>
    <col min="2" max="2" width="11.28515625" style="2" customWidth="1"/>
    <col min="3" max="3" width="12.5703125" style="2" bestFit="1" customWidth="1"/>
    <col min="4" max="4" width="9.140625" style="2"/>
    <col min="5" max="5" width="12.140625" style="2" bestFit="1" customWidth="1"/>
    <col min="6" max="6" width="9.140625" style="2"/>
    <col min="7" max="7" width="22.7109375" style="2" bestFit="1" customWidth="1"/>
    <col min="8" max="8" width="9.140625" style="2"/>
    <col min="9" max="9" width="22.7109375" style="2" bestFit="1" customWidth="1"/>
    <col min="10" max="10" width="9.140625" style="2"/>
    <col min="11" max="11" width="22.7109375" style="2" bestFit="1" customWidth="1"/>
    <col min="12" max="12" width="9.140625" style="2"/>
    <col min="13" max="13" width="16.7109375" style="2" bestFit="1" customWidth="1"/>
    <col min="14" max="14" width="11" style="2" customWidth="1"/>
    <col min="15" max="16" width="9.140625" style="2"/>
    <col min="17" max="17" width="13.7109375" style="2" bestFit="1" customWidth="1"/>
    <col min="18" max="16384" width="9.140625" style="2"/>
  </cols>
  <sheetData>
    <row r="1" spans="1:17">
      <c r="A1" s="3" t="s">
        <v>35</v>
      </c>
      <c r="C1" s="3" t="s">
        <v>36</v>
      </c>
      <c r="E1" s="3" t="s">
        <v>37</v>
      </c>
      <c r="G1" s="3" t="s">
        <v>38</v>
      </c>
      <c r="I1" s="3" t="s">
        <v>39</v>
      </c>
      <c r="K1" s="11" t="s">
        <v>40</v>
      </c>
      <c r="M1" s="3" t="s">
        <v>41</v>
      </c>
      <c r="N1" s="3"/>
      <c r="O1" s="3" t="s">
        <v>42</v>
      </c>
      <c r="P1" s="3"/>
      <c r="Q1" s="3" t="s">
        <v>43</v>
      </c>
    </row>
    <row r="2" spans="1:17">
      <c r="A2" s="3"/>
      <c r="C2" s="3"/>
      <c r="G2" s="10"/>
      <c r="K2" s="11" t="s">
        <v>44</v>
      </c>
    </row>
    <row r="3" spans="1:17">
      <c r="A3" s="2">
        <f>'c'!I3 * 'c'!I3</f>
        <v>25.282594112399991</v>
      </c>
      <c r="C3" s="2">
        <f>A3/'c'!O3</f>
        <v>28.148123039686549</v>
      </c>
      <c r="E3" s="2">
        <f>22 * 10.62417</f>
        <v>233.73174</v>
      </c>
      <c r="G3" s="10">
        <f xml:space="preserve"> (233.7317 - C3)/21</f>
        <v>9.7896941409673079</v>
      </c>
      <c r="I3" s="2">
        <f>G3*'c'!O3</f>
        <v>8.7930858871708608</v>
      </c>
      <c r="K3" s="2">
        <f>'c'!I3/(SQRT(d!I3))</f>
        <v>-1.6956654007248422</v>
      </c>
      <c r="M3" s="2">
        <v>-1.9967298384338101</v>
      </c>
      <c r="O3" s="2">
        <v>1</v>
      </c>
      <c r="Q3" s="2">
        <f>(O3-0.5)/25</f>
        <v>0.02</v>
      </c>
    </row>
    <row r="4" spans="1:17">
      <c r="A4" s="2">
        <f>'c'!I4 * 'c'!I4</f>
        <v>1.3141137371039993</v>
      </c>
      <c r="C4" s="2">
        <f>A4/'c'!O4</f>
        <v>1.4140923832736088</v>
      </c>
      <c r="G4" s="10">
        <f t="shared" ref="G4:G27" si="0" xml:space="preserve"> (233.7317 - C4)/21</f>
        <v>11.062743219844114</v>
      </c>
      <c r="I4" s="2">
        <f>G4*'c'!O4</f>
        <v>10.280589166032174</v>
      </c>
      <c r="K4" s="2">
        <f>'c'!I4/(SQRT(d!I4))</f>
        <v>0.35752587279556286</v>
      </c>
      <c r="M4" s="2">
        <v>-1.6956654007248422</v>
      </c>
      <c r="O4" s="2">
        <v>2</v>
      </c>
      <c r="Q4" s="2">
        <f t="shared" ref="Q4:Q27" si="1">(O4-0.5)/25</f>
        <v>0.06</v>
      </c>
    </row>
    <row r="5" spans="1:17">
      <c r="A5" s="2">
        <f>'c'!I5 * 'c'!I5</f>
        <v>2.4852219040001336E-3</v>
      </c>
      <c r="C5" s="2">
        <f>A5/'c'!O5</f>
        <v>2.7574811565083935E-3</v>
      </c>
      <c r="G5" s="10">
        <f t="shared" si="0"/>
        <v>11.129949643754451</v>
      </c>
      <c r="I5" s="2">
        <f>G5*'c'!O5</f>
        <v>10.031036687155998</v>
      </c>
      <c r="K5" s="2">
        <f>'c'!I5/(SQRT(d!I5))</f>
        <v>-1.5740179363653184E-2</v>
      </c>
      <c r="M5" s="2">
        <v>-1.5422557752688308</v>
      </c>
      <c r="O5" s="2">
        <v>3</v>
      </c>
      <c r="Q5" s="2">
        <f t="shared" si="1"/>
        <v>0.1</v>
      </c>
    </row>
    <row r="6" spans="1:17">
      <c r="A6" s="2">
        <f>'c'!I6 * 'c'!I6</f>
        <v>24.249134284281002</v>
      </c>
      <c r="C6" s="2">
        <f>A6/'c'!O6</f>
        <v>26.512645933715934</v>
      </c>
      <c r="G6" s="10">
        <f t="shared" si="0"/>
        <v>9.867574003156383</v>
      </c>
      <c r="I6" s="2">
        <f>G6*'c'!O6</f>
        <v>9.0251319185886558</v>
      </c>
      <c r="K6" s="2">
        <f>'c'!I6/(SQRT(d!I6))</f>
        <v>1.6391599713178666</v>
      </c>
      <c r="M6" s="2">
        <v>-1.4896850166680176</v>
      </c>
      <c r="O6" s="2">
        <v>4</v>
      </c>
      <c r="Q6" s="2">
        <f t="shared" si="1"/>
        <v>0.14000000000000001</v>
      </c>
    </row>
    <row r="7" spans="1:17">
      <c r="A7" s="2">
        <f>'c'!I7 * 'c'!I7</f>
        <v>0.19751180292900042</v>
      </c>
      <c r="C7" s="2">
        <f>A7/'c'!O7</f>
        <v>0.21352869628120749</v>
      </c>
      <c r="G7" s="10">
        <f t="shared" si="0"/>
        <v>11.119912919224705</v>
      </c>
      <c r="I7" s="2">
        <f>G7*'c'!O7</f>
        <v>10.285802739118076</v>
      </c>
      <c r="K7" s="2">
        <f>'c'!I7/(SQRT(d!I7))</f>
        <v>-0.13857262089771788</v>
      </c>
      <c r="M7" s="2">
        <v>-1.4824941636788853</v>
      </c>
      <c r="O7" s="2">
        <v>5</v>
      </c>
      <c r="Q7" s="2">
        <f t="shared" si="1"/>
        <v>0.18</v>
      </c>
    </row>
    <row r="8" spans="1:17">
      <c r="A8" s="2">
        <f>'c'!I8 * 'c'!I8</f>
        <v>8.3885536900001445E-2</v>
      </c>
      <c r="C8" s="2">
        <f>A8/'c'!O8</f>
        <v>8.7642501754667312E-2</v>
      </c>
      <c r="G8" s="10">
        <f t="shared" si="0"/>
        <v>11.125907499916444</v>
      </c>
      <c r="I8" s="2">
        <f>G8*'c'!O8</f>
        <v>10.648974018824624</v>
      </c>
      <c r="K8" s="2">
        <f>'c'!I8/(SQRT(d!I8))</f>
        <v>-8.8754352612982784E-2</v>
      </c>
      <c r="M8" s="2">
        <v>-0.87309456633268467</v>
      </c>
      <c r="O8" s="2">
        <v>6</v>
      </c>
      <c r="Q8" s="2">
        <f t="shared" si="1"/>
        <v>0.22</v>
      </c>
    </row>
    <row r="9" spans="1:17">
      <c r="A9" s="2">
        <f>'c'!I9 * 'c'!I9</f>
        <v>0.71335760602499931</v>
      </c>
      <c r="C9" s="2">
        <f>A9/'c'!O9</f>
        <v>0.77690761931375851</v>
      </c>
      <c r="G9" s="10">
        <f t="shared" si="0"/>
        <v>11.09308535146125</v>
      </c>
      <c r="I9" s="2">
        <f>G9*'c'!O9</f>
        <v>10.185685676167298</v>
      </c>
      <c r="K9" s="2">
        <f>'c'!I9/(SQRT(d!I9))</f>
        <v>0.26464184344216968</v>
      </c>
      <c r="M9" s="2">
        <v>-0.21786931107885374</v>
      </c>
      <c r="O9" s="2">
        <v>7</v>
      </c>
      <c r="Q9" s="2">
        <f t="shared" si="1"/>
        <v>0.26</v>
      </c>
    </row>
    <row r="10" spans="1:17">
      <c r="A10" s="2">
        <f>'c'!I10 * 'c'!I10</f>
        <v>1.3376541648999967</v>
      </c>
      <c r="C10" s="2">
        <f>A10/'c'!O10</f>
        <v>1.4286988435944006</v>
      </c>
      <c r="G10" s="10">
        <f t="shared" si="0"/>
        <v>11.062047674114552</v>
      </c>
      <c r="I10" s="2">
        <f>G10*'c'!O10</f>
        <v>10.357112144343901</v>
      </c>
      <c r="K10" s="2">
        <f>'c'!I10/(SQRT(d!I10))</f>
        <v>0.35937890715632897</v>
      </c>
      <c r="M10" s="2">
        <v>-0.18898570617932567</v>
      </c>
      <c r="O10" s="2">
        <v>8</v>
      </c>
      <c r="Q10" s="2">
        <f t="shared" si="1"/>
        <v>0.3</v>
      </c>
    </row>
    <row r="11" spans="1:17">
      <c r="A11" s="2">
        <f>'c'!I11 * 'c'!I11</f>
        <v>55.048371852681051</v>
      </c>
      <c r="C11" s="2">
        <f>A11/'c'!O11</f>
        <v>109.72196838026589</v>
      </c>
      <c r="G11" s="10">
        <f t="shared" si="0"/>
        <v>5.905225315225433</v>
      </c>
      <c r="I11" s="2">
        <f>G11*'c'!O11</f>
        <v>2.9626978427855248</v>
      </c>
      <c r="K11" s="2">
        <f>'c'!I11/(SQRT(d!I11))</f>
        <v>4.3105090240367154</v>
      </c>
      <c r="M11" s="2">
        <v>-0.13857262089771788</v>
      </c>
      <c r="O11" s="2">
        <v>9</v>
      </c>
      <c r="Q11" s="2">
        <f t="shared" si="1"/>
        <v>0.34</v>
      </c>
    </row>
    <row r="12" spans="1:17">
      <c r="A12" s="2">
        <f>'c'!I12 * 'c'!I12</f>
        <v>5.6468444634809956</v>
      </c>
      <c r="C12" s="2">
        <f>A12/'c'!O12</f>
        <v>7.0260246211896398</v>
      </c>
      <c r="G12" s="10">
        <f t="shared" si="0"/>
        <v>10.795508351371922</v>
      </c>
      <c r="I12" s="2">
        <f>G12*'c'!O12</f>
        <v>8.6763938145843849</v>
      </c>
      <c r="K12" s="2">
        <f>'c'!I12/(SQRT(d!I12))</f>
        <v>0.80673943164560658</v>
      </c>
      <c r="M12" s="2">
        <v>-8.8754352612982784E-2</v>
      </c>
      <c r="O12" s="2">
        <v>10</v>
      </c>
      <c r="Q12" s="2">
        <f t="shared" si="1"/>
        <v>0.38</v>
      </c>
    </row>
    <row r="13" spans="1:17">
      <c r="A13" s="2">
        <f>'c'!I13 * 'c'!I13</f>
        <v>5.0058558401289783</v>
      </c>
      <c r="C13" s="2">
        <f>A13/'c'!O13</f>
        <v>5.4776610403969679</v>
      </c>
      <c r="G13" s="10">
        <f t="shared" si="0"/>
        <v>10.869239950457287</v>
      </c>
      <c r="I13" s="2">
        <f>G13*'c'!O13</f>
        <v>9.9330440278240939</v>
      </c>
      <c r="K13" s="2">
        <f>'c'!I13/(SQRT(d!I13))</f>
        <v>0.7099013287025443</v>
      </c>
      <c r="M13" s="2">
        <v>-6.5971095055936541E-2</v>
      </c>
      <c r="O13" s="2">
        <v>11</v>
      </c>
      <c r="Q13" s="2">
        <f t="shared" si="1"/>
        <v>0.42</v>
      </c>
    </row>
    <row r="14" spans="1:17">
      <c r="A14" s="2">
        <f>'c'!I14 * 'c'!I14</f>
        <v>0.35173914177599991</v>
      </c>
      <c r="C14" s="2">
        <f>A14/'c'!O14</f>
        <v>0.39684256033606335</v>
      </c>
      <c r="G14" s="10">
        <f t="shared" si="0"/>
        <v>11.111183687603043</v>
      </c>
      <c r="I14" s="2">
        <f>G14*'c'!O14</f>
        <v>9.8483343396517764</v>
      </c>
      <c r="K14" s="2">
        <f>'c'!I14/(SQRT(d!I14))</f>
        <v>-0.18898570617932567</v>
      </c>
      <c r="M14" s="2">
        <v>-1.5740179363653184E-2</v>
      </c>
      <c r="O14" s="2">
        <v>12</v>
      </c>
      <c r="Q14" s="2">
        <f t="shared" si="1"/>
        <v>0.46</v>
      </c>
    </row>
    <row r="15" spans="1:17">
      <c r="A15" s="2">
        <f>'c'!I15 * 'c'!I15</f>
        <v>1.0546591651559996</v>
      </c>
      <c r="C15" s="2">
        <f>A15/'c'!O15</f>
        <v>1.1233217972482228</v>
      </c>
      <c r="G15" s="10">
        <f t="shared" si="0"/>
        <v>11.076589438226275</v>
      </c>
      <c r="I15" s="2">
        <f>G15*'c'!O15</f>
        <v>10.399536978907285</v>
      </c>
      <c r="K15" s="2">
        <f>'c'!I15/(SQRT(d!I15))</f>
        <v>0.3184557272091994</v>
      </c>
      <c r="M15" s="2">
        <v>0.13491367169412571</v>
      </c>
      <c r="O15" s="2">
        <v>13</v>
      </c>
      <c r="Q15" s="2">
        <f t="shared" si="1"/>
        <v>0.5</v>
      </c>
    </row>
    <row r="16" spans="1:17">
      <c r="A16" s="2">
        <f>'c'!I16 * 'c'!I16</f>
        <v>1.1394644468489945</v>
      </c>
      <c r="C16" s="2">
        <f>A16/'c'!O16</f>
        <v>1.2361878864069831</v>
      </c>
      <c r="G16" s="10">
        <f t="shared" si="0"/>
        <v>11.071214862552049</v>
      </c>
      <c r="I16" s="2">
        <f>G16*'c'!O16</f>
        <v>10.204966298424791</v>
      </c>
      <c r="K16" s="2">
        <f>'c'!I16/(SQRT(d!I16))</f>
        <v>0.33415241337512797</v>
      </c>
      <c r="M16" s="2">
        <v>0.20563996106412943</v>
      </c>
      <c r="O16" s="2">
        <v>14</v>
      </c>
      <c r="Q16" s="2">
        <f t="shared" si="1"/>
        <v>0.54</v>
      </c>
    </row>
    <row r="17" spans="1:17">
      <c r="A17" s="2">
        <f>'c'!I17 * 'c'!I17</f>
        <v>0.45041010787600133</v>
      </c>
      <c r="C17" s="2">
        <f>A17/'c'!O17</f>
        <v>0.46972068727356681</v>
      </c>
      <c r="G17" s="10">
        <f t="shared" si="0"/>
        <v>11.10771330060602</v>
      </c>
      <c r="I17" s="2">
        <f>G17*'c'!O17</f>
        <v>10.651066647758425</v>
      </c>
      <c r="K17" s="2">
        <f>'c'!I17/(SQRT(d!I17))</f>
        <v>0.20563996106412943</v>
      </c>
      <c r="M17" s="2">
        <v>0.26464184344216968</v>
      </c>
      <c r="O17" s="2">
        <v>15</v>
      </c>
      <c r="Q17" s="2">
        <f t="shared" si="1"/>
        <v>0.57999999999999996</v>
      </c>
    </row>
    <row r="18" spans="1:17">
      <c r="A18" s="2">
        <f>'c'!I18 * 'c'!I18</f>
        <v>0.43964988972099867</v>
      </c>
      <c r="C18" s="2">
        <f>A18/'c'!O18</f>
        <v>0.52712049221096902</v>
      </c>
      <c r="G18" s="10">
        <f t="shared" si="0"/>
        <v>11.104979976561381</v>
      </c>
      <c r="I18" s="2">
        <f>G18*'c'!O18</f>
        <v>9.2622147956544811</v>
      </c>
      <c r="K18" s="2">
        <f>'c'!I18/(SQRT(d!I18))</f>
        <v>-0.21786931107885374</v>
      </c>
      <c r="M18" s="2">
        <v>0.3184557272091994</v>
      </c>
      <c r="O18" s="2">
        <v>16</v>
      </c>
      <c r="Q18" s="2">
        <f t="shared" si="1"/>
        <v>0.62</v>
      </c>
    </row>
    <row r="19" spans="1:17">
      <c r="A19" s="2">
        <f>'c'!I19 * 'c'!I19</f>
        <v>0.19038125092899877</v>
      </c>
      <c r="C19" s="2">
        <f>A19/'c'!O19</f>
        <v>0.20241094203544016</v>
      </c>
      <c r="G19" s="10">
        <f t="shared" si="0"/>
        <v>11.12044233609355</v>
      </c>
      <c r="I19" s="2">
        <f>G19*'c'!O19</f>
        <v>10.459531987448583</v>
      </c>
      <c r="K19" s="2">
        <f>'c'!I19/(SQRT(d!I19))</f>
        <v>0.13491367169412571</v>
      </c>
      <c r="M19" s="2">
        <v>0.33415241337512797</v>
      </c>
      <c r="O19" s="2">
        <v>17</v>
      </c>
      <c r="Q19" s="2">
        <f t="shared" si="1"/>
        <v>0.66</v>
      </c>
    </row>
    <row r="20" spans="1:17">
      <c r="A20" s="2">
        <f>'c'!I20 * 'c'!I20</f>
        <v>11.892841959999993</v>
      </c>
      <c r="C20" s="2">
        <f>A20/'c'!O20</f>
        <v>13.159590104872176</v>
      </c>
      <c r="G20" s="10">
        <f t="shared" si="0"/>
        <v>10.503433804529896</v>
      </c>
      <c r="I20" s="2">
        <f>G20*'c'!O20</f>
        <v>9.492368476457866</v>
      </c>
      <c r="K20" s="2">
        <f>'c'!I20/(SQRT(d!I20))</f>
        <v>1.1193232625617024</v>
      </c>
      <c r="M20" s="2">
        <v>0.35752587279556286</v>
      </c>
      <c r="O20" s="2">
        <v>18</v>
      </c>
      <c r="Q20" s="2">
        <f t="shared" si="1"/>
        <v>0.7</v>
      </c>
    </row>
    <row r="21" spans="1:17">
      <c r="A21" s="2">
        <f>'c'!I21 * 'c'!I21</f>
        <v>3.2155232033439991</v>
      </c>
      <c r="C21" s="2">
        <f>A21/'c'!O21</f>
        <v>3.5587605863123488</v>
      </c>
      <c r="G21" s="10">
        <f t="shared" si="0"/>
        <v>10.960616162556553</v>
      </c>
      <c r="I21" s="2">
        <f>G21*'c'!O21</f>
        <v>9.9034803659462902</v>
      </c>
      <c r="K21" s="2">
        <f>'c'!I21/(SQRT(d!I21))</f>
        <v>0.56981240725061977</v>
      </c>
      <c r="M21" s="2">
        <v>0.35937890715632897</v>
      </c>
      <c r="O21" s="2">
        <v>19</v>
      </c>
      <c r="Q21" s="2">
        <f t="shared" si="1"/>
        <v>0.74</v>
      </c>
    </row>
    <row r="22" spans="1:17">
      <c r="A22" s="2">
        <f>'c'!I22 * 'c'!I22</f>
        <v>33.502101609999997</v>
      </c>
      <c r="C22" s="2">
        <f>A22/'c'!O22</f>
        <v>37.2943749411981</v>
      </c>
      <c r="G22" s="10">
        <f t="shared" si="0"/>
        <v>9.3541583361334233</v>
      </c>
      <c r="I22" s="2">
        <f>G22*'c'!O22</f>
        <v>8.4029820461472209</v>
      </c>
      <c r="K22" s="2">
        <f>'c'!I22/(SQRT(d!I22))</f>
        <v>-1.9967298384338101</v>
      </c>
      <c r="M22" s="2">
        <v>0.56981240725061977</v>
      </c>
      <c r="O22" s="2">
        <v>20</v>
      </c>
      <c r="Q22" s="2">
        <f t="shared" si="1"/>
        <v>0.78</v>
      </c>
    </row>
    <row r="23" spans="1:17">
      <c r="A23" s="2">
        <f>'c'!I23 * 'c'!I23</f>
        <v>6.8340468684010069</v>
      </c>
      <c r="C23" s="2">
        <f>A23/'c'!O23</f>
        <v>8.1872021388012257</v>
      </c>
      <c r="G23" s="10">
        <f t="shared" si="0"/>
        <v>10.740214183866607</v>
      </c>
      <c r="I23" s="2">
        <f>G23*'c'!O23</f>
        <v>8.9651050340326393</v>
      </c>
      <c r="K23" s="2">
        <f>'c'!I23/(SQRT(d!I23))</f>
        <v>-0.87309456633268467</v>
      </c>
      <c r="M23" s="2">
        <v>0.7099013287025443</v>
      </c>
      <c r="O23" s="2">
        <v>21</v>
      </c>
      <c r="Q23" s="2">
        <f t="shared" si="1"/>
        <v>0.82</v>
      </c>
    </row>
    <row r="24" spans="1:17">
      <c r="A24" s="2">
        <f>'c'!I24 * 'c'!I24</f>
        <v>13.591484075569021</v>
      </c>
      <c r="C24" s="2">
        <f>A24/'c'!O24</f>
        <v>22.338807504493339</v>
      </c>
      <c r="G24" s="10">
        <f t="shared" si="0"/>
        <v>10.066328214071746</v>
      </c>
      <c r="I24" s="2">
        <f>G24*'c'!O24</f>
        <v>6.1246035444590028</v>
      </c>
      <c r="K24" s="2">
        <f>'c'!I24/(SQRT(d!I24))</f>
        <v>-1.4896850166680176</v>
      </c>
      <c r="M24" s="2">
        <v>0.80673943164560658</v>
      </c>
      <c r="O24" s="2">
        <v>22</v>
      </c>
      <c r="Q24" s="2">
        <f t="shared" si="1"/>
        <v>0.86</v>
      </c>
    </row>
    <row r="25" spans="1:17">
      <c r="A25" s="2">
        <f>'c'!I25 * 'c'!I25</f>
        <v>21.230383230736006</v>
      </c>
      <c r="C25" s="2">
        <f>A25/'c'!O25</f>
        <v>22.144047764480188</v>
      </c>
      <c r="G25" s="10">
        <f t="shared" si="0"/>
        <v>10.075602487405705</v>
      </c>
      <c r="I25" s="2">
        <f>G25*'c'!O25</f>
        <v>9.6598826178155779</v>
      </c>
      <c r="K25" s="2">
        <f>'c'!I25/(SQRT(d!I25))</f>
        <v>-1.4824941636788853</v>
      </c>
      <c r="M25" s="2">
        <v>1.1193232625617024</v>
      </c>
      <c r="O25" s="2">
        <v>23</v>
      </c>
      <c r="Q25" s="2">
        <f t="shared" si="1"/>
        <v>0.9</v>
      </c>
    </row>
    <row r="26" spans="1:17">
      <c r="A26" s="2">
        <f>'c'!I26 * 'c'!I26</f>
        <v>20.911981453444035</v>
      </c>
      <c r="C26" s="2">
        <f>A26/'c'!O26</f>
        <v>23.780052181569658</v>
      </c>
      <c r="G26" s="10">
        <f t="shared" si="0"/>
        <v>9.9976975151633489</v>
      </c>
      <c r="I26" s="2">
        <f>G26*'c'!O26</f>
        <v>8.791892608893308</v>
      </c>
      <c r="K26" s="2">
        <f>'c'!I26/(SQRT(d!I26))</f>
        <v>-1.5422557752688308</v>
      </c>
      <c r="M26" s="2">
        <v>1.6391599713178666</v>
      </c>
      <c r="O26" s="2">
        <v>24</v>
      </c>
      <c r="Q26" s="2">
        <f t="shared" si="1"/>
        <v>0.94</v>
      </c>
    </row>
    <row r="27" spans="1:17">
      <c r="A27" s="2">
        <f>'c'!I27 * 'c'!I27</f>
        <v>4.5202586881000206E-2</v>
      </c>
      <c r="C27" s="2">
        <f>A27/'c'!O27</f>
        <v>4.8430138634004874E-2</v>
      </c>
      <c r="G27" s="10">
        <f t="shared" si="0"/>
        <v>11.127774755303141</v>
      </c>
      <c r="I27" s="2">
        <f>G27*'c'!O27</f>
        <v>10.386181401834977</v>
      </c>
      <c r="K27" s="2">
        <f>'c'!I27/(SQRT(d!I27))</f>
        <v>-6.5971095055936541E-2</v>
      </c>
      <c r="M27" s="2">
        <v>4.3105090240367154</v>
      </c>
      <c r="O27" s="2">
        <v>25</v>
      </c>
      <c r="Q27" s="2">
        <f t="shared" si="1"/>
        <v>0.98</v>
      </c>
    </row>
  </sheetData>
  <sortState xmlns:xlrd2="http://schemas.microsoft.com/office/spreadsheetml/2017/richdata2" ref="M3:M27">
    <sortCondition ref="M3:M2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2024-04-02T08:48:34Z</dcterms:created>
  <dcterms:modified xsi:type="dcterms:W3CDTF">2024-04-02T11:01:35Z</dcterms:modified>
  <cp:category/>
  <cp:contentStatus/>
</cp:coreProperties>
</file>