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28"/>
  <workbookPr/>
  <mc:AlternateContent xmlns:mc="http://schemas.openxmlformats.org/markup-compatibility/2006">
    <mc:Choice Requires="x15">
      <x15ac:absPath xmlns:x15ac="http://schemas.microsoft.com/office/spreadsheetml/2010/11/ac" url="C:\Users\chengzhe\Desktop\"/>
    </mc:Choice>
  </mc:AlternateContent>
  <xr:revisionPtr revIDLastSave="0" documentId="8_{43709643-E362-4D10-96DA-4AC338A9974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豆单_零售（2602)" sheetId="17" r:id="rId1"/>
    <sheet name="豆单_批发（2602) " sheetId="18" r:id="rId2"/>
    <sheet name="豆单_零售（2511)" sheetId="16" r:id="rId3"/>
    <sheet name="豆单_批发（2602)" sheetId="15" r:id="rId4"/>
    <sheet name="定价表" sheetId="4" r:id="rId5"/>
    <sheet name="生豆成本表" sheetId="5" r:id="rId6"/>
    <sheet name="价格体系" sheetId="3" r:id="rId7"/>
    <sheet name="豆单_零售（2507) " sheetId="14" r:id="rId8"/>
    <sheet name="豆单_批发（2507)" sheetId="13" r:id="rId9"/>
    <sheet name="生豆豆单（2503) " sheetId="9" r:id="rId10"/>
    <sheet name="淘宝产品信息更新状态" sheetId="8" r:id="rId11"/>
    <sheet name="2025产品编码" sheetId="2" r:id="rId12"/>
    <sheet name="豆单_零售（2504) " sheetId="10" r:id="rId13"/>
    <sheet name="豆单_零售（2505) " sheetId="12" r:id="rId14"/>
    <sheet name="豆单_批发（2505) " sheetId="11" r:id="rId15"/>
    <sheet name="豆单_零售（2503) " sheetId="6" r:id="rId16"/>
    <sheet name="豆单_批发（2503) " sheetId="1" r:id="rId17"/>
  </sheets>
  <definedNames>
    <definedName name="_xlnm.Print_Area" localSheetId="15">'豆单_零售（2503) '!$B$2:$J$53</definedName>
    <definedName name="_xlnm.Print_Area" localSheetId="12">'豆单_零售（2504) '!$B$2:$J$49</definedName>
    <definedName name="_xlnm.Print_Area" localSheetId="13">'豆单_零售（2505) '!$B$2:$J$50</definedName>
    <definedName name="_xlnm.Print_Area" localSheetId="7">'豆单_零售（2507) '!$B$2:$J$48</definedName>
    <definedName name="_xlnm.Print_Area" localSheetId="2">'豆单_零售（2511)'!$B$2:$J$48</definedName>
    <definedName name="_xlnm.Print_Area" localSheetId="0">'豆单_零售（2602)'!$B$2:$J$48</definedName>
    <definedName name="_xlnm.Print_Area" localSheetId="16">'豆单_批发（2503) '!$B$2:$M$54</definedName>
    <definedName name="_xlnm.Print_Area" localSheetId="14">'豆单_批发（2505) '!$B$2:$M$50</definedName>
    <definedName name="_xlnm.Print_Area" localSheetId="8">'豆单_批发（2507)'!$B$2:$M$48</definedName>
    <definedName name="_xlnm.Print_Area" localSheetId="3">'豆单_批发（2602)'!$B$2:$M$49</definedName>
    <definedName name="_xlnm.Print_Area" localSheetId="1">'豆单_批发（2602) '!$B$2:$M$50</definedName>
    <definedName name="_xlnm.Print_Area" localSheetId="9">'生豆豆单（2503) '!$B$2:$H$40</definedName>
    <definedName name="_xlnm.Print_Area" localSheetId="10">淘宝产品信息更新状态!$B$2:$J$50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18" l="1"/>
  <c r="M13" i="18"/>
  <c r="K14" i="18"/>
  <c r="K15" i="18"/>
  <c r="K21" i="18"/>
  <c r="M20" i="1"/>
  <c r="L20" i="1"/>
  <c r="K15" i="1"/>
  <c r="M22" i="11"/>
  <c r="L22" i="11"/>
  <c r="K15" i="11"/>
  <c r="K13" i="13"/>
  <c r="K18" i="3"/>
  <c r="K11" i="3"/>
  <c r="H10" i="3"/>
  <c r="H9" i="3"/>
  <c r="D9" i="3"/>
  <c r="D8" i="3"/>
  <c r="K7" i="3"/>
  <c r="D7" i="3"/>
  <c r="I5" i="3"/>
  <c r="K4" i="3"/>
  <c r="I4" i="3"/>
  <c r="E4" i="3"/>
  <c r="E3" i="3"/>
  <c r="M2" i="3"/>
  <c r="K2" i="3"/>
  <c r="E2" i="3"/>
  <c r="E1" i="3"/>
  <c r="G47" i="5"/>
  <c r="G46" i="5"/>
  <c r="G45" i="5"/>
  <c r="H44" i="5"/>
  <c r="G44" i="5"/>
  <c r="H43" i="5"/>
  <c r="H42" i="5"/>
  <c r="H41" i="5"/>
  <c r="C33" i="5"/>
  <c r="C32" i="5"/>
  <c r="C31" i="5"/>
  <c r="C20" i="5"/>
  <c r="C15" i="5"/>
  <c r="C11" i="5"/>
  <c r="U56" i="4"/>
  <c r="T56" i="4"/>
  <c r="S56" i="4"/>
  <c r="Q56" i="4"/>
  <c r="O56" i="4"/>
  <c r="N56" i="4"/>
  <c r="M56" i="4"/>
  <c r="L56" i="4"/>
  <c r="K56" i="4"/>
  <c r="I56" i="4"/>
  <c r="U55" i="4"/>
  <c r="S55" i="4"/>
  <c r="Q55" i="4"/>
  <c r="O55" i="4"/>
  <c r="N55" i="4"/>
  <c r="M55" i="4"/>
  <c r="L55" i="4"/>
  <c r="K55" i="4"/>
  <c r="I55" i="4"/>
  <c r="U54" i="4"/>
  <c r="S54" i="4"/>
  <c r="Q54" i="4"/>
  <c r="O54" i="4"/>
  <c r="N54" i="4"/>
  <c r="M54" i="4"/>
  <c r="L54" i="4"/>
  <c r="K54" i="4"/>
  <c r="I54" i="4"/>
  <c r="U53" i="4"/>
  <c r="S53" i="4"/>
  <c r="Q53" i="4"/>
  <c r="O53" i="4"/>
  <c r="N53" i="4"/>
  <c r="M53" i="4"/>
  <c r="L53" i="4"/>
  <c r="K53" i="4"/>
  <c r="I53" i="4"/>
  <c r="U52" i="4"/>
  <c r="S52" i="4"/>
  <c r="Q52" i="4"/>
  <c r="O52" i="4"/>
  <c r="N52" i="4"/>
  <c r="M52" i="4"/>
  <c r="L52" i="4"/>
  <c r="K52" i="4"/>
  <c r="I52" i="4"/>
  <c r="U51" i="4"/>
  <c r="S51" i="4"/>
  <c r="Q51" i="4"/>
  <c r="O51" i="4"/>
  <c r="N51" i="4"/>
  <c r="M51" i="4"/>
  <c r="L51" i="4"/>
  <c r="K51" i="4"/>
  <c r="I51" i="4"/>
  <c r="U50" i="4"/>
  <c r="S50" i="4"/>
  <c r="Q50" i="4"/>
  <c r="O50" i="4"/>
  <c r="N50" i="4"/>
  <c r="M50" i="4"/>
  <c r="L50" i="4"/>
  <c r="K50" i="4"/>
  <c r="I50" i="4"/>
  <c r="U49" i="4"/>
  <c r="S49" i="4"/>
  <c r="Q49" i="4"/>
  <c r="O49" i="4"/>
  <c r="N49" i="4"/>
  <c r="M49" i="4"/>
  <c r="L49" i="4"/>
  <c r="K49" i="4"/>
  <c r="I49" i="4"/>
  <c r="U48" i="4"/>
  <c r="S48" i="4"/>
  <c r="Q48" i="4"/>
  <c r="O48" i="4"/>
  <c r="N48" i="4"/>
  <c r="M48" i="4"/>
  <c r="L48" i="4"/>
  <c r="K48" i="4"/>
  <c r="I48" i="4"/>
  <c r="U47" i="4"/>
  <c r="S47" i="4"/>
  <c r="Q47" i="4"/>
  <c r="O47" i="4"/>
  <c r="N47" i="4"/>
  <c r="M47" i="4"/>
  <c r="L47" i="4"/>
  <c r="K47" i="4"/>
  <c r="I47" i="4"/>
  <c r="U46" i="4"/>
  <c r="S46" i="4"/>
  <c r="Q46" i="4"/>
  <c r="O46" i="4"/>
  <c r="N46" i="4"/>
  <c r="M46" i="4"/>
  <c r="L46" i="4"/>
  <c r="K46" i="4"/>
  <c r="I46" i="4"/>
  <c r="U45" i="4"/>
  <c r="S45" i="4"/>
  <c r="Q45" i="4"/>
  <c r="O45" i="4"/>
  <c r="N45" i="4"/>
  <c r="M45" i="4"/>
  <c r="L45" i="4"/>
  <c r="K45" i="4"/>
  <c r="I45" i="4"/>
  <c r="U44" i="4"/>
  <c r="S44" i="4"/>
  <c r="Q44" i="4"/>
  <c r="O44" i="4"/>
  <c r="N44" i="4"/>
  <c r="M44" i="4"/>
  <c r="L44" i="4"/>
  <c r="K44" i="4"/>
  <c r="I44" i="4"/>
  <c r="U43" i="4"/>
  <c r="S43" i="4"/>
  <c r="Q43" i="4"/>
  <c r="O43" i="4"/>
  <c r="N43" i="4"/>
  <c r="M43" i="4"/>
  <c r="L43" i="4"/>
  <c r="K43" i="4"/>
  <c r="I43" i="4"/>
  <c r="U42" i="4"/>
  <c r="S42" i="4"/>
  <c r="Q42" i="4"/>
  <c r="O42" i="4"/>
  <c r="N42" i="4"/>
  <c r="M42" i="4"/>
  <c r="L42" i="4"/>
  <c r="K42" i="4"/>
  <c r="I42" i="4"/>
  <c r="U41" i="4"/>
  <c r="S41" i="4"/>
  <c r="Q41" i="4"/>
  <c r="O41" i="4"/>
  <c r="N41" i="4"/>
  <c r="M41" i="4"/>
  <c r="L41" i="4"/>
  <c r="K41" i="4"/>
  <c r="I41" i="4"/>
  <c r="U40" i="4"/>
  <c r="S40" i="4"/>
  <c r="Q40" i="4"/>
  <c r="O40" i="4"/>
  <c r="N40" i="4"/>
  <c r="M40" i="4"/>
  <c r="L40" i="4"/>
  <c r="K40" i="4"/>
  <c r="I40" i="4"/>
  <c r="U39" i="4"/>
  <c r="S39" i="4"/>
  <c r="Q39" i="4"/>
  <c r="O39" i="4"/>
  <c r="N39" i="4"/>
  <c r="M39" i="4"/>
  <c r="L39" i="4"/>
  <c r="K39" i="4"/>
  <c r="I39" i="4"/>
  <c r="U38" i="4"/>
  <c r="S38" i="4"/>
  <c r="Q38" i="4"/>
  <c r="O38" i="4"/>
  <c r="N38" i="4"/>
  <c r="M38" i="4"/>
  <c r="L38" i="4"/>
  <c r="K38" i="4"/>
  <c r="I38" i="4"/>
  <c r="U37" i="4"/>
  <c r="S37" i="4"/>
  <c r="Q37" i="4"/>
  <c r="O37" i="4"/>
  <c r="N37" i="4"/>
  <c r="M37" i="4"/>
  <c r="L37" i="4"/>
  <c r="K37" i="4"/>
  <c r="I37" i="4"/>
  <c r="U36" i="4"/>
  <c r="S36" i="4"/>
  <c r="Q36" i="4"/>
  <c r="O36" i="4"/>
  <c r="N36" i="4"/>
  <c r="M36" i="4"/>
  <c r="L36" i="4"/>
  <c r="K36" i="4"/>
  <c r="I36" i="4"/>
  <c r="U35" i="4"/>
  <c r="S35" i="4"/>
  <c r="Q35" i="4"/>
  <c r="O35" i="4"/>
  <c r="N35" i="4"/>
  <c r="M35" i="4"/>
  <c r="L35" i="4"/>
  <c r="K35" i="4"/>
  <c r="I35" i="4"/>
  <c r="U34" i="4"/>
  <c r="S34" i="4"/>
  <c r="Q34" i="4"/>
  <c r="O34" i="4"/>
  <c r="N34" i="4"/>
  <c r="M34" i="4"/>
  <c r="L34" i="4"/>
  <c r="K34" i="4"/>
  <c r="I34" i="4"/>
  <c r="H34" i="4"/>
  <c r="G34" i="4"/>
  <c r="U33" i="4"/>
  <c r="S33" i="4"/>
  <c r="Q33" i="4"/>
  <c r="O33" i="4"/>
  <c r="N33" i="4"/>
  <c r="M33" i="4"/>
  <c r="L33" i="4"/>
  <c r="K33" i="4"/>
  <c r="I33" i="4"/>
  <c r="U32" i="4"/>
  <c r="S32" i="4"/>
  <c r="Q32" i="4"/>
  <c r="O32" i="4"/>
  <c r="N32" i="4"/>
  <c r="M32" i="4"/>
  <c r="L32" i="4"/>
  <c r="K32" i="4"/>
  <c r="I32" i="4"/>
  <c r="H32" i="4"/>
  <c r="G32" i="4"/>
  <c r="U31" i="4"/>
  <c r="S31" i="4"/>
  <c r="Q31" i="4"/>
  <c r="O31" i="4"/>
  <c r="N31" i="4"/>
  <c r="M31" i="4"/>
  <c r="L31" i="4"/>
  <c r="K31" i="4"/>
  <c r="I31" i="4"/>
  <c r="H31" i="4"/>
  <c r="U30" i="4"/>
  <c r="S30" i="4"/>
  <c r="Q30" i="4"/>
  <c r="O30" i="4"/>
  <c r="N30" i="4"/>
  <c r="M30" i="4"/>
  <c r="L30" i="4"/>
  <c r="K30" i="4"/>
  <c r="I30" i="4"/>
  <c r="H30" i="4"/>
  <c r="G30" i="4"/>
  <c r="U29" i="4"/>
  <c r="S29" i="4"/>
  <c r="Q29" i="4"/>
  <c r="O29" i="4"/>
  <c r="N29" i="4"/>
  <c r="M29" i="4"/>
  <c r="L29" i="4"/>
  <c r="K29" i="4"/>
  <c r="I29" i="4"/>
  <c r="H29" i="4"/>
  <c r="G29" i="4"/>
  <c r="U28" i="4"/>
  <c r="T28" i="4"/>
  <c r="S28" i="4"/>
  <c r="R28" i="4"/>
  <c r="Q28" i="4"/>
  <c r="O28" i="4"/>
  <c r="N28" i="4"/>
  <c r="M28" i="4"/>
  <c r="L28" i="4"/>
  <c r="K28" i="4"/>
  <c r="I28" i="4"/>
  <c r="H28" i="4"/>
  <c r="U27" i="4"/>
  <c r="S27" i="4"/>
  <c r="Q27" i="4"/>
  <c r="O27" i="4"/>
  <c r="N27" i="4"/>
  <c r="M27" i="4"/>
  <c r="L27" i="4"/>
  <c r="K27" i="4"/>
  <c r="I27" i="4"/>
  <c r="H27" i="4"/>
  <c r="U26" i="4"/>
  <c r="S26" i="4"/>
  <c r="Q26" i="4"/>
  <c r="O26" i="4"/>
  <c r="N26" i="4"/>
  <c r="M26" i="4"/>
  <c r="L26" i="4"/>
  <c r="K26" i="4"/>
  <c r="I26" i="4"/>
  <c r="H26" i="4"/>
  <c r="U25" i="4"/>
  <c r="S25" i="4"/>
  <c r="Q25" i="4"/>
  <c r="O25" i="4"/>
  <c r="N25" i="4"/>
  <c r="M25" i="4"/>
  <c r="L25" i="4"/>
  <c r="K25" i="4"/>
  <c r="I25" i="4"/>
  <c r="H25" i="4"/>
  <c r="U24" i="4"/>
  <c r="S24" i="4"/>
  <c r="Q24" i="4"/>
  <c r="O24" i="4"/>
  <c r="N24" i="4"/>
  <c r="M24" i="4"/>
  <c r="L24" i="4"/>
  <c r="K24" i="4"/>
  <c r="I24" i="4"/>
  <c r="H24" i="4"/>
  <c r="U23" i="4"/>
  <c r="S23" i="4"/>
  <c r="Q23" i="4"/>
  <c r="O23" i="4"/>
  <c r="N23" i="4"/>
  <c r="M23" i="4"/>
  <c r="L23" i="4"/>
  <c r="K23" i="4"/>
  <c r="I23" i="4"/>
  <c r="H23" i="4"/>
  <c r="U22" i="4"/>
  <c r="S22" i="4"/>
  <c r="Q22" i="4"/>
  <c r="O22" i="4"/>
  <c r="N22" i="4"/>
  <c r="M22" i="4"/>
  <c r="L22" i="4"/>
  <c r="K22" i="4"/>
  <c r="I22" i="4"/>
  <c r="H22" i="4"/>
  <c r="U21" i="4"/>
  <c r="S21" i="4"/>
  <c r="Q21" i="4"/>
  <c r="O21" i="4"/>
  <c r="N21" i="4"/>
  <c r="M21" i="4"/>
  <c r="L21" i="4"/>
  <c r="K21" i="4"/>
  <c r="I21" i="4"/>
  <c r="H21" i="4"/>
  <c r="U20" i="4"/>
  <c r="S20" i="4"/>
  <c r="Q20" i="4"/>
  <c r="O20" i="4"/>
  <c r="N20" i="4"/>
  <c r="M20" i="4"/>
  <c r="L20" i="4"/>
  <c r="K20" i="4"/>
  <c r="I20" i="4"/>
  <c r="H20" i="4"/>
  <c r="U19" i="4"/>
  <c r="S19" i="4"/>
  <c r="Q19" i="4"/>
  <c r="O19" i="4"/>
  <c r="N19" i="4"/>
  <c r="M19" i="4"/>
  <c r="L19" i="4"/>
  <c r="K19" i="4"/>
  <c r="I19" i="4"/>
  <c r="H19" i="4"/>
  <c r="U18" i="4"/>
  <c r="S18" i="4"/>
  <c r="Q18" i="4"/>
  <c r="O18" i="4"/>
  <c r="N18" i="4"/>
  <c r="M18" i="4"/>
  <c r="L18" i="4"/>
  <c r="K18" i="4"/>
  <c r="I18" i="4"/>
  <c r="H18" i="4"/>
  <c r="U17" i="4"/>
  <c r="S17" i="4"/>
  <c r="Q17" i="4"/>
  <c r="O17" i="4"/>
  <c r="N17" i="4"/>
  <c r="M17" i="4"/>
  <c r="L17" i="4"/>
  <c r="K17" i="4"/>
  <c r="I17" i="4"/>
  <c r="H17" i="4"/>
  <c r="U16" i="4"/>
  <c r="S16" i="4"/>
  <c r="Q16" i="4"/>
  <c r="O16" i="4"/>
  <c r="N16" i="4"/>
  <c r="M16" i="4"/>
  <c r="L16" i="4"/>
  <c r="K16" i="4"/>
  <c r="I16" i="4"/>
  <c r="H16" i="4"/>
  <c r="U15" i="4"/>
  <c r="S15" i="4"/>
  <c r="Q15" i="4"/>
  <c r="O15" i="4"/>
  <c r="N15" i="4"/>
  <c r="M15" i="4"/>
  <c r="L15" i="4"/>
  <c r="K15" i="4"/>
  <c r="I15" i="4"/>
  <c r="H15" i="4"/>
  <c r="U14" i="4"/>
  <c r="S14" i="4"/>
  <c r="Q14" i="4"/>
  <c r="O14" i="4"/>
  <c r="N14" i="4"/>
  <c r="M14" i="4"/>
  <c r="L14" i="4"/>
  <c r="K14" i="4"/>
  <c r="I14" i="4"/>
  <c r="H14" i="4"/>
  <c r="U13" i="4"/>
  <c r="S13" i="4"/>
  <c r="Q13" i="4"/>
  <c r="O13" i="4"/>
  <c r="N13" i="4"/>
  <c r="M13" i="4"/>
  <c r="L13" i="4"/>
  <c r="K13" i="4"/>
  <c r="I13" i="4"/>
  <c r="H13" i="4"/>
  <c r="U12" i="4"/>
  <c r="S12" i="4"/>
  <c r="Q12" i="4"/>
  <c r="O12" i="4"/>
  <c r="N12" i="4"/>
  <c r="M12" i="4"/>
  <c r="L12" i="4"/>
  <c r="K12" i="4"/>
  <c r="I12" i="4"/>
  <c r="H12" i="4"/>
  <c r="U11" i="4"/>
  <c r="S11" i="4"/>
  <c r="Q11" i="4"/>
  <c r="O11" i="4"/>
  <c r="N11" i="4"/>
  <c r="M11" i="4"/>
  <c r="L11" i="4"/>
  <c r="K11" i="4"/>
  <c r="I11" i="4"/>
  <c r="H11" i="4"/>
  <c r="U10" i="4"/>
  <c r="S10" i="4"/>
  <c r="Q10" i="4"/>
  <c r="O10" i="4"/>
  <c r="N10" i="4"/>
  <c r="M10" i="4"/>
  <c r="L10" i="4"/>
  <c r="K10" i="4"/>
  <c r="I10" i="4"/>
  <c r="H10" i="4"/>
  <c r="U9" i="4"/>
  <c r="S9" i="4"/>
  <c r="Q9" i="4"/>
  <c r="O9" i="4"/>
  <c r="N9" i="4"/>
  <c r="M9" i="4"/>
  <c r="L9" i="4"/>
  <c r="K9" i="4"/>
  <c r="I9" i="4"/>
  <c r="H9" i="4"/>
  <c r="U8" i="4"/>
  <c r="S8" i="4"/>
  <c r="R8" i="4"/>
  <c r="Q8" i="4"/>
  <c r="O8" i="4"/>
  <c r="N8" i="4"/>
  <c r="M8" i="4"/>
  <c r="L8" i="4"/>
  <c r="K8" i="4"/>
  <c r="I8" i="4"/>
  <c r="H8" i="4"/>
  <c r="U7" i="4"/>
  <c r="S7" i="4"/>
  <c r="Q7" i="4"/>
  <c r="O7" i="4"/>
  <c r="N7" i="4"/>
  <c r="M7" i="4"/>
  <c r="L7" i="4"/>
  <c r="K7" i="4"/>
  <c r="I7" i="4"/>
  <c r="H7" i="4"/>
  <c r="U6" i="4"/>
  <c r="S6" i="4"/>
  <c r="Q6" i="4"/>
  <c r="O6" i="4"/>
  <c r="N6" i="4"/>
  <c r="M6" i="4"/>
  <c r="L6" i="4"/>
  <c r="K6" i="4"/>
  <c r="I6" i="4"/>
  <c r="H6" i="4"/>
  <c r="U5" i="4"/>
  <c r="S5" i="4"/>
  <c r="Q5" i="4"/>
  <c r="O5" i="4"/>
  <c r="N5" i="4"/>
  <c r="M5" i="4"/>
  <c r="L5" i="4"/>
  <c r="K5" i="4"/>
  <c r="I5" i="4"/>
  <c r="H5" i="4"/>
  <c r="U4" i="4"/>
  <c r="S4" i="4"/>
  <c r="Q4" i="4"/>
  <c r="O4" i="4"/>
  <c r="N4" i="4"/>
  <c r="M4" i="4"/>
  <c r="L4" i="4"/>
  <c r="K4" i="4"/>
  <c r="I4" i="4"/>
  <c r="H4" i="4"/>
  <c r="U3" i="4"/>
  <c r="S3" i="4"/>
  <c r="Q3" i="4"/>
  <c r="O3" i="4"/>
  <c r="N3" i="4"/>
  <c r="M3" i="4"/>
  <c r="L3" i="4"/>
  <c r="K3" i="4"/>
  <c r="I3" i="4"/>
  <c r="H3" i="4"/>
  <c r="T2" i="4"/>
  <c r="R2" i="4"/>
  <c r="P2" i="4"/>
  <c r="K20" i="15"/>
  <c r="M16" i="15"/>
  <c r="K16" i="15"/>
  <c r="K14" i="15"/>
  <c r="K13" i="15"/>
  <c r="M12" i="15"/>
  <c r="K12" i="15"/>
</calcChain>
</file>

<file path=xl/sharedStrings.xml><?xml version="1.0" encoding="utf-8"?>
<sst xmlns="http://schemas.openxmlformats.org/spreadsheetml/2006/main" count="3380" uniqueCount="504">
  <si>
    <r>
      <rPr>
        <b/>
        <sz val="28"/>
        <color theme="1"/>
        <rFont val="思源黑体 Normal"/>
        <family val="2"/>
        <charset val="134"/>
      </rPr>
      <t>订购前请先看以下说明</t>
    </r>
    <r>
      <rPr>
        <sz val="12"/>
        <color theme="1"/>
        <rFont val="思源黑体 Normal"/>
        <family val="2"/>
        <charset val="134"/>
      </rPr>
      <t xml:space="preserve">
单品豆规格皆为200克装
配方型/意式豆皆为500克装
低单价咖啡通常会有常备库存，</t>
    </r>
    <r>
      <rPr>
        <b/>
        <sz val="14"/>
        <color theme="1"/>
        <rFont val="思源黑体 Normal"/>
        <family val="2"/>
        <charset val="134"/>
      </rPr>
      <t>7天内烘焙的库存会直接出货</t>
    </r>
    <r>
      <rPr>
        <sz val="12"/>
        <color theme="1"/>
        <rFont val="思源黑体 Normal"/>
        <family val="2"/>
        <charset val="134"/>
      </rPr>
      <t xml:space="preserve">
＊下单后三工作日内烘焙发货（周末休息）</t>
    </r>
  </si>
  <si>
    <t>＊付款请支付下方三个公司户收款方式，不用个人微信收款~敬请见谅＊</t>
  </si>
  <si>
    <r>
      <rPr>
        <b/>
        <sz val="36"/>
        <color theme="0"/>
        <rFont val="思源黑体 Normal"/>
        <family val="2"/>
        <charset val="134"/>
      </rPr>
      <t xml:space="preserve">折石咖啡
</t>
    </r>
    <r>
      <rPr>
        <b/>
        <sz val="22"/>
        <color theme="0"/>
        <rFont val="思源黑体 Normal"/>
        <family val="2"/>
        <charset val="134"/>
      </rPr>
      <t>江承哲严选咖啡豆单</t>
    </r>
  </si>
  <si>
    <t>产区</t>
  </si>
  <si>
    <t>序号</t>
  </si>
  <si>
    <t>烘焙度</t>
  </si>
  <si>
    <t>规格</t>
  </si>
  <si>
    <t>香型</t>
  </si>
  <si>
    <t>果酸感</t>
  </si>
  <si>
    <t>简称</t>
  </si>
  <si>
    <t>咖啡/商品名称</t>
  </si>
  <si>
    <t>享味价</t>
  </si>
  <si>
    <t>非洲</t>
  </si>
  <si>
    <t>中浅焙</t>
  </si>
  <si>
    <t>200克</t>
  </si>
  <si>
    <t>清新
果香</t>
  </si>
  <si>
    <t>♤♤♤♤</t>
  </si>
  <si>
    <t>柠檬花</t>
  </si>
  <si>
    <r>
      <rPr>
        <b/>
        <sz val="12"/>
        <color theme="1"/>
        <rFont val="思源黑体 Normal"/>
        <family val="2"/>
        <charset val="134"/>
      </rPr>
      <t>☆★★（经典畅销）埃塞俄比亚耶加雪菲柠檬花 （新产季好喝耶）</t>
    </r>
    <r>
      <rPr>
        <sz val="12"/>
        <color theme="1"/>
        <rFont val="思源黑体 Normal"/>
        <family val="2"/>
        <charset val="134"/>
      </rPr>
      <t xml:space="preserve">
#清香柠檬花 #蜂蜜红茶 #轻焦糖 #甜酸明亮愉悦</t>
    </r>
  </si>
  <si>
    <t>中焙</t>
  </si>
  <si>
    <t>蜜香红茶
柑橘甜</t>
  </si>
  <si>
    <t>♤♤</t>
  </si>
  <si>
    <t>蜜香摩卡</t>
  </si>
  <si>
    <t>埃塞俄比亚耶加雪菲蜜香摩卡
#蜂蜜 #柑橘 #锡兰红茶 #淡花香 #甜美温和口感舒爽有厚度</t>
  </si>
  <si>
    <t>深焙</t>
  </si>
  <si>
    <t>厚重
浓香</t>
  </si>
  <si>
    <t>♤</t>
  </si>
  <si>
    <t>黑美人</t>
  </si>
  <si>
    <r>
      <rPr>
        <b/>
        <sz val="12"/>
        <color theme="1"/>
        <rFont val="思源黑体 Normal"/>
        <family val="2"/>
        <charset val="134"/>
      </rPr>
      <t>埃塞俄比亚耶加雪菲摩卡黑美人（深烘焙精品咖啡的典范）</t>
    </r>
    <r>
      <rPr>
        <sz val="12"/>
        <color theme="1"/>
        <rFont val="思源黑体 Normal"/>
        <family val="2"/>
        <charset val="134"/>
      </rPr>
      <t xml:space="preserve">
#焦糖烤橘子 #可可 #豆蔻 #甘甜醇香</t>
    </r>
  </si>
  <si>
    <t>花韵
果香</t>
  </si>
  <si>
    <t>塔拉图</t>
  </si>
  <si>
    <t>埃塞俄比亚耶加雪菲班科塔拉图G1双重厌氧水洗 （中国之选铂金奖，相当好喝）
#高级橙花 #柠檬 #棉花糖 #红布林</t>
  </si>
  <si>
    <t>花魁XS</t>
  </si>
  <si>
    <t>埃塞俄比亚谷吉汉贝拉正宗2025花魁XS限量版
#紫葡萄 #蓝莓 #草莓水果糖 #香水月季 #高甜丰厚的果汁感</t>
  </si>
  <si>
    <t>优雅
果香</t>
  </si>
  <si>
    <t>赤拉客厌氧</t>
  </si>
  <si>
    <t>埃塞俄比亚班莎ALO赤拉客厌G1厌氧日晒（高甜度厚口感非常好喝）
#蓝莓 #树莓 #柑橘 #花香 #黄桃般丰厚略有粘度的好口感</t>
  </si>
  <si>
    <t>巧克力调性</t>
  </si>
  <si>
    <t>谷吉低因</t>
  </si>
  <si>
    <r>
      <rPr>
        <b/>
        <sz val="12"/>
        <color theme="1"/>
        <rFont val="思源黑体 Normal"/>
        <family val="2"/>
        <charset val="134"/>
      </rPr>
      <t>埃塞俄比亚谷吉日晒山水处理法真·低因咖啡 （无负担喝咖啡者的必备品）</t>
    </r>
    <r>
      <rPr>
        <sz val="12"/>
        <color theme="1"/>
        <rFont val="思源黑体 Normal"/>
        <family val="2"/>
        <charset val="134"/>
      </rPr>
      <t xml:space="preserve">
#焦糖巧克力 #橘皮 #红糖 #甜香温和，质地甘醇无负担</t>
    </r>
  </si>
  <si>
    <t>莓果花香</t>
  </si>
  <si>
    <t>莓宴</t>
  </si>
  <si>
    <t>肯尼亚奇安布奥克兰庄园-莓宴（AA TOP规格）
#黑莓 #蓝莓 #覆盆子 #苹果花 #血橙 #果汁感强，酸甜愉悦又饱满</t>
  </si>
  <si>
    <t>瓦姆古玛AA</t>
  </si>
  <si>
    <t>肯尼亚尼耶利瓦姆古玛AA（AA TOP规格）
#乌莓 #柑橘 #蔓越莓  #酸甜感较柔和</t>
  </si>
  <si>
    <t>中深焙</t>
  </si>
  <si>
    <t>醇甜厚实
巧克力浓香</t>
  </si>
  <si>
    <t>蜜可可</t>
  </si>
  <si>
    <t>肯尼亚尼耶利蜜可可Mielcoco（饱饱的厚甜感又顺滑哦）
#巧克力 #锡兰红茶 #小白杏 #柴烧黑糖 顺滑厚实甜美</t>
  </si>
  <si>
    <t>中南美洲</t>
  </si>
  <si>
    <t>果香与香料</t>
  </si>
  <si>
    <t>愉悦蜜处理</t>
  </si>
  <si>
    <t>哥伦比亚金迪奥愉悦庄园蜜处理粉波旁
#轻发酵柑橘 #柠檬马鞭草 #蜜李 #清爽温和又顺口的高级特色咖啡</t>
  </si>
  <si>
    <t>特色香草植物
发酵果香</t>
  </si>
  <si>
    <t>愉悦Wush Wush</t>
  </si>
  <si>
    <t>哥伦比亚金迪奥愉悦庄园黑蜜条纹橙Wush Wush
#烤红椒 #柠檬草 #花香  #风味独特强劲，特色鲜明</t>
  </si>
  <si>
    <t>特色清酒香</t>
  </si>
  <si>
    <t>天堂92条纹波旁</t>
  </si>
  <si>
    <r>
      <rPr>
        <b/>
        <sz val="12"/>
        <rFont val="思源黑体 Normal"/>
        <family val="2"/>
        <charset val="134"/>
      </rPr>
      <t xml:space="preserve">哥伦比亚考卡天堂92日本清酒曲厌氧水洗条纹波旁
</t>
    </r>
    <r>
      <rPr>
        <sz val="12"/>
        <rFont val="思源黑体 Normal"/>
        <family val="2"/>
        <charset val="134"/>
      </rPr>
      <t>#清酒 #粉色花香 #荔枝 #口感活泼余韵悠长</t>
    </r>
  </si>
  <si>
    <t>高浓度多层次
莓果水果浓香</t>
  </si>
  <si>
    <t>分界线庄园希爪</t>
  </si>
  <si>
    <r>
      <rPr>
        <b/>
        <sz val="12"/>
        <rFont val="思源黑体 Normal"/>
        <family val="2"/>
        <charset val="134"/>
      </rPr>
      <t>★★★★哥伦比亚分界线庄园双重发酵日晒希爪Sidra（</t>
    </r>
    <r>
      <rPr>
        <b/>
        <sz val="12"/>
        <color rgb="FFFF0000"/>
        <rFont val="思源黑体 Normal"/>
        <family val="2"/>
        <charset val="134"/>
      </rPr>
      <t>好喝到炸裂！浓郁复合果汁</t>
    </r>
    <r>
      <rPr>
        <b/>
        <sz val="12"/>
        <rFont val="思源黑体 Normal"/>
        <family val="2"/>
        <charset val="134"/>
      </rPr>
      <t xml:space="preserve">）
</t>
    </r>
    <r>
      <rPr>
        <sz val="12"/>
        <rFont val="思源黑体 Normal"/>
        <family val="2"/>
        <charset val="134"/>
      </rPr>
      <t>#复合莓果汁 #杏桃 #紫色水果 #紫色花香 #口感质地细腻饱满甜美</t>
    </r>
  </si>
  <si>
    <t>蜜糖甜李花香</t>
  </si>
  <si>
    <t>分界线瑰夏</t>
  </si>
  <si>
    <r>
      <rPr>
        <b/>
        <sz val="12"/>
        <rFont val="思源黑体 Normal"/>
        <family val="2"/>
        <charset val="134"/>
      </rPr>
      <t xml:space="preserve">★★★★哥伦比亚分界线庄园水洗瑰夏（名庄瑰夏，性价比高！）
</t>
    </r>
    <r>
      <rPr>
        <sz val="12"/>
        <rFont val="思源黑体 Normal"/>
        <family val="2"/>
        <charset val="134"/>
      </rPr>
      <t>#蜂糖李 #槐花蜜 #鲜炒绿茶尾韵  #口感甜厚圆润愉悦</t>
    </r>
  </si>
  <si>
    <t>浓郁
果干爆香</t>
  </si>
  <si>
    <t>90+埃莱塔瑰夏</t>
  </si>
  <si>
    <r>
      <rPr>
        <b/>
        <sz val="12"/>
        <color rgb="FFCE5667"/>
        <rFont val="思源黑体 Normal"/>
        <family val="2"/>
        <charset val="134"/>
      </rPr>
      <t>巴拿马沃肯90+ Eleta埃莱塔瑰夏特殊处理法（高端品牌风味强度就是高）</t>
    </r>
    <r>
      <rPr>
        <sz val="12"/>
        <color rgb="FFCE5667"/>
        <rFont val="思源黑体 Normal"/>
        <family val="2"/>
        <charset val="134"/>
      </rPr>
      <t xml:space="preserve">
#蜜渍凤梨 #佛手柑 #柚子 #口感丰富酸甜活泼</t>
    </r>
  </si>
  <si>
    <t>圆润
果香</t>
  </si>
  <si>
    <t>♤♤♤</t>
  </si>
  <si>
    <t>小甜心瑰夏</t>
  </si>
  <si>
    <t>秘鲁小甜心瑰夏
#红李 #红杏 #柑橘 #淡花香 #口感温和，温润平衡顺口</t>
  </si>
  <si>
    <t>蓝山</t>
  </si>
  <si>
    <r>
      <rPr>
        <b/>
        <sz val="12"/>
        <color theme="0"/>
        <rFont val="思源黑体 Normal"/>
        <family val="2"/>
        <charset val="134"/>
      </rPr>
      <t>牙买加斯东尼庄园蓝山一号铁比卡（正宗蓝山中的优质货，送礼好选）</t>
    </r>
    <r>
      <rPr>
        <sz val="12"/>
        <color theme="0"/>
        <rFont val="思源黑体 Normal"/>
        <family val="2"/>
        <charset val="134"/>
      </rPr>
      <t xml:space="preserve">
#蜜糖杏李 #高质感巧克力 #甜榛子 #丝滑平衡无敌的口感</t>
    </r>
  </si>
  <si>
    <t>亚洲</t>
  </si>
  <si>
    <t>DR132</t>
  </si>
  <si>
    <r>
      <rPr>
        <b/>
        <sz val="12"/>
        <color theme="1"/>
        <rFont val="思源黑体 Normal"/>
        <family val="2"/>
        <charset val="134"/>
      </rPr>
      <t>西双版纳孟宋高海拔新品种DR132厌氧日晒(稀有!黄果皮变种卡蒂姆）</t>
    </r>
    <r>
      <rPr>
        <sz val="12"/>
        <color theme="1"/>
        <rFont val="思源黑体 Normal"/>
        <family val="2"/>
        <charset val="134"/>
      </rPr>
      <t xml:space="preserve">
#青芒 #生姜花 #肉豆蔻 #糖蜜与热带水果甜</t>
    </r>
  </si>
  <si>
    <t>坚果糖蜜</t>
  </si>
  <si>
    <t>云佳蜜</t>
  </si>
  <si>
    <r>
      <rPr>
        <b/>
        <sz val="12"/>
        <color theme="1"/>
        <rFont val="思源黑体 Normal"/>
        <family val="2"/>
        <charset val="134"/>
      </rPr>
      <t xml:space="preserve">云南临沧云佳庄园日晒云佳蜜（临沧精品咖啡协会会长稳定生产口粮级别好豆！）
</t>
    </r>
    <r>
      <rPr>
        <sz val="12"/>
        <color theme="1"/>
        <rFont val="思源黑体 Normal"/>
        <family val="2"/>
        <charset val="134"/>
      </rPr>
      <t>#巴旦木 #糖蜜 #轻发酵果干</t>
    </r>
  </si>
  <si>
    <t>高雅
蜜甜核果香</t>
  </si>
  <si>
    <t>太阳鸟</t>
  </si>
  <si>
    <r>
      <rPr>
        <b/>
        <sz val="12"/>
        <color theme="1"/>
        <rFont val="思源黑体 Normal"/>
        <family val="2"/>
        <charset val="134"/>
      </rPr>
      <t xml:space="preserve">西双版纳西定云乐庄园高海拔水洗巴蒂安Batian巴天太阳鸟（稀有品种，高质感）
</t>
    </r>
    <r>
      <rPr>
        <sz val="12"/>
        <color theme="1"/>
        <rFont val="思源黑体 Normal"/>
        <family val="2"/>
        <charset val="134"/>
      </rPr>
      <t>#蔓越莓 #柑橘 #玫瑰李 #高活泼酸甜醇厚咖啡</t>
    </r>
  </si>
  <si>
    <t>浓香</t>
  </si>
  <si>
    <t>日光曼特宁</t>
  </si>
  <si>
    <r>
      <rPr>
        <b/>
        <sz val="12"/>
        <color theme="1"/>
        <rFont val="思源黑体 Normal"/>
        <family val="2"/>
        <charset val="134"/>
      </rPr>
      <t>☆苏门答腊日光曼特宁(经典曼特宁的甜香风格)</t>
    </r>
    <r>
      <rPr>
        <sz val="12"/>
        <color theme="1"/>
        <rFont val="思源黑体 Normal"/>
        <family val="2"/>
        <charset val="134"/>
      </rPr>
      <t xml:space="preserve">
#森林气息 #焦糖 #坚果黑可可</t>
    </r>
  </si>
  <si>
    <t>白金曼特宁</t>
  </si>
  <si>
    <r>
      <rPr>
        <b/>
        <sz val="12"/>
        <color theme="1"/>
        <rFont val="思源黑体 Normal"/>
        <family val="2"/>
        <charset val="134"/>
      </rPr>
      <t>★★苏门答腊迦幼山白金曼特宁水洗处理法（颗粒又大又长，十分漂亮）</t>
    </r>
    <r>
      <rPr>
        <sz val="12"/>
        <color theme="1"/>
        <rFont val="思源黑体 Normal"/>
        <family val="2"/>
        <charset val="134"/>
      </rPr>
      <t xml:space="preserve">
#仙草 #糖蜜 #黑巧克力 #黑李甜酸 #质感厚重却十足干净</t>
    </r>
  </si>
  <si>
    <t>兰特卡鲁瓦</t>
  </si>
  <si>
    <r>
      <rPr>
        <b/>
        <sz val="12"/>
        <color theme="1"/>
        <rFont val="思源黑体 Normal"/>
        <family val="2"/>
        <charset val="134"/>
      </rPr>
      <t xml:space="preserve">苏拉威西托拉贾兰特卡鲁瓦日晒
</t>
    </r>
    <r>
      <rPr>
        <sz val="12"/>
        <color theme="1"/>
        <rFont val="思源黑体 Normal"/>
        <family val="2"/>
        <charset val="134"/>
      </rPr>
      <t>#苹果 #樱桃 #核果 #柠檬草 #温润口感顺滑浑厚</t>
    </r>
  </si>
  <si>
    <t>大洋洲</t>
  </si>
  <si>
    <t>高雅
花果香</t>
  </si>
  <si>
    <t>科布兰瑰夏</t>
  </si>
  <si>
    <r>
      <rPr>
        <b/>
        <sz val="12"/>
        <color rgb="FFCE5667"/>
        <rFont val="思源黑体 Normal"/>
        <family val="2"/>
        <charset val="134"/>
      </rPr>
      <t xml:space="preserve">巴布亚新几内亚巴罗伊达庄园科布兰水洗瑰夏
</t>
    </r>
    <r>
      <rPr>
        <sz val="12"/>
        <color theme="1"/>
        <rFont val="思源黑体 Normal"/>
        <family val="2"/>
        <charset val="134"/>
      </rPr>
      <t>#玫瑰果 #红心猕猴桃 #树莓 #奶油草莓 #甜酸美味，果汁感十足</t>
    </r>
  </si>
  <si>
    <t>折石
配方
咖啡
（意式）</t>
  </si>
  <si>
    <t>500克</t>
  </si>
  <si>
    <t>威力
浓香</t>
  </si>
  <si>
    <t>黑洞</t>
  </si>
  <si>
    <r>
      <rPr>
        <b/>
        <sz val="12"/>
        <color theme="0"/>
        <rFont val="思源黑体 Normal"/>
        <family val="2"/>
        <charset val="134"/>
      </rPr>
      <t>☆★无负担配方设计 黑洞/500克装（经典产品，推荐咖啡店意式市使用首选）
（孟连+普洱+哥伦比亚+西达摩）</t>
    </r>
    <r>
      <rPr>
        <sz val="12"/>
        <color theme="0"/>
        <rFont val="思源黑体 Normal"/>
        <family val="2"/>
        <charset val="134"/>
      </rPr>
      <t xml:space="preserve">
#厚重苦甜巧克力 #核果甜香 #重焦糖 #饱满却不苦涩，奶咖的绝配</t>
    </r>
  </si>
  <si>
    <t>圆润
坚果与果香</t>
  </si>
  <si>
    <t>流星</t>
  </si>
  <si>
    <r>
      <rPr>
        <b/>
        <sz val="12"/>
        <color theme="1"/>
        <rFont val="思源黑体 Normal"/>
        <family val="2"/>
        <charset val="134"/>
      </rPr>
      <t>☆★无负担配方设计 流星/500克装（经典产品，咖啡店首选）（孟连+普洱+西达摩）</t>
    </r>
    <r>
      <rPr>
        <sz val="12"/>
        <color theme="1"/>
        <rFont val="思源黑体 Normal"/>
        <family val="2"/>
        <charset val="134"/>
      </rPr>
      <t xml:space="preserve">
#锡兰红茶 #甜杏李 #坚果 #口感温润，轻盈柔顺不迟腻</t>
    </r>
  </si>
  <si>
    <t>圆润
果香与甜香</t>
  </si>
  <si>
    <t>天之语</t>
  </si>
  <si>
    <r>
      <rPr>
        <b/>
        <sz val="12"/>
        <color theme="1"/>
        <rFont val="思源黑体 Normal"/>
        <family val="2"/>
        <charset val="134"/>
      </rPr>
      <t>细腻感配方设计 天之语 500克装（埃塞水洗&amp;日晒+巴西+哥伦比亚）</t>
    </r>
    <r>
      <rPr>
        <sz val="12"/>
        <color theme="1"/>
        <rFont val="思源黑体 Normal"/>
        <family val="2"/>
        <charset val="134"/>
      </rPr>
      <t xml:space="preserve">
#红糖蜜 #烤橘香 #奶油巧克力 #柔顺干净追求平衡的典范口感</t>
    </r>
  </si>
  <si>
    <t>多层次
花果香</t>
  </si>
  <si>
    <t>花宙2.0</t>
  </si>
  <si>
    <r>
      <rPr>
        <b/>
        <sz val="12"/>
        <color theme="1"/>
        <rFont val="思源黑体 Normal"/>
        <family val="2"/>
        <charset val="134"/>
      </rPr>
      <t>★★细腻感配方设计 花宙2.0甜美式配方（埃塞日晒+肯尼亚+哥伦比亚+耶加）</t>
    </r>
    <r>
      <rPr>
        <sz val="12"/>
        <color theme="1"/>
        <rFont val="思源黑体 Normal"/>
        <family val="2"/>
        <charset val="134"/>
      </rPr>
      <t xml:space="preserve">
#甜柑橘 #鲜红莓 #核果蜜香 #清爽上扬果汁感甜酸质地</t>
    </r>
  </si>
  <si>
    <t>厚重
多层次浓香</t>
  </si>
  <si>
    <t>充电桩</t>
  </si>
  <si>
    <r>
      <rPr>
        <b/>
        <sz val="12"/>
        <color theme="0"/>
        <rFont val="思源黑体 Normal"/>
        <family val="2"/>
        <charset val="134"/>
      </rPr>
      <t>★★★★盲盒配方 充电桩/500克装（主基调一致 每批次细节不同，重口味者的心头好）</t>
    </r>
    <r>
      <rPr>
        <sz val="12"/>
        <color theme="0"/>
        <rFont val="思源黑体 Normal"/>
        <family val="2"/>
        <charset val="134"/>
      </rPr>
      <t xml:space="preserve">
#巧克力 #重焦糖 #朗姆威士忌 #入口丰富  #口感饱满尾韵层次</t>
    </r>
  </si>
  <si>
    <t>折石定制
浓缩液</t>
  </si>
  <si>
    <t>30ml</t>
  </si>
  <si>
    <t>黑洞浓缩液
散装</t>
  </si>
  <si>
    <r>
      <rPr>
        <b/>
        <sz val="12"/>
        <color theme="0"/>
        <rFont val="思源黑体 Normal"/>
        <family val="2"/>
        <charset val="134"/>
      </rPr>
      <t>黑洞浓缩液咖啡散装（单条30ml装，无外盒，每条可冲得180~240ml咖啡）</t>
    </r>
    <r>
      <rPr>
        <sz val="12"/>
        <color theme="0"/>
        <rFont val="思源黑体 Normal"/>
        <family val="2"/>
        <charset val="134"/>
      </rPr>
      <t xml:space="preserve">
#苦甜巧克力 #核果甜香 #黑糖 #饱满不苦涩，奶咖绝配</t>
    </r>
  </si>
  <si>
    <t>20条</t>
  </si>
  <si>
    <t>黑洞浓缩液
20入盒装</t>
  </si>
  <si>
    <r>
      <rPr>
        <b/>
        <sz val="12"/>
        <color theme="0"/>
        <rFont val="思源黑体 Normal"/>
        <family val="2"/>
        <charset val="134"/>
      </rPr>
      <t>黑洞浓缩液咖啡20入盒装（透明盒装20条，每条可冲得180~240ml咖啡）</t>
    </r>
    <r>
      <rPr>
        <sz val="12"/>
        <color theme="0"/>
        <rFont val="思源黑体 Normal"/>
        <family val="2"/>
        <charset val="134"/>
      </rPr>
      <t xml:space="preserve">
#苦甜巧克力 #核果甜香 #黑糖 #饱满不苦涩，奶咖绝配</t>
    </r>
  </si>
  <si>
    <r>
      <rPr>
        <sz val="12"/>
        <color rgb="FFC00000"/>
        <rFont val="思源黑体 Normal"/>
        <family val="2"/>
        <charset val="134"/>
      </rPr>
      <t>以上商户合作优惠价与大量订购批发价含税</t>
    </r>
    <r>
      <rPr>
        <b/>
        <sz val="14"/>
        <color rgb="FFC00000"/>
        <rFont val="思源黑体 Normal"/>
        <family val="2"/>
        <charset val="134"/>
      </rPr>
      <t>不含运</t>
    </r>
  </si>
  <si>
    <t>扫描付款方式</t>
  </si>
  <si>
    <t>★热门推荐</t>
  </si>
  <si>
    <t>★★ 强力推荐</t>
  </si>
  <si>
    <t>银行账户</t>
  </si>
  <si>
    <t>银行账号：50131000396834475
户名：上海欧焙客贸易有限公司
开户行：上海农商银行桃浦支行</t>
  </si>
  <si>
    <r>
      <rPr>
        <b/>
        <sz val="12"/>
        <color theme="1"/>
        <rFont val="思源黑体 CN"/>
        <charset val="134"/>
      </rPr>
      <t>更新日期:2025/</t>
    </r>
    <r>
      <rPr>
        <b/>
        <sz val="12"/>
        <color theme="1"/>
        <rFont val="思源黑体 Normal"/>
        <family val="2"/>
        <charset val="134"/>
      </rPr>
      <t>11</t>
    </r>
    <r>
      <rPr>
        <b/>
        <sz val="12"/>
        <color theme="1"/>
        <rFont val="思源黑体 CN"/>
        <charset val="134"/>
      </rPr>
      <t>/</t>
    </r>
    <r>
      <rPr>
        <b/>
        <sz val="12"/>
        <color theme="1"/>
        <rFont val="思源黑体 Normal"/>
        <family val="2"/>
        <charset val="134"/>
      </rPr>
      <t>07</t>
    </r>
  </si>
  <si>
    <r>
      <rPr>
        <b/>
        <sz val="28"/>
        <color theme="1"/>
        <rFont val="思源黑体 Normal"/>
        <family val="2"/>
        <charset val="134"/>
      </rPr>
      <t>订购前请先看以下说明</t>
    </r>
    <r>
      <rPr>
        <sz val="12"/>
        <color theme="1"/>
        <rFont val="思源黑体 Normal"/>
        <family val="2"/>
        <charset val="134"/>
      </rPr>
      <t xml:space="preserve">
单品豆规格皆为200克装，大量订购优惠的[200克]24包是针对单品豆的批发条件
意式豆皆为500克装，大量订购优惠的[500克]32包是针对意式豆的批发条件
咖啡豆需要满足单一品项的数量才能获得该品项的优惠价
＊咖啡通常会有常备库存，</t>
    </r>
    <r>
      <rPr>
        <b/>
        <sz val="14"/>
        <color theme="1"/>
        <rFont val="思源黑体 Normal"/>
        <family val="2"/>
        <charset val="134"/>
      </rPr>
      <t>7天内烘焙的库存会直接出货</t>
    </r>
    <r>
      <rPr>
        <sz val="12"/>
        <color theme="1"/>
        <rFont val="思源黑体 Normal"/>
        <family val="2"/>
        <charset val="134"/>
      </rPr>
      <t xml:space="preserve">
＊下单后三工作日内烘焙发货（周末休息）
＊ 商户合作优惠优惠无最低起订量，但您若能尽量单品豆以4包倍数订购，意式豆以2包500克为单位订购，我们将无比感谢您
</t>
    </r>
    <r>
      <rPr>
        <b/>
        <sz val="12"/>
        <color rgb="FFC00000"/>
        <rFont val="思源黑体 Normal"/>
        <family val="2"/>
        <charset val="134"/>
      </rPr>
      <t xml:space="preserve">＊ </t>
    </r>
    <r>
      <rPr>
        <b/>
        <u/>
        <sz val="12"/>
        <color rgb="FFC00000"/>
        <rFont val="思源黑体 Normal"/>
        <family val="2"/>
        <charset val="134"/>
      </rPr>
      <t>合作商户享大量订购优惠价，意式豆请按32包倍数订购，单品豆按24包倍数订购
＊ 大量订购我们能够用上大机器烘焙，将省下来的时间回馈给您，有能力可以多订一些，更加优惠哦</t>
    </r>
  </si>
  <si>
    <t>商户合作优惠
[200克]4包/件
[500克]2包/件</t>
  </si>
  <si>
    <t>大量订购优惠
[200克]24包
[500克]32包</t>
  </si>
  <si>
    <t>超大量优惠
[200克]60包
[500克]96包</t>
  </si>
  <si>
    <r>
      <rPr>
        <b/>
        <sz val="12"/>
        <color theme="1"/>
        <rFont val="思源黑体 Normal"/>
        <family val="2"/>
        <charset val="134"/>
      </rPr>
      <t>★★★（经典畅销）埃塞俄比亚耶加雪菲柠檬花</t>
    </r>
    <r>
      <rPr>
        <sz val="12"/>
        <color theme="1"/>
        <rFont val="思源黑体 Normal"/>
        <family val="2"/>
        <charset val="134"/>
      </rPr>
      <t xml:space="preserve">
#清香柠檬花 #蜂蜜红茶 #轻焦糖 #甜酸明亮愉悦</t>
    </r>
  </si>
  <si>
    <t>埃塞俄比亚班莎ALO赤拉客厌G1厌氧日晒
#蓝莓 #树莓 #柑橘 #花香 #黄桃般丰厚略有粘度的好口感</t>
  </si>
  <si>
    <t xml:space="preserve">肯尼亚紫花
</t>
  </si>
  <si>
    <t>肯尼亚基隆贝SL28 SL34（AA TOP规格）
#紫色花香#鲜蓝莓#西梅#柑橘,丰富甜美独到浓香</t>
  </si>
  <si>
    <r>
      <rPr>
        <b/>
        <sz val="12"/>
        <rFont val="思源黑体 Normal"/>
        <family val="2"/>
        <charset val="134"/>
      </rPr>
      <t xml:space="preserve">★★★★★哥伦比亚考卡天堂92日本清酒曲厌氧水洗条纹波旁
</t>
    </r>
    <r>
      <rPr>
        <sz val="12"/>
        <rFont val="思源黑体 Normal"/>
        <family val="2"/>
        <charset val="134"/>
      </rPr>
      <t>#清酒 #粉色花香 #荔枝 #口感活泼余韵悠长</t>
    </r>
  </si>
  <si>
    <t xml:space="preserve"> ¥368 ¥295</t>
  </si>
  <si>
    <t>多层次
果香酒韵</t>
  </si>
  <si>
    <t>天堂92朗姆酒</t>
  </si>
  <si>
    <r>
      <rPr>
        <b/>
        <sz val="12"/>
        <color theme="1"/>
        <rFont val="思源黑体 Normal"/>
        <family val="2"/>
        <charset val="134"/>
      </rPr>
      <t>★★★★★哥伦比亚考卡天堂92啤酒酵母+朗姆酒桶静置（焙度加深！更加厚重好喝）</t>
    </r>
    <r>
      <rPr>
        <sz val="12"/>
        <color theme="1"/>
        <rFont val="思源黑体 Normal"/>
        <family val="2"/>
        <charset val="134"/>
      </rPr>
      <t xml:space="preserve">
#黑朗姆酒 #焦糖巧克力 #啤酒花 #层次多元口感爽口厚重</t>
    </r>
  </si>
  <si>
    <t xml:space="preserve"> ¥208 ¥168</t>
  </si>
  <si>
    <r>
      <rPr>
        <b/>
        <sz val="12"/>
        <color rgb="FFCE5667"/>
        <rFont val="思源黑体 Normal"/>
        <family val="2"/>
        <charset val="134"/>
      </rPr>
      <t>★★★★★巴拿马沃肯90+ Eleta埃莱塔瑰夏特殊处理法（高端品牌风味强度就是高）</t>
    </r>
    <r>
      <rPr>
        <sz val="12"/>
        <color rgb="FFCE5667"/>
        <rFont val="思源黑体 Normal"/>
        <family val="2"/>
        <charset val="134"/>
      </rPr>
      <t xml:space="preserve">
#蜜渍凤梨 #佛手柑 #柚子 #口感丰富酸甜活泼</t>
    </r>
  </si>
  <si>
    <t xml:space="preserve"> ¥380 ¥300</t>
  </si>
  <si>
    <t>黛博拉瑰夏</t>
  </si>
  <si>
    <t>★★★★巴拿马沃坎 Savage萨维奇·黛博拉庄园“星空”瑰夏 酵母发酵日晒（世界冠军级庄园，层次繁复且极具张力）
#奶油草莓 #桑葚 #山楂葡萄干 #口感丝滑甜感炸裂</t>
  </si>
  <si>
    <r>
      <rPr>
        <b/>
        <sz val="12"/>
        <color theme="1"/>
        <rFont val="思源黑体 Normal"/>
        <family val="2"/>
        <charset val="134"/>
      </rPr>
      <t>★苏门答腊日光曼特宁(经典曼特宁的甜香风格)</t>
    </r>
    <r>
      <rPr>
        <sz val="12"/>
        <color theme="1"/>
        <rFont val="思源黑体 Normal"/>
        <family val="2"/>
        <charset val="134"/>
      </rPr>
      <t xml:space="preserve">
#森林气息 #焦糖 #坚果黑可可</t>
    </r>
  </si>
  <si>
    <t>林东之星</t>
  </si>
  <si>
    <t>★★★★苏门答腊多巴湖林东之星（风味深沉内敛，拥有曼特宁中少见的极高净度）
#雪松木 #回甘草本 #黑巧克力 #西柚微酸 #口感如糖浆般粘稠</t>
  </si>
  <si>
    <r>
      <rPr>
        <b/>
        <sz val="12"/>
        <color theme="0"/>
        <rFont val="思源黑体 Normal"/>
        <family val="2"/>
        <charset val="134"/>
      </rPr>
      <t>★★无负担配方设计 黑洞/500克装（经典产品，推荐咖啡店意式市使用首选）
（孟连+普洱+哥伦比亚+西达摩）</t>
    </r>
    <r>
      <rPr>
        <sz val="12"/>
        <color theme="0"/>
        <rFont val="思源黑体 Normal"/>
        <family val="2"/>
        <charset val="134"/>
      </rPr>
      <t xml:space="preserve">
#厚重苦甜巧克力 #核果甜香 #重焦糖 #饱满却不苦涩，奶咖的绝配</t>
    </r>
  </si>
  <si>
    <r>
      <rPr>
        <b/>
        <sz val="12"/>
        <color theme="1"/>
        <rFont val="思源黑体 Normal"/>
        <family val="2"/>
        <charset val="134"/>
      </rPr>
      <t>★★无负担配方设计 流星/500克装（经典产品，咖啡店首选）（孟连+普洱+西达摩）</t>
    </r>
    <r>
      <rPr>
        <sz val="12"/>
        <color theme="1"/>
        <rFont val="思源黑体 Normal"/>
        <family val="2"/>
        <charset val="134"/>
      </rPr>
      <t xml:space="preserve">
#锡兰红茶 #甜杏李 #坚果 #口感温润，轻盈柔顺不迟腻</t>
    </r>
  </si>
  <si>
    <t>￥3.5
任意数量</t>
  </si>
  <si>
    <t>￥3
100条起</t>
  </si>
  <si>
    <t>￥2.5
1000条起</t>
  </si>
  <si>
    <t>￥72
任意数量</t>
  </si>
  <si>
    <t>￥62
5盒起</t>
  </si>
  <si>
    <t>￥52
50盒起</t>
  </si>
  <si>
    <t>★★★经典畅销</t>
  </si>
  <si>
    <t>★★强力推荐</t>
  </si>
  <si>
    <t>★★★★年度限量</t>
  </si>
  <si>
    <t>★★★★★限时回馈</t>
  </si>
  <si>
    <t>商品编号</t>
  </si>
  <si>
    <t>焙度</t>
  </si>
  <si>
    <t>产品内部名称</t>
  </si>
  <si>
    <t>生豆成本
kg</t>
  </si>
  <si>
    <t>成本</t>
  </si>
  <si>
    <t>淘宝
一口价</t>
  </si>
  <si>
    <t>享味价
毛利率</t>
  </si>
  <si>
    <t>淘宝
普通会员
9.5折</t>
  </si>
  <si>
    <t>淘宝
高级会员
7.2折</t>
  </si>
  <si>
    <t>淘宝
VIP会员
6.8折</t>
  </si>
  <si>
    <t>淘宝
至尊VIP
6.4折</t>
  </si>
  <si>
    <t>商户合作优惠
毛利率</t>
  </si>
  <si>
    <t>大量订购优惠
毛利率</t>
  </si>
  <si>
    <t>超大量优惠
毛利率</t>
  </si>
  <si>
    <t>蝴洛儿</t>
  </si>
  <si>
    <t>乌拉嘎提波哈洛</t>
  </si>
  <si>
    <t>五号花园</t>
  </si>
  <si>
    <t>肯尼亚莓宴</t>
  </si>
  <si>
    <t>拉斯拉哈斯H1</t>
  </si>
  <si>
    <t>黄蜜薇拉萨奇</t>
  </si>
  <si>
    <t>哥斯达黎加贝多芬</t>
  </si>
  <si>
    <t>翡翠绿标
艾薇罗</t>
  </si>
  <si>
    <t>x</t>
  </si>
  <si>
    <t>蓝山康丘特</t>
  </si>
  <si>
    <t>花恬珀</t>
  </si>
  <si>
    <t>版纳紫妃</t>
  </si>
  <si>
    <t>花宙2.0
肯尼亚AB 6kg（自备）
云南3A 4kg（自备）
耶加G2 5kg (自备)
布谷2kg  (自备)
花恬珀  3kg（自备）</t>
  </si>
  <si>
    <t>1702二号
耶加2kg（自备），肯尼亚2.6kg（自备），曼特宁1.4kg（自备），布谷7kg（自备），摩卡G4    7kg</t>
  </si>
  <si>
    <t>商户合作优惠
1件起订</t>
  </si>
  <si>
    <t>大量订购优惠
10份起订</t>
  </si>
  <si>
    <t>超大量优惠
50份起订</t>
  </si>
  <si>
    <t>DRIP220801</t>
  </si>
  <si>
    <t>战斗基黑龙醇香配方10包入
#黑李 #焦糖坚果 #苦甜巧克力</t>
  </si>
  <si>
    <t>袋</t>
  </si>
  <si>
    <t>DRIP220802</t>
  </si>
  <si>
    <t>周末猫蜜香摩卡10包入 
#焦糖橘香 #巧克力香气 #糖蜜 #口感丰富动感</t>
  </si>
  <si>
    <t>DRIP220803</t>
  </si>
  <si>
    <t xml:space="preserve">战斗基+周末猫挂耳套装（两款10入各一袋，总共20包挂耳） </t>
  </si>
  <si>
    <t>套</t>
  </si>
  <si>
    <t>DRIP220804</t>
  </si>
  <si>
    <t>充电桩挂耳咖啡10入装
#浓香醇厚 #橘香巧克力 #黑糖</t>
  </si>
  <si>
    <t>DRIP220805</t>
  </si>
  <si>
    <t>充电桩挂耳咖啡50入装
#浓香醇厚 #橘香巧克力 #黑糖</t>
  </si>
  <si>
    <t>订购时间</t>
  </si>
  <si>
    <t>品名</t>
  </si>
  <si>
    <t>成本价</t>
  </si>
  <si>
    <t>订购数量</t>
  </si>
  <si>
    <t>供应商</t>
  </si>
  <si>
    <t>耶加雪菲G2</t>
  </si>
  <si>
    <t>石光</t>
  </si>
  <si>
    <t>埃塞胡罗</t>
  </si>
  <si>
    <t>集豆</t>
  </si>
  <si>
    <t>啡常享</t>
  </si>
  <si>
    <t>Royal</t>
  </si>
  <si>
    <t>肯尼亚奥克兰</t>
  </si>
  <si>
    <t>肯尼亚C</t>
  </si>
  <si>
    <t>香臣</t>
  </si>
  <si>
    <t>金粽</t>
  </si>
  <si>
    <t>意可坊</t>
  </si>
  <si>
    <t>林果</t>
  </si>
  <si>
    <t>际遇</t>
  </si>
  <si>
    <t>鲜农</t>
  </si>
  <si>
    <t>王鑫</t>
  </si>
  <si>
    <t>秋珀</t>
  </si>
  <si>
    <t>思东</t>
  </si>
  <si>
    <t>咖威曼特宁G1</t>
  </si>
  <si>
    <t>咖威</t>
  </si>
  <si>
    <t>Jet亚齐曼特宁</t>
  </si>
  <si>
    <t>珈露梦</t>
  </si>
  <si>
    <t>虹光公主</t>
  </si>
  <si>
    <t>芬咖</t>
  </si>
  <si>
    <t>云南AAA</t>
  </si>
  <si>
    <t>云南AA</t>
  </si>
  <si>
    <t>重发酵云南</t>
  </si>
  <si>
    <t>洪都拉斯星空雪莉</t>
  </si>
  <si>
    <t>洪都拉斯荔枝兰</t>
  </si>
  <si>
    <t>弘顺</t>
  </si>
  <si>
    <t>肯尼亚AB</t>
  </si>
  <si>
    <t>哥伦比亚分界线希爪</t>
  </si>
  <si>
    <t>曼特宁禾纳斯</t>
  </si>
  <si>
    <t>曼特宁G1</t>
  </si>
  <si>
    <t>布谷阿贝尔日晒</t>
  </si>
  <si>
    <t>埃啡</t>
  </si>
  <si>
    <t>班其玛吉G3</t>
  </si>
  <si>
    <t>苏拉威西托拉贾兰特卡鲁瓦日晒</t>
  </si>
  <si>
    <t>埃塞俄比亚耶加雪菲班科塔拉图G1双重厌氧水洗</t>
  </si>
  <si>
    <t>愉悦庄园粉波旁</t>
  </si>
  <si>
    <t>愉悦庄园wush wush</t>
  </si>
  <si>
    <t>毛利率70%为基础</t>
  </si>
  <si>
    <t>运费</t>
  </si>
  <si>
    <t>3-10元</t>
  </si>
  <si>
    <t>定价</t>
  </si>
  <si>
    <t>生豆成本X3.3</t>
  </si>
  <si>
    <t>包装</t>
  </si>
  <si>
    <t>淘宝一口价</t>
  </si>
  <si>
    <t>200克系数</t>
  </si>
  <si>
    <t>亲友</t>
  </si>
  <si>
    <t>500克系数</t>
  </si>
  <si>
    <t>单品</t>
  </si>
  <si>
    <t>商户基础优惠</t>
  </si>
  <si>
    <t>生豆成本</t>
  </si>
  <si>
    <t>大箱优惠</t>
  </si>
  <si>
    <t>超大箱/分销1</t>
  </si>
  <si>
    <t>分销2</t>
  </si>
  <si>
    <t>分销3</t>
  </si>
  <si>
    <t>意式</t>
  </si>
  <si>
    <r>
      <rPr>
        <b/>
        <sz val="12"/>
        <color theme="1"/>
        <rFont val="思源黑体 Normal"/>
        <family val="2"/>
        <charset val="134"/>
      </rPr>
      <t>☆★★（经典畅销）埃塞俄比亚耶加雪菲柠檬花</t>
    </r>
    <r>
      <rPr>
        <sz val="12"/>
        <color theme="1"/>
        <rFont val="思源黑体 Normal"/>
        <family val="2"/>
        <charset val="134"/>
      </rPr>
      <t xml:space="preserve">
#清香柠檬花 #蜂蜜红茶 #轻焦糖 #甜酸明亮愉悦</t>
    </r>
  </si>
  <si>
    <t>阿拉卡</t>
  </si>
  <si>
    <t>埃塞俄比亚谷吉汉贝拉阿拉卡厌氧日晒G1
#红葡萄酒 #覆盆子 #油桃 #高甜感香气浓郁</t>
  </si>
  <si>
    <t>甜乐莓</t>
  </si>
  <si>
    <t>埃塞俄比亚西达摩日晒甜乐莓
#草莓 #白杏 #柑橘 #橙花 #红茶 #甜酸活泼，香气丰盛</t>
  </si>
  <si>
    <t>醇甜
坚果巧克力</t>
  </si>
  <si>
    <t>圣奥古斯丁</t>
  </si>
  <si>
    <t>哥伦比亚薇拉圣奥古斯丁SUPREMO
#巧克力 #甜黑李 #红杏 #焦糖 #口感顺滑醇甜</t>
  </si>
  <si>
    <t>贝多芬</t>
  </si>
  <si>
    <r>
      <rPr>
        <b/>
        <sz val="12"/>
        <color rgb="FFCE5667"/>
        <rFont val="思源黑体 Normal"/>
        <family val="2"/>
        <charset val="134"/>
      </rPr>
      <t xml:space="preserve">哥斯达黎加卡内特庄园音乐家系列-贝多芬酵素水洗
</t>
    </r>
    <r>
      <rPr>
        <sz val="12"/>
        <color rgb="FFCE5667"/>
        <rFont val="思源黑体 Normal"/>
        <family val="2"/>
        <charset val="134"/>
      </rPr>
      <t>#柠檬 #葡萄干 #花香 #层次丰富甜酸如果汁迷人</t>
    </r>
  </si>
  <si>
    <r>
      <rPr>
        <b/>
        <sz val="12"/>
        <color rgb="FFCE5667"/>
        <rFont val="思源黑体 Normal"/>
        <family val="2"/>
        <charset val="134"/>
      </rPr>
      <t>★★★★★巴拿马波奎特翡翠庄园绿标水洗瑰夏艾薇罗地块(El Velo)2025</t>
    </r>
    <r>
      <rPr>
        <sz val="12"/>
        <color rgb="FFCE5667"/>
        <rFont val="思源黑体 Normal"/>
        <family val="2"/>
        <charset val="134"/>
      </rPr>
      <t xml:space="preserve">
#香草玫瑰 #柠檬 #黑莓 #复合水果茶 #活泼多汁口感</t>
    </r>
  </si>
  <si>
    <r>
      <rPr>
        <b/>
        <sz val="12"/>
        <color theme="0"/>
        <rFont val="思源黑体 Normal"/>
        <family val="2"/>
        <charset val="134"/>
      </rPr>
      <t>牙买加康丘特庄园蓝山一号铁比卡（正宗蓝山中的优质货，送礼好选）</t>
    </r>
    <r>
      <rPr>
        <sz val="12"/>
        <color theme="0"/>
        <rFont val="思源黑体 Normal"/>
        <family val="2"/>
        <charset val="134"/>
      </rPr>
      <t xml:space="preserve">
#蜜糖杏李 #高质感巧克力 #甜榛子 #丝滑平衡无敌的口感</t>
    </r>
  </si>
  <si>
    <t>重酵
果香</t>
  </si>
  <si>
    <r>
      <rPr>
        <b/>
        <sz val="12"/>
        <color theme="1"/>
        <rFont val="思源黑体 Normal"/>
        <family val="2"/>
        <charset val="134"/>
      </rPr>
      <t>云南临沧秋珀庄园浓果日晒-花恬珀</t>
    </r>
    <r>
      <rPr>
        <sz val="12"/>
        <color theme="1"/>
        <rFont val="思源黑体 Normal"/>
        <family val="2"/>
        <charset val="134"/>
      </rPr>
      <t xml:space="preserve">
#车厘子 #红色莓果 #红色花香 #口感丰富多层次</t>
    </r>
  </si>
  <si>
    <t>西双版纳西定云乐庄园高海拔水洗巴蒂安Batian太阳鸟
#蔓越莓 #柑橘 #玫瑰李 #高活泼酸甜醇厚咖啡</t>
  </si>
  <si>
    <t>巴布亚新几内亚巴罗伊达庄园科布兰水洗瑰夏
#玫瑰果 #红心猕猴桃 #树莓 #奶油草莓 #甜酸美味，果汁感十足</t>
  </si>
  <si>
    <t>更新日期:2025/07/24</t>
  </si>
  <si>
    <r>
      <rPr>
        <b/>
        <sz val="28"/>
        <color theme="1"/>
        <rFont val="思源黑体"/>
        <family val="2"/>
        <charset val="134"/>
      </rPr>
      <t>订购前请先看以下说明</t>
    </r>
    <r>
      <rPr>
        <sz val="12"/>
        <color theme="1"/>
        <rFont val="思源黑体"/>
        <family val="2"/>
        <charset val="134"/>
      </rPr>
      <t xml:space="preserve">
</t>
    </r>
    <r>
      <rPr>
        <b/>
        <sz val="16"/>
        <color theme="9"/>
        <rFont val="思源黑体"/>
        <family val="2"/>
        <charset val="134"/>
      </rPr>
      <t xml:space="preserve">生豆订购最小单位1公斤
</t>
    </r>
    <r>
      <rPr>
        <sz val="12"/>
        <color theme="1"/>
        <rFont val="思源黑体"/>
        <family val="2"/>
        <charset val="134"/>
      </rPr>
      <t>以下价格含税不含运费</t>
    </r>
  </si>
  <si>
    <r>
      <rPr>
        <b/>
        <sz val="36"/>
        <color theme="0"/>
        <rFont val="思源黑体 Medium"/>
        <family val="2"/>
        <charset val="134"/>
      </rPr>
      <t xml:space="preserve">折石咖啡
</t>
    </r>
    <r>
      <rPr>
        <b/>
        <sz val="22"/>
        <color theme="0"/>
        <rFont val="思源黑体 Medium"/>
        <family val="2"/>
        <charset val="134"/>
      </rPr>
      <t>江承哲严选咖啡豆单</t>
    </r>
  </si>
  <si>
    <t>1kg</t>
  </si>
  <si>
    <t>5kg起订
公斤价</t>
  </si>
  <si>
    <t>1箱|麻袋
公斤价</t>
  </si>
  <si>
    <r>
      <rPr>
        <b/>
        <sz val="12"/>
        <color theme="1"/>
        <rFont val="思源黑体"/>
        <family val="2"/>
        <charset val="134"/>
      </rPr>
      <t>埃塞俄比亚耶加雪菲G2</t>
    </r>
    <r>
      <rPr>
        <sz val="12"/>
        <color theme="1"/>
        <rFont val="思源黑体"/>
        <family val="2"/>
        <charset val="134"/>
      </rPr>
      <t xml:space="preserve">
#清香柠檬花 #蜂蜜红茶 #轻焦糖 #甜酸明亮愉悦</t>
    </r>
  </si>
  <si>
    <t>埃塞俄比亚谷吉汉贝拉正宗2025花魁XS空运限量版
#紫葡萄 #蓝莓 #草莓水果糖 #香水月季 #高甜丰厚的果汁感</t>
  </si>
  <si>
    <t>提波哈洛</t>
  </si>
  <si>
    <r>
      <rPr>
        <b/>
        <sz val="12"/>
        <color theme="1"/>
        <rFont val="思源黑体"/>
        <family val="2"/>
        <charset val="134"/>
      </rPr>
      <t>★★★埃塞俄比亚日晒乌拉嘎 提波哈洛 (74112品种，TOH得奖合作社，无法拒绝的划算)</t>
    </r>
    <r>
      <rPr>
        <sz val="12"/>
        <color theme="1"/>
        <rFont val="思源黑体"/>
        <family val="2"/>
        <charset val="134"/>
      </rPr>
      <t xml:space="preserve">
#热带水果 #葡萄酒香 #芒果 #精品巧克力 #口感甜酸愉悦多层次</t>
    </r>
  </si>
  <si>
    <r>
      <rPr>
        <b/>
        <sz val="12"/>
        <color theme="1"/>
        <rFont val="思源黑体"/>
        <family val="2"/>
        <charset val="134"/>
      </rPr>
      <t>埃塞俄比亚谷吉日晒山水处理法真·低因咖啡 （无负担喝咖啡者的必备品）</t>
    </r>
    <r>
      <rPr>
        <sz val="12"/>
        <color theme="1"/>
        <rFont val="思源黑体"/>
        <family val="2"/>
        <charset val="134"/>
      </rPr>
      <t xml:space="preserve">
#焦糖巧克力 #橘皮 #红糖 #甜香温和，质地甘醇无负担</t>
    </r>
  </si>
  <si>
    <t>★★★★埃塞俄比亚西达摩班莎阿劳咖啡74158-五号花园 （ COE冠军庄园ALO的新代表作）
#草莓 #车厘子 #红苹果  #口感饱满顺滑甜美</t>
  </si>
  <si>
    <r>
      <rPr>
        <b/>
        <sz val="12"/>
        <color theme="1"/>
        <rFont val="思源黑体"/>
        <family val="2"/>
        <charset val="134"/>
      </rPr>
      <t>★★★★★哥伦比亚考卡天堂92啤酒酵母+朗姆酒桶静置（焙度加深！更加厚重好喝）</t>
    </r>
    <r>
      <rPr>
        <sz val="12"/>
        <color theme="1"/>
        <rFont val="思源黑体"/>
        <family val="2"/>
        <charset val="134"/>
      </rPr>
      <t xml:space="preserve">
#黑朗姆酒 #焦糖巧克力 #啤酒花 #层次多元口感爽口厚重</t>
    </r>
  </si>
  <si>
    <r>
      <rPr>
        <b/>
        <sz val="12"/>
        <color theme="1"/>
        <rFont val="思源黑体"/>
        <family val="2"/>
        <charset val="134"/>
      </rPr>
      <t xml:space="preserve">哥斯达黎加拉斯拉哈斯H1(Centroamericano)慢速日晒（价格已调整，更优惠！）
</t>
    </r>
    <r>
      <rPr>
        <sz val="12"/>
        <color theme="1"/>
        <rFont val="思源黑体"/>
        <family val="2"/>
        <charset val="134"/>
      </rPr>
      <t>#紫葡萄 #白杏 #果汁感 #口感温润扎实甜润</t>
    </r>
  </si>
  <si>
    <t>哥斯达黎加中央谷底玫瑰庄园黄蜜薇拉萨奇
#黄糖 #综合坚果 #奶油巧克力 #口感温和顺口</t>
  </si>
  <si>
    <r>
      <rPr>
        <b/>
        <sz val="12"/>
        <color rgb="FFCE5667"/>
        <rFont val="思源黑体"/>
        <family val="2"/>
        <charset val="134"/>
      </rPr>
      <t>★★★★★巴拿马波奎特翡翠庄园绿标水洗瑰夏艾薇罗地块(El Velo)2024</t>
    </r>
    <r>
      <rPr>
        <sz val="12"/>
        <color rgb="FFCE5667"/>
        <rFont val="思源黑体"/>
        <family val="2"/>
        <charset val="134"/>
      </rPr>
      <t xml:space="preserve">
#香草玫瑰 #柠檬 #黑莓 #复合水果茶 #活泼多汁口感</t>
    </r>
  </si>
  <si>
    <r>
      <rPr>
        <b/>
        <sz val="12"/>
        <color rgb="FFCE5667"/>
        <rFont val="思源黑体"/>
        <family val="2"/>
        <charset val="134"/>
      </rPr>
      <t>巴拿马沃肯90+ Eleta埃莱塔瑰夏特殊处理法（高端品牌风味强度就是高）</t>
    </r>
    <r>
      <rPr>
        <sz val="12"/>
        <color rgb="FFCE5667"/>
        <rFont val="思源黑体"/>
        <family val="2"/>
        <charset val="134"/>
      </rPr>
      <t xml:space="preserve">
#蜜渍凤梨 #佛手柑 #柚子 #口感丰富酸甜活泼</t>
    </r>
  </si>
  <si>
    <r>
      <rPr>
        <b/>
        <sz val="12"/>
        <rFont val="思源黑体"/>
        <family val="2"/>
        <charset val="134"/>
      </rPr>
      <t>★★★★哥伦比亚分界线庄园双重发酵日晒希爪Sidra（</t>
    </r>
    <r>
      <rPr>
        <b/>
        <sz val="12"/>
        <color rgb="FFFF0000"/>
        <rFont val="思源黑体"/>
        <family val="2"/>
        <charset val="134"/>
      </rPr>
      <t>好喝到炸裂！浓郁复合果汁</t>
    </r>
    <r>
      <rPr>
        <b/>
        <sz val="12"/>
        <rFont val="思源黑体"/>
        <family val="2"/>
        <charset val="134"/>
      </rPr>
      <t xml:space="preserve">）
</t>
    </r>
    <r>
      <rPr>
        <sz val="12"/>
        <rFont val="思源黑体"/>
        <family val="2"/>
        <charset val="134"/>
      </rPr>
      <t>#复合莓果汁 #杏桃 #紫色水果 #紫色花香 #口感质地细腻饱满甜美</t>
    </r>
  </si>
  <si>
    <r>
      <rPr>
        <b/>
        <sz val="12"/>
        <rFont val="思源黑体"/>
        <family val="2"/>
        <charset val="134"/>
      </rPr>
      <t xml:space="preserve">哥伦比亚考卡天堂92日本清酒曲厌氧水洗条纹波旁
</t>
    </r>
    <r>
      <rPr>
        <sz val="12"/>
        <rFont val="思源黑体"/>
        <family val="2"/>
        <charset val="134"/>
      </rPr>
      <t>#清酒 #粉色花香 #荔枝 #口感活泼余韵悠长</t>
    </r>
  </si>
  <si>
    <r>
      <rPr>
        <b/>
        <sz val="12"/>
        <rFont val="思源黑体"/>
        <family val="2"/>
        <charset val="134"/>
      </rPr>
      <t xml:space="preserve">★★★★哥伦比亚分界线庄园水洗瑰夏（名庄瑰夏，性价比高！）
</t>
    </r>
    <r>
      <rPr>
        <sz val="12"/>
        <rFont val="思源黑体"/>
        <family val="2"/>
        <charset val="134"/>
      </rPr>
      <t>#蜂糖李 #槐花蜜 #鲜炒绿茶尾韵  #口感甜厚圆润愉悦</t>
    </r>
  </si>
  <si>
    <r>
      <rPr>
        <b/>
        <sz val="12"/>
        <color theme="0"/>
        <rFont val="思源黑体"/>
        <family val="2"/>
        <charset val="134"/>
      </rPr>
      <t>牙买加康丘特庄园蓝山一号铁比卡（正宗蓝山中的优质货，送礼好选）</t>
    </r>
    <r>
      <rPr>
        <sz val="12"/>
        <color theme="0"/>
        <rFont val="思源黑体"/>
        <family val="2"/>
        <charset val="134"/>
      </rPr>
      <t xml:space="preserve">
#蜜糖杏李 #高质感巧克力 #甜榛子 #丝滑平衡无敌的口感</t>
    </r>
  </si>
  <si>
    <r>
      <rPr>
        <b/>
        <sz val="12"/>
        <color theme="1"/>
        <rFont val="思源黑体"/>
        <family val="2"/>
        <charset val="134"/>
      </rPr>
      <t>★★★云南西双版纳勐海西定高海拔紫叶变异种DR296精致水洗-版纳紫妃 （高质感必试）</t>
    </r>
    <r>
      <rPr>
        <sz val="12"/>
        <color theme="1"/>
        <rFont val="思源黑体"/>
        <family val="2"/>
        <charset val="134"/>
      </rPr>
      <t xml:space="preserve">
#淡雅花香 #油桃 #莓果 #蜂蜜 #口感丰富甜酸怡人</t>
    </r>
  </si>
  <si>
    <r>
      <rPr>
        <b/>
        <sz val="12"/>
        <color theme="1"/>
        <rFont val="思源黑体"/>
        <family val="2"/>
        <charset val="134"/>
      </rPr>
      <t>☆苏门答腊日光曼特宁(经典曼特宁的甜香风格)</t>
    </r>
    <r>
      <rPr>
        <sz val="12"/>
        <color theme="1"/>
        <rFont val="思源黑体"/>
        <family val="2"/>
        <charset val="134"/>
      </rPr>
      <t xml:space="preserve">
#森林气息 #焦糖 #坚果黑可可</t>
    </r>
  </si>
  <si>
    <r>
      <rPr>
        <b/>
        <sz val="12"/>
        <color theme="1"/>
        <rFont val="思源黑体"/>
        <family val="2"/>
        <charset val="134"/>
      </rPr>
      <t>★★苏门答腊迦幼山白金曼特宁水洗处理法（颗粒又大又长，十分漂亮）</t>
    </r>
    <r>
      <rPr>
        <sz val="12"/>
        <color theme="1"/>
        <rFont val="思源黑体"/>
        <family val="2"/>
        <charset val="134"/>
      </rPr>
      <t xml:space="preserve">
#仙草 #糖蜜 #黑巧克力 #黑李甜酸 #质感厚重却十足干净</t>
    </r>
  </si>
  <si>
    <t>云南普洱双A</t>
  </si>
  <si>
    <t>云南孟连三A</t>
  </si>
  <si>
    <t>云南孟连AAA</t>
  </si>
  <si>
    <t>以上生豆价含税不含运费</t>
  </si>
  <si>
    <r>
      <rPr>
        <b/>
        <sz val="12"/>
        <color theme="1"/>
        <rFont val="思源黑体 CN"/>
        <charset val="134"/>
      </rPr>
      <t>更新日期:202</t>
    </r>
    <r>
      <rPr>
        <b/>
        <sz val="12"/>
        <color theme="1"/>
        <rFont val="思源黑体"/>
        <family val="2"/>
        <charset val="134"/>
      </rPr>
      <t>5</t>
    </r>
    <r>
      <rPr>
        <b/>
        <sz val="12"/>
        <color theme="1"/>
        <rFont val="思源黑体 CN"/>
        <charset val="134"/>
      </rPr>
      <t>/</t>
    </r>
    <r>
      <rPr>
        <b/>
        <sz val="12"/>
        <color theme="1"/>
        <rFont val="思源黑体"/>
        <family val="2"/>
        <charset val="134"/>
      </rPr>
      <t>0</t>
    </r>
    <r>
      <rPr>
        <b/>
        <sz val="12"/>
        <color theme="1"/>
        <rFont val="微软雅黑"/>
        <family val="2"/>
        <charset val="134"/>
      </rPr>
      <t>4</t>
    </r>
    <r>
      <rPr>
        <b/>
        <sz val="12"/>
        <color theme="1"/>
        <rFont val="思源黑体 CN"/>
        <charset val="134"/>
      </rPr>
      <t>/</t>
    </r>
    <r>
      <rPr>
        <b/>
        <sz val="12"/>
        <color theme="1"/>
        <rFont val="思源黑体"/>
        <family val="2"/>
        <charset val="134"/>
      </rPr>
      <t>2</t>
    </r>
    <r>
      <rPr>
        <b/>
        <sz val="12"/>
        <color theme="1"/>
        <rFont val="微软雅黑"/>
        <family val="2"/>
        <charset val="134"/>
      </rPr>
      <t>7</t>
    </r>
  </si>
  <si>
    <t>上架</t>
  </si>
  <si>
    <t>主图</t>
  </si>
  <si>
    <t>详情</t>
  </si>
  <si>
    <t>价格</t>
  </si>
  <si>
    <r>
      <rPr>
        <b/>
        <sz val="12"/>
        <color theme="1"/>
        <rFont val="思源黑体"/>
        <family val="2"/>
        <charset val="134"/>
      </rPr>
      <t>☆★★（经典畅销）埃塞俄比亚耶加雪菲柠檬花</t>
    </r>
    <r>
      <rPr>
        <sz val="12"/>
        <color theme="1"/>
        <rFont val="思源黑体"/>
        <family val="2"/>
        <charset val="134"/>
      </rPr>
      <t xml:space="preserve">
#清香柠檬花 #蜂蜜红茶 #轻焦糖 #甜酸明亮愉悦</t>
    </r>
  </si>
  <si>
    <t>o</t>
  </si>
  <si>
    <r>
      <rPr>
        <b/>
        <sz val="12"/>
        <color theme="1"/>
        <rFont val="思源黑体"/>
        <family val="2"/>
        <charset val="134"/>
      </rPr>
      <t>埃塞俄比亚耶加雪菲摩卡黑美人（深烘焙精品咖啡的典范）</t>
    </r>
    <r>
      <rPr>
        <sz val="12"/>
        <color theme="1"/>
        <rFont val="思源黑体"/>
        <family val="2"/>
        <charset val="134"/>
      </rPr>
      <t xml:space="preserve">
#焦糖烤橘子 #可可 #豆蔻 #甘甜醇香</t>
    </r>
  </si>
  <si>
    <r>
      <rPr>
        <b/>
        <sz val="12"/>
        <color theme="1"/>
        <rFont val="思源黑体"/>
        <family val="2"/>
        <charset val="134"/>
      </rPr>
      <t>埃塞俄比亚南瑟波日晒74110 蝴洛儿</t>
    </r>
    <r>
      <rPr>
        <b/>
        <sz val="12"/>
        <color rgb="FFFF0000"/>
        <rFont val="思源黑体"/>
        <family val="2"/>
        <charset val="134"/>
      </rPr>
      <t>（COE冠军ALO出品，品质保证）</t>
    </r>
    <r>
      <rPr>
        <b/>
        <sz val="12"/>
        <color theme="1"/>
        <rFont val="思源黑体"/>
        <family val="2"/>
        <charset val="134"/>
      </rPr>
      <t xml:space="preserve">
</t>
    </r>
    <r>
      <rPr>
        <sz val="12"/>
        <color theme="1"/>
        <rFont val="思源黑体"/>
        <family val="2"/>
        <charset val="134"/>
      </rPr>
      <t>#酿黄梅 #红醋栗 #树莓 #口感顺滑低酸甜感丰沛</t>
    </r>
  </si>
  <si>
    <t>甜美
浓香</t>
  </si>
  <si>
    <r>
      <rPr>
        <b/>
        <sz val="12"/>
        <color rgb="FFCE5667"/>
        <rFont val="思源黑体"/>
        <family val="2"/>
        <charset val="134"/>
      </rPr>
      <t xml:space="preserve">哥斯达黎加卡内特庄园音乐家系列-贝多芬酵素水洗
</t>
    </r>
    <r>
      <rPr>
        <sz val="12"/>
        <color rgb="FFCE5667"/>
        <rFont val="思源黑体"/>
        <family val="2"/>
        <charset val="134"/>
      </rPr>
      <t>#柠檬 #葡萄干 #花香 #层次丰富甜酸如果汁迷人</t>
    </r>
  </si>
  <si>
    <t>折石
专属
配方</t>
  </si>
  <si>
    <r>
      <rPr>
        <b/>
        <sz val="12"/>
        <color theme="0"/>
        <rFont val="思源黑体"/>
        <family val="2"/>
        <charset val="134"/>
      </rPr>
      <t>☆★无负担配方设计 黑洞/500克装（经典产品，咖啡店首选）海南爆卖好评不断！
（孟连+西双版纳+哥伦比亚+埃塞）</t>
    </r>
    <r>
      <rPr>
        <sz val="12"/>
        <color theme="0"/>
        <rFont val="思源黑体"/>
        <family val="2"/>
        <charset val="134"/>
      </rPr>
      <t xml:space="preserve">
#厚重苦甜巧克力 #核果甜香 #重焦糖 #饱满却不苦涩，奶咖的绝配</t>
    </r>
  </si>
  <si>
    <r>
      <rPr>
        <b/>
        <sz val="12"/>
        <color theme="1"/>
        <rFont val="思源黑体"/>
        <family val="2"/>
        <charset val="134"/>
      </rPr>
      <t>☆★无负担配方设计 流星/500克装（经典产品，咖啡店首选）（孟连+西双版纳+埃塞）</t>
    </r>
    <r>
      <rPr>
        <sz val="12"/>
        <color theme="1"/>
        <rFont val="思源黑体"/>
        <family val="2"/>
        <charset val="134"/>
      </rPr>
      <t xml:space="preserve">
#锡兰红茶 #甜杏李 #坚果 #口感温润，轻盈柔顺不迟腻</t>
    </r>
  </si>
  <si>
    <r>
      <rPr>
        <b/>
        <sz val="12"/>
        <color theme="1"/>
        <rFont val="思源黑体"/>
        <family val="2"/>
        <charset val="134"/>
      </rPr>
      <t>细腻感配方设计 天之语 500克装（埃塞水洗&amp;日晒+尼加拉瓜+哥伦比亚）</t>
    </r>
    <r>
      <rPr>
        <sz val="12"/>
        <color theme="1"/>
        <rFont val="思源黑体"/>
        <family val="2"/>
        <charset val="134"/>
      </rPr>
      <t xml:space="preserve">
#红糖蜜 #烤橘香 #奶油巧克力 #柔顺干净追求平衡的典范口感</t>
    </r>
  </si>
  <si>
    <r>
      <rPr>
        <b/>
        <sz val="12"/>
        <color theme="1"/>
        <rFont val="思源黑体"/>
        <family val="2"/>
        <charset val="134"/>
      </rPr>
      <t>★★细腻感配方设计 花宙2.0甜美式配方（埃塞日晒+肯尼亚+哥伦比亚+耶加）</t>
    </r>
    <r>
      <rPr>
        <sz val="12"/>
        <color theme="1"/>
        <rFont val="思源黑体"/>
        <family val="2"/>
        <charset val="134"/>
      </rPr>
      <t xml:space="preserve">
#甜柑橘 #鲜红莓 #核果蜜香 #清爽上扬果汁感甜酸质地</t>
    </r>
  </si>
  <si>
    <r>
      <rPr>
        <b/>
        <sz val="12"/>
        <color theme="0"/>
        <rFont val="思源黑体"/>
        <family val="2"/>
        <charset val="134"/>
      </rPr>
      <t>★★★★盲盒配方 充电桩/500克装（主基调一致 每批次细节不同 重口味者必入）</t>
    </r>
    <r>
      <rPr>
        <sz val="12"/>
        <color theme="0"/>
        <rFont val="思源黑体"/>
        <family val="2"/>
        <charset val="134"/>
      </rPr>
      <t xml:space="preserve">
#巧克力 #重焦糖 #朗姆威士忌 #入口丰富  #口感饱满尾韵层次</t>
    </r>
  </si>
  <si>
    <t>挂耳
咖啡</t>
  </si>
  <si>
    <t>10克</t>
  </si>
  <si>
    <t>蜜香摩卡挂耳
散装</t>
  </si>
  <si>
    <r>
      <rPr>
        <b/>
        <sz val="12"/>
        <color theme="1"/>
        <rFont val="思源黑体"/>
        <family val="2"/>
        <charset val="134"/>
      </rPr>
      <t>蜜香摩卡挂耳咖啡散装（单包装，无外盒）</t>
    </r>
    <r>
      <rPr>
        <sz val="12"/>
        <color theme="1"/>
        <rFont val="思源黑体"/>
        <family val="2"/>
        <charset val="134"/>
      </rPr>
      <t xml:space="preserve">
29包以下 4.5元/包；30至100包 3.9元/包，101至300包以上3.5元/包，301包以上3.2元/包</t>
    </r>
  </si>
  <si>
    <t>100克</t>
  </si>
  <si>
    <t>蜜香摩卡挂耳
10入盒装</t>
  </si>
  <si>
    <r>
      <rPr>
        <b/>
        <sz val="12"/>
        <color theme="1"/>
        <rFont val="思源黑体"/>
        <family val="2"/>
        <charset val="134"/>
      </rPr>
      <t>蜜香摩卡挂耳10入盒装</t>
    </r>
    <r>
      <rPr>
        <sz val="12"/>
        <color theme="1"/>
        <rFont val="思源黑体"/>
        <family val="2"/>
        <charset val="134"/>
      </rPr>
      <t xml:space="preserve">
3盒以下 50元/盒；4至10盒 40元/盒，11至30盒以上36元/盒，31盒以上33元/盒</t>
    </r>
  </si>
  <si>
    <t>蜜香摩卡挂耳
20入礼盒装</t>
  </si>
  <si>
    <r>
      <rPr>
        <b/>
        <sz val="12"/>
        <color theme="1"/>
        <rFont val="思源黑体"/>
        <family val="2"/>
        <charset val="134"/>
      </rPr>
      <t>蜜香摩卡挂耳20入礼盒装</t>
    </r>
    <r>
      <rPr>
        <sz val="12"/>
        <color theme="1"/>
        <rFont val="思源黑体"/>
        <family val="2"/>
        <charset val="134"/>
      </rPr>
      <t xml:space="preserve">
3盒以下 108元/盒；4至10盒 92元/盒，11至30盒以上80元/盒，31盒以上72元/盒</t>
    </r>
  </si>
  <si>
    <t>黑洞挂耳
散装</t>
  </si>
  <si>
    <r>
      <rPr>
        <b/>
        <sz val="12"/>
        <color theme="0"/>
        <rFont val="思源黑体"/>
        <family val="2"/>
        <charset val="134"/>
      </rPr>
      <t>黑洞挂耳咖啡散装（单包装，无外盒）</t>
    </r>
    <r>
      <rPr>
        <sz val="12"/>
        <color theme="0"/>
        <rFont val="思源黑体"/>
        <family val="2"/>
        <charset val="134"/>
      </rPr>
      <t xml:space="preserve">
29包以下 4.5元/包；30至100包 3.9元/包，101至300包以上3.5元/包，301包以上3.2元/包</t>
    </r>
  </si>
  <si>
    <t>黑洞挂耳
10入盒装</t>
  </si>
  <si>
    <r>
      <rPr>
        <b/>
        <sz val="12"/>
        <color theme="0"/>
        <rFont val="思源黑体"/>
        <family val="2"/>
        <charset val="134"/>
      </rPr>
      <t>黑洞挂耳10入盒装</t>
    </r>
    <r>
      <rPr>
        <sz val="12"/>
        <color theme="0"/>
        <rFont val="思源黑体"/>
        <family val="2"/>
        <charset val="134"/>
      </rPr>
      <t xml:space="preserve">
3盒以下 50元/盒；4至10盒 40元/盒，11至30盒以上36元/盒，31盒以上33元/盒</t>
    </r>
  </si>
  <si>
    <t>黑洞挂耳
20入礼盒装</t>
  </si>
  <si>
    <r>
      <rPr>
        <b/>
        <sz val="12"/>
        <color theme="0"/>
        <rFont val="思源黑体"/>
        <family val="2"/>
        <charset val="134"/>
      </rPr>
      <t>黑洞挂耳20入礼盒装</t>
    </r>
    <r>
      <rPr>
        <sz val="12"/>
        <color theme="0"/>
        <rFont val="思源黑体"/>
        <family val="2"/>
        <charset val="134"/>
      </rPr>
      <t xml:space="preserve">
3盒以下 108元/盒；4至10盒 92元/盒，11至30盒以上80元/盒，31盒以上72元/盒</t>
    </r>
  </si>
  <si>
    <r>
      <rPr>
        <b/>
        <sz val="12"/>
        <color theme="1"/>
        <rFont val="思源黑体 CN"/>
        <charset val="134"/>
      </rPr>
      <t>更新日期:202</t>
    </r>
    <r>
      <rPr>
        <b/>
        <sz val="12"/>
        <color theme="1"/>
        <rFont val="思源黑体"/>
        <family val="2"/>
        <charset val="134"/>
      </rPr>
      <t>5</t>
    </r>
    <r>
      <rPr>
        <b/>
        <sz val="12"/>
        <color theme="1"/>
        <rFont val="思源黑体 CN"/>
        <charset val="134"/>
      </rPr>
      <t>/</t>
    </r>
    <r>
      <rPr>
        <b/>
        <sz val="12"/>
        <color theme="1"/>
        <rFont val="思源黑体"/>
        <family val="2"/>
        <charset val="134"/>
      </rPr>
      <t>03</t>
    </r>
    <r>
      <rPr>
        <b/>
        <sz val="12"/>
        <color theme="1"/>
        <rFont val="思源黑体 CN"/>
        <charset val="134"/>
      </rPr>
      <t>/</t>
    </r>
    <r>
      <rPr>
        <b/>
        <sz val="12"/>
        <color theme="1"/>
        <rFont val="思源黑体"/>
        <family val="2"/>
        <charset val="134"/>
      </rPr>
      <t>25</t>
    </r>
  </si>
  <si>
    <t>咖啡豆与挂耳</t>
  </si>
  <si>
    <t>饮品</t>
  </si>
  <si>
    <t>熟豆1仟克</t>
  </si>
  <si>
    <t>挂耳编码</t>
  </si>
  <si>
    <t>迷你包20克</t>
  </si>
  <si>
    <t>编码</t>
  </si>
  <si>
    <t>熟豆品名</t>
  </si>
  <si>
    <t>产品</t>
  </si>
  <si>
    <t>Z0000001</t>
  </si>
  <si>
    <t>ZB0001</t>
  </si>
  <si>
    <t>黑洞冰咖啡</t>
  </si>
  <si>
    <t>RBMA30001</t>
  </si>
  <si>
    <t>折石热鼓1仟克</t>
  </si>
  <si>
    <t>DRIP-01</t>
  </si>
  <si>
    <t>战斗基黑龙醇香配方5包入盒装</t>
  </si>
  <si>
    <t>RBMI10001</t>
  </si>
  <si>
    <t>主味完打</t>
  </si>
  <si>
    <t>Z0000002</t>
  </si>
  <si>
    <t>ZB0002</t>
  </si>
  <si>
    <t>RBMA30002</t>
  </si>
  <si>
    <t>折石极乐1仟克</t>
  </si>
  <si>
    <t>DRIP-02</t>
  </si>
  <si>
    <t>周末猫蜜香摩卡5包入盒装</t>
  </si>
  <si>
    <t>RBMI10002</t>
  </si>
  <si>
    <t>盲袋</t>
  </si>
  <si>
    <t>Z0000003</t>
  </si>
  <si>
    <t>ZB0003</t>
  </si>
  <si>
    <t>RBED30001</t>
  </si>
  <si>
    <t>折石黑洞1仟克</t>
  </si>
  <si>
    <t>DRIPPACK-01</t>
  </si>
  <si>
    <t xml:space="preserve">战斗基+周末猫挂耳小蓝盒套装（两款5入各一盒，总共10包挂耳） </t>
  </si>
  <si>
    <t>Z0000004</t>
  </si>
  <si>
    <t>ZB0004</t>
  </si>
  <si>
    <t>RBED30002</t>
  </si>
  <si>
    <t>折石流星1仟克</t>
  </si>
  <si>
    <t>DRIP-03</t>
  </si>
  <si>
    <t>战斗基黑龙醇香配方10包入信封袋装</t>
  </si>
  <si>
    <t>Z0000005</t>
  </si>
  <si>
    <t>ZB0005</t>
  </si>
  <si>
    <t>DRIP-04</t>
  </si>
  <si>
    <t>周末猫蜜香摩卡10包入 信封袋装</t>
  </si>
  <si>
    <t>Z0000006</t>
  </si>
  <si>
    <t>DRIPPACK-02</t>
  </si>
  <si>
    <t>Z0000007</t>
  </si>
  <si>
    <t>Z0000008</t>
  </si>
  <si>
    <t>Z0000010</t>
  </si>
  <si>
    <t>Z0000011</t>
  </si>
  <si>
    <t>Z0000012</t>
  </si>
  <si>
    <t>Z0000013</t>
  </si>
  <si>
    <t>Z0000014</t>
  </si>
  <si>
    <t>Z0000015</t>
  </si>
  <si>
    <t>Z0000016</t>
  </si>
  <si>
    <t>Z0000017</t>
  </si>
  <si>
    <t>天堂92条纹波旁(200克）</t>
  </si>
  <si>
    <t>Z0000018</t>
  </si>
  <si>
    <t>Z0000019</t>
  </si>
  <si>
    <t>Z0000021</t>
  </si>
  <si>
    <t>Z0000022</t>
  </si>
  <si>
    <t>Z0000023</t>
  </si>
  <si>
    <t>Z0000024</t>
  </si>
  <si>
    <t>Z0000025</t>
  </si>
  <si>
    <t>Z0000026</t>
  </si>
  <si>
    <t>Z0000027</t>
  </si>
  <si>
    <t>Z0000028</t>
  </si>
  <si>
    <t>Z0000029</t>
  </si>
  <si>
    <t>Z0000030</t>
  </si>
  <si>
    <t>Z0000031</t>
  </si>
  <si>
    <t>Z0000032</t>
  </si>
  <si>
    <t>Z0000033</t>
  </si>
  <si>
    <t>Z0000034</t>
  </si>
  <si>
    <t>蜜香摩卡挂耳</t>
  </si>
  <si>
    <t>Z0000035</t>
  </si>
  <si>
    <t>黑洞挂耳</t>
  </si>
  <si>
    <t>Z0000036</t>
  </si>
  <si>
    <t>我们不太乖</t>
  </si>
  <si>
    <t>Z0000037</t>
  </si>
  <si>
    <t>骑浪王子</t>
  </si>
  <si>
    <t>Z0000038</t>
  </si>
  <si>
    <t>北石岚风</t>
  </si>
  <si>
    <t>Z0000039</t>
  </si>
  <si>
    <t>16%特供意式豆（1仟克）</t>
  </si>
  <si>
    <t>Z0000040</t>
  </si>
  <si>
    <t>天堂92条纹波旁(100克）</t>
  </si>
  <si>
    <t>Z0000041</t>
  </si>
  <si>
    <t>拉斯拉哈斯H1(100克）</t>
  </si>
  <si>
    <t>Z0000042</t>
  </si>
  <si>
    <t>90+埃莱塔瑰夏(100克）</t>
  </si>
  <si>
    <t>Z0000043</t>
  </si>
  <si>
    <t>分界线庄园希爪(100克）</t>
  </si>
  <si>
    <t>Z0000044</t>
  </si>
  <si>
    <t>乌拉嘎提波哈洛(100克）</t>
  </si>
  <si>
    <t>Z0000045</t>
  </si>
  <si>
    <t>五号花园(100克）</t>
  </si>
  <si>
    <t>Z0000046</t>
  </si>
  <si>
    <t>Z0000047</t>
  </si>
  <si>
    <t>Z0000048</t>
  </si>
  <si>
    <t>Z0000049</t>
  </si>
  <si>
    <t>Z0000050</t>
  </si>
  <si>
    <t>Z0000051</t>
  </si>
  <si>
    <t>Z0000052</t>
  </si>
  <si>
    <t>Z0000053</t>
  </si>
  <si>
    <t>Z0000054</t>
  </si>
  <si>
    <t>Z0000055</t>
  </si>
  <si>
    <t>Z0000056</t>
  </si>
  <si>
    <t>Z0000057</t>
  </si>
  <si>
    <t>Z0000058</t>
  </si>
  <si>
    <t>Z0000059</t>
  </si>
  <si>
    <t>Z0000060</t>
  </si>
  <si>
    <t>Z0000061</t>
  </si>
  <si>
    <t>Z0000062</t>
  </si>
  <si>
    <t>Z0000063</t>
  </si>
  <si>
    <t>Z0000064</t>
  </si>
  <si>
    <t>Z0000065</t>
  </si>
  <si>
    <t>Z0000066</t>
  </si>
  <si>
    <t>Z0000067</t>
  </si>
  <si>
    <t>Z0000068</t>
  </si>
  <si>
    <t>Z0000069</t>
  </si>
  <si>
    <t>Z0000070</t>
  </si>
  <si>
    <t>Z0000071</t>
  </si>
  <si>
    <t>Z0000072</t>
  </si>
  <si>
    <t>Z0000073</t>
  </si>
  <si>
    <t>Z0000074</t>
  </si>
  <si>
    <t>Z0000075</t>
  </si>
  <si>
    <r>
      <rPr>
        <b/>
        <sz val="28"/>
        <color theme="1"/>
        <rFont val="思源黑体"/>
        <family val="2"/>
        <charset val="134"/>
      </rPr>
      <t>+感谢您的支持+
订购前请先看以下说明</t>
    </r>
    <r>
      <rPr>
        <sz val="12"/>
        <color theme="1"/>
        <rFont val="思源黑体"/>
        <family val="2"/>
        <charset val="134"/>
      </rPr>
      <t xml:space="preserve">
</t>
    </r>
    <r>
      <rPr>
        <b/>
        <sz val="16"/>
        <color theme="9"/>
        <rFont val="思源黑体"/>
        <family val="2"/>
        <charset val="134"/>
      </rPr>
      <t>挂耳包散装可以混批</t>
    </r>
    <r>
      <rPr>
        <sz val="12"/>
        <color theme="1"/>
        <rFont val="思源黑体"/>
        <family val="2"/>
        <charset val="134"/>
      </rPr>
      <t>，咖啡豆需要满足单一品项的数量才能获得该品项的优惠价
＊咖啡通常会有常备库存，</t>
    </r>
    <r>
      <rPr>
        <b/>
        <sz val="14"/>
        <color theme="1"/>
        <rFont val="思源黑体"/>
        <family val="2"/>
        <charset val="134"/>
      </rPr>
      <t>7天内烘焙的库存会直接出货</t>
    </r>
    <r>
      <rPr>
        <sz val="12"/>
        <color theme="1"/>
        <rFont val="思源黑体"/>
        <family val="2"/>
        <charset val="134"/>
      </rPr>
      <t xml:space="preserve">
＊下单后三工作日内烘焙发货（周末休息）</t>
    </r>
  </si>
  <si>
    <r>
      <rPr>
        <b/>
        <sz val="36"/>
        <color theme="0"/>
        <rFont val="思源黑体"/>
        <family val="2"/>
        <charset val="134"/>
      </rPr>
      <t>春季大促销</t>
    </r>
    <r>
      <rPr>
        <b/>
        <sz val="18"/>
        <color theme="0"/>
        <rFont val="思源黑体"/>
        <family val="2"/>
        <charset val="134"/>
      </rPr>
      <t xml:space="preserve">
紫色区域大促中！买2包优惠30元！买4包减60！以此类推~
活动时间4/1-4/30，时间数量都有限，大家快抢购咯</t>
    </r>
  </si>
  <si>
    <r>
      <rPr>
        <b/>
        <sz val="12"/>
        <color theme="0"/>
        <rFont val="思源黑体"/>
        <family val="2"/>
        <charset val="134"/>
      </rPr>
      <t>☆★无负担配方设计 黑洞/500克装（经典产品，咖啡店首选）海南爆卖好评不断！
（孟连+西双版纳+肯尼亚+埃塞）</t>
    </r>
    <r>
      <rPr>
        <sz val="12"/>
        <color theme="0"/>
        <rFont val="思源黑体"/>
        <family val="2"/>
        <charset val="134"/>
      </rPr>
      <t xml:space="preserve">
#苦甜巧克力 #核果甜香 #黑糖 #饱满不苦涩，奶咖绝配</t>
    </r>
  </si>
  <si>
    <t>浓缩液</t>
  </si>
  <si>
    <r>
      <rPr>
        <b/>
        <sz val="12"/>
        <color theme="0"/>
        <rFont val="思源黑体"/>
        <family val="2"/>
        <charset val="134"/>
      </rPr>
      <t>黑洞浓缩液咖啡散装（单条30ml装，无外盒，每条可冲得180~240ml咖啡）</t>
    </r>
    <r>
      <rPr>
        <sz val="12"/>
        <color theme="0"/>
        <rFont val="思源黑体"/>
        <family val="2"/>
        <charset val="134"/>
      </rPr>
      <t xml:space="preserve">
#苦甜巧克力 #核果甜香 #黑糖 #饱满不苦涩，奶咖绝配</t>
    </r>
  </si>
  <si>
    <r>
      <rPr>
        <b/>
        <sz val="12"/>
        <color theme="0"/>
        <rFont val="思源黑体"/>
        <family val="2"/>
        <charset val="134"/>
      </rPr>
      <t>黑洞浓缩液咖啡20入盒装（透明盒装20条，每条可冲得180~240ml咖啡）</t>
    </r>
    <r>
      <rPr>
        <sz val="12"/>
        <color theme="0"/>
        <rFont val="思源黑体"/>
        <family val="2"/>
        <charset val="134"/>
      </rPr>
      <t xml:space="preserve">
#苦甜巧克力 #核果甜香 #黑糖 #饱满不苦涩，奶咖绝配</t>
    </r>
  </si>
  <si>
    <r>
      <rPr>
        <b/>
        <sz val="12"/>
        <color theme="1"/>
        <rFont val="思源黑体 CN"/>
        <charset val="134"/>
      </rPr>
      <t>更新日期:202</t>
    </r>
    <r>
      <rPr>
        <b/>
        <sz val="12"/>
        <color theme="1"/>
        <rFont val="思源黑体"/>
        <family val="2"/>
        <charset val="134"/>
      </rPr>
      <t>5</t>
    </r>
    <r>
      <rPr>
        <b/>
        <sz val="12"/>
        <color theme="1"/>
        <rFont val="思源黑体 CN"/>
        <charset val="134"/>
      </rPr>
      <t>/</t>
    </r>
    <r>
      <rPr>
        <b/>
        <sz val="12"/>
        <color theme="1"/>
        <rFont val="思源黑体"/>
        <family val="2"/>
        <charset val="134"/>
      </rPr>
      <t>0</t>
    </r>
    <r>
      <rPr>
        <b/>
        <sz val="12"/>
        <color theme="1"/>
        <rFont val="微软雅黑"/>
        <family val="2"/>
        <charset val="134"/>
      </rPr>
      <t>4</t>
    </r>
    <r>
      <rPr>
        <b/>
        <sz val="12"/>
        <color theme="1"/>
        <rFont val="思源黑体 CN"/>
        <charset val="134"/>
      </rPr>
      <t>/</t>
    </r>
    <r>
      <rPr>
        <b/>
        <sz val="12"/>
        <color theme="1"/>
        <rFont val="思源黑体"/>
        <family val="2"/>
        <charset val="134"/>
      </rPr>
      <t>2</t>
    </r>
    <r>
      <rPr>
        <b/>
        <sz val="12"/>
        <color theme="1"/>
        <rFont val="微软雅黑"/>
        <family val="2"/>
        <charset val="134"/>
      </rPr>
      <t>6</t>
    </r>
  </si>
  <si>
    <r>
      <rPr>
        <b/>
        <sz val="28"/>
        <color theme="1"/>
        <rFont val="思源黑体"/>
        <family val="2"/>
        <charset val="134"/>
      </rPr>
      <t>+感谢您的支持+
订购前请先看以下说明</t>
    </r>
    <r>
      <rPr>
        <sz val="12"/>
        <color theme="1"/>
        <rFont val="思源黑体"/>
        <family val="2"/>
        <charset val="134"/>
      </rPr>
      <t xml:space="preserve">
＊咖啡通常会有常备库存，</t>
    </r>
    <r>
      <rPr>
        <b/>
        <sz val="14"/>
        <color theme="1"/>
        <rFont val="思源黑体"/>
        <family val="2"/>
        <charset val="134"/>
      </rPr>
      <t>7天内烘焙的库存会直接出货</t>
    </r>
    <r>
      <rPr>
        <sz val="12"/>
        <color theme="1"/>
        <rFont val="思源黑体"/>
        <family val="2"/>
        <charset val="134"/>
      </rPr>
      <t xml:space="preserve">
＊下单后三工作日内烘焙发货（周末休息）</t>
    </r>
  </si>
  <si>
    <r>
      <rPr>
        <b/>
        <sz val="36"/>
        <color theme="0"/>
        <rFont val="思源黑体"/>
        <family val="2"/>
        <charset val="134"/>
      </rPr>
      <t>五月大促</t>
    </r>
    <r>
      <rPr>
        <b/>
        <sz val="18"/>
        <color theme="0"/>
        <rFont val="思源黑体"/>
        <family val="2"/>
        <charset val="134"/>
      </rPr>
      <t xml:space="preserve">
紫色区域优惠活动多！
活动时间5/1-5/31，时间数量都有限，大家快抢购咯</t>
    </r>
  </si>
  <si>
    <r>
      <rPr>
        <b/>
        <sz val="12"/>
        <color theme="1"/>
        <rFont val="思源黑体"/>
        <family val="2"/>
        <charset val="134"/>
      </rPr>
      <t xml:space="preserve">哥斯达黎加拉斯拉哈斯H1(Centroamericano)慢速日晒（最后6包，已调价，快入手）
</t>
    </r>
    <r>
      <rPr>
        <sz val="12"/>
        <color theme="1"/>
        <rFont val="思源黑体"/>
        <family val="2"/>
        <charset val="134"/>
      </rPr>
      <t>#紫葡萄 #白杏 #果汁感 #口感温润扎实甜润</t>
    </r>
  </si>
  <si>
    <r>
      <rPr>
        <b/>
        <sz val="12"/>
        <color theme="0"/>
        <rFont val="思源黑体"/>
        <family val="2"/>
        <charset val="134"/>
      </rPr>
      <t>☆★无负担配方设计 黑洞/500克装（经典产品，咖啡店首选）海南出现爆卖好评不断！
（孟连+西双版纳+哥伦比亚+埃塞）</t>
    </r>
    <r>
      <rPr>
        <sz val="12"/>
        <color theme="0"/>
        <rFont val="思源黑体"/>
        <family val="2"/>
        <charset val="134"/>
      </rPr>
      <t xml:space="preserve">
#厚重苦甜巧克力 #核果甜香 #重焦糖 #饱满却不苦涩，奶咖的绝配</t>
    </r>
  </si>
  <si>
    <r>
      <rPr>
        <sz val="12"/>
        <color rgb="FFC00000"/>
        <rFont val="思源黑体 CN"/>
        <charset val="134"/>
      </rPr>
      <t>以上</t>
    </r>
    <r>
      <rPr>
        <sz val="12"/>
        <color rgb="FFC00000"/>
        <rFont val="宋体"/>
        <family val="3"/>
        <charset val="134"/>
      </rPr>
      <t>价格</t>
    </r>
    <r>
      <rPr>
        <sz val="12"/>
        <color rgb="FFC00000"/>
        <rFont val="思源黑体 CN"/>
        <charset val="134"/>
      </rPr>
      <t>含税</t>
    </r>
    <r>
      <rPr>
        <b/>
        <sz val="14"/>
        <color rgb="FFC00000"/>
        <rFont val="思源黑体 CN"/>
        <charset val="134"/>
      </rPr>
      <t>不含运</t>
    </r>
  </si>
  <si>
    <r>
      <rPr>
        <b/>
        <sz val="12"/>
        <color theme="1"/>
        <rFont val="思源黑体 CN"/>
        <charset val="134"/>
      </rPr>
      <t>更新日期:202</t>
    </r>
    <r>
      <rPr>
        <b/>
        <sz val="12"/>
        <color theme="1"/>
        <rFont val="思源黑体"/>
        <family val="2"/>
        <charset val="134"/>
      </rPr>
      <t>5</t>
    </r>
    <r>
      <rPr>
        <b/>
        <sz val="12"/>
        <color theme="1"/>
        <rFont val="思源黑体 CN"/>
        <charset val="134"/>
      </rPr>
      <t>/</t>
    </r>
    <r>
      <rPr>
        <b/>
        <sz val="12"/>
        <color theme="1"/>
        <rFont val="思源黑体"/>
        <family val="2"/>
        <charset val="134"/>
      </rPr>
      <t>04</t>
    </r>
    <r>
      <rPr>
        <b/>
        <sz val="12"/>
        <color theme="1"/>
        <rFont val="思源黑体 CN"/>
        <charset val="134"/>
      </rPr>
      <t>/</t>
    </r>
    <r>
      <rPr>
        <b/>
        <sz val="12"/>
        <color theme="1"/>
        <rFont val="思源黑体"/>
        <family val="2"/>
        <charset val="134"/>
      </rPr>
      <t>26</t>
    </r>
  </si>
  <si>
    <r>
      <rPr>
        <b/>
        <sz val="28"/>
        <color theme="1"/>
        <rFont val="思源黑体"/>
        <family val="2"/>
        <charset val="134"/>
      </rPr>
      <t>订购前请先看以下说明</t>
    </r>
    <r>
      <rPr>
        <sz val="12"/>
        <color theme="1"/>
        <rFont val="思源黑体"/>
        <family val="2"/>
        <charset val="134"/>
      </rPr>
      <t xml:space="preserve">
单品豆规格皆为200克装，大量订购优惠的[200克]24包是针对单品豆的批发条件
意式豆皆为500克装，大量订购优惠的[500克]32包是针对意式豆的批发条件
咖啡豆需要满足单一品项的数量才能获得该品项的优惠价
＊咖啡通常会有常备库存，</t>
    </r>
    <r>
      <rPr>
        <b/>
        <sz val="14"/>
        <color theme="1"/>
        <rFont val="思源黑体"/>
        <family val="2"/>
        <charset val="134"/>
      </rPr>
      <t>7天内烘焙的库存会直接出货</t>
    </r>
    <r>
      <rPr>
        <sz val="12"/>
        <color theme="1"/>
        <rFont val="思源黑体"/>
        <family val="2"/>
        <charset val="134"/>
      </rPr>
      <t xml:space="preserve">
＊下单后三工作日内烘焙发货（周末休息）
＊ 商户合作优惠优惠无最低起订量，但您若能尽量单品豆以4包倍数订购，意式豆以2包500克为单位订购，我们将无比感谢您
</t>
    </r>
    <r>
      <rPr>
        <b/>
        <sz val="12"/>
        <color rgb="FFC00000"/>
        <rFont val="思源黑体"/>
        <family val="2"/>
        <charset val="134"/>
      </rPr>
      <t xml:space="preserve">＊ </t>
    </r>
    <r>
      <rPr>
        <b/>
        <u/>
        <sz val="12"/>
        <color rgb="FFC00000"/>
        <rFont val="思源黑体"/>
        <family val="2"/>
        <charset val="134"/>
      </rPr>
      <t>合作商户享大量订购优惠价，意式豆请按32包倍数订购，单品豆按24包倍数订购
＊ 大量订购我们能够用上大机器烘焙，将省下来的时间回馈给您，有能力可以多订一些，更加优惠哦</t>
    </r>
  </si>
  <si>
    <r>
      <rPr>
        <sz val="12"/>
        <color rgb="FFC00000"/>
        <rFont val="思源黑体 CN"/>
        <charset val="134"/>
      </rPr>
      <t>以上商户合作优惠价与大量订购批发价含税</t>
    </r>
    <r>
      <rPr>
        <b/>
        <sz val="14"/>
        <color rgb="FFC00000"/>
        <rFont val="思源黑体 CN"/>
        <charset val="134"/>
      </rPr>
      <t>不含运</t>
    </r>
  </si>
  <si>
    <r>
      <rPr>
        <b/>
        <sz val="36"/>
        <color theme="0"/>
        <rFont val="思源黑体"/>
        <family val="2"/>
        <charset val="134"/>
      </rPr>
      <t>春季大促销</t>
    </r>
    <r>
      <rPr>
        <b/>
        <sz val="18"/>
        <color theme="0"/>
        <rFont val="思源黑体"/>
        <family val="2"/>
        <charset val="134"/>
      </rPr>
      <t xml:space="preserve">
紫色区域大促中！任选一包就减15，买2包再优惠30元！买4包减60！以此类推~
活动时间4/1-4/30，时间数量都有限，大家快抢购咯</t>
    </r>
  </si>
  <si>
    <r>
      <rPr>
        <b/>
        <sz val="28"/>
        <color theme="1"/>
        <rFont val="思源黑体"/>
        <family val="2"/>
        <charset val="134"/>
      </rPr>
      <t>订购前请先看以下说明</t>
    </r>
    <r>
      <rPr>
        <sz val="12"/>
        <color theme="1"/>
        <rFont val="思源黑体"/>
        <family val="2"/>
        <charset val="134"/>
      </rPr>
      <t xml:space="preserve">
单品豆规格皆为200克装，大量订购优惠的[200克]24包是针对单品豆的批发条件
意式豆皆为500克装，大量订购优惠的[500克]32包是针对意式豆的批发条件
</t>
    </r>
    <r>
      <rPr>
        <b/>
        <sz val="16"/>
        <color theme="9"/>
        <rFont val="思源黑体"/>
        <family val="2"/>
        <charset val="134"/>
      </rPr>
      <t>挂耳包散装可以混批</t>
    </r>
    <r>
      <rPr>
        <sz val="12"/>
        <color theme="1"/>
        <rFont val="思源黑体"/>
        <family val="2"/>
        <charset val="134"/>
      </rPr>
      <t>，咖啡豆需要满足单一品项的数量才能获得该品项的优惠价
＊咖啡通常会有常备库存，</t>
    </r>
    <r>
      <rPr>
        <b/>
        <sz val="14"/>
        <color theme="1"/>
        <rFont val="思源黑体"/>
        <family val="2"/>
        <charset val="134"/>
      </rPr>
      <t>7天内烘焙的库存会直接出货</t>
    </r>
    <r>
      <rPr>
        <sz val="12"/>
        <color theme="1"/>
        <rFont val="思源黑体"/>
        <family val="2"/>
        <charset val="134"/>
      </rPr>
      <t xml:space="preserve">
＊下单后三工作日内烘焙发货（周末休息）
＊ 商户合作优惠优惠无最低起订量，但您若能尽量单品豆以4包倍数订购，意式豆以2包500克为单位订购，我们将无比感谢您
</t>
    </r>
    <r>
      <rPr>
        <b/>
        <sz val="12"/>
        <color rgb="FFC00000"/>
        <rFont val="思源黑体"/>
        <family val="2"/>
        <charset val="134"/>
      </rPr>
      <t xml:space="preserve">＊ </t>
    </r>
    <r>
      <rPr>
        <b/>
        <u/>
        <sz val="12"/>
        <color rgb="FFC00000"/>
        <rFont val="思源黑体"/>
        <family val="2"/>
        <charset val="134"/>
      </rPr>
      <t>合作商户享大量订购优惠价，意式豆请按32包倍数订购，单品豆按24包倍数订购
＊ 大量订购我们能够用上大机器烘焙，将省下来的时间回馈给您，有能力可以多订一些，更加优惠哦</t>
    </r>
  </si>
  <si>
    <r>
      <rPr>
        <b/>
        <sz val="36"/>
        <color theme="0"/>
        <rFont val="思源黑体"/>
        <family val="2"/>
        <charset val="134"/>
      </rPr>
      <t>春季大促销</t>
    </r>
    <r>
      <rPr>
        <b/>
        <sz val="18"/>
        <color theme="0"/>
        <rFont val="思源黑体"/>
        <family val="2"/>
        <charset val="134"/>
      </rPr>
      <t xml:space="preserve">
紫色区域大促中！任选一包就减15，买2包再优惠30元！买4包减60！以此类推~
活动时间3/13-4/15，时间数量都有限，大家快抢购咯</t>
    </r>
  </si>
  <si>
    <t>ok</t>
  </si>
  <si>
    <r>
      <rPr>
        <sz val="12"/>
        <color theme="1"/>
        <rFont val="思源黑体 CN"/>
        <charset val="134"/>
      </rPr>
      <t>以上商户合作优惠价与大量订购批发价含税</t>
    </r>
    <r>
      <rPr>
        <b/>
        <sz val="14"/>
        <rFont val="思源黑体 CN"/>
        <charset val="134"/>
      </rPr>
      <t>不含运</t>
    </r>
  </si>
  <si>
    <r>
      <t>牙买加蓝山一号铁比卡（正宗蓝山中的优质货，送礼好选）</t>
    </r>
    <r>
      <rPr>
        <sz val="12"/>
        <color theme="0"/>
        <rFont val="思源黑体 Normal"/>
        <family val="2"/>
        <charset val="134"/>
      </rPr>
      <t xml:space="preserve">
#蜜糖杏李 #高质感巧克力 #甜榛子 #丝滑平衡无敌的口感</t>
    </r>
  </si>
  <si>
    <t>★★★★巴拿马艾力达庄园·鳄梨地块 瑰夏 ASD暗室干燥日晒（BOP竞标传奇名园，极致浓缩的果香盛宴）
#馥郁花香 #多汁油桃 #清甜砂糖橘 #如热带果汁般鲜甜</t>
  </si>
  <si>
    <t>艾力达瑰夏</t>
  </si>
  <si>
    <t>馥郁蜜渍
花果香</t>
  </si>
  <si>
    <t>★★★★巴拿马沃坎黛博拉庄园“星空”瑰夏 酵母发酵日晒（世界冠军级庄园，层次繁复且极具张力）
#奶油草莓 #桑葚 #山楂葡萄干 #口感丝滑甜感炸裂</t>
  </si>
  <si>
    <t>丝绒莓果韵</t>
  </si>
  <si>
    <r>
      <t>★★★★巴拿马波奎特翡翠庄园绿标水洗瑰夏哈拉米约地块</t>
    </r>
    <r>
      <rPr>
        <sz val="12"/>
        <color rgb="FFCE5667"/>
        <rFont val="思源黑体 Normal"/>
        <family val="2"/>
        <charset val="134"/>
      </rPr>
      <t xml:space="preserve">
#香草玫瑰 #柠檬 #黑莓 #复合水果茶 #活泼多汁口感</t>
    </r>
  </si>
  <si>
    <t>翡翠绿标
哈拉米约</t>
    <phoneticPr fontId="86" type="noConversion"/>
  </si>
  <si>
    <t>中
南
美
洲</t>
    <phoneticPr fontId="86" type="noConversion"/>
  </si>
  <si>
    <t>★埃塞俄比亚罕贝拉第七图日晒
#蓝莓 #西梅 #油桃 #甜蜜李 #尾韵具有玫瑰李和腰果一样的温润回味，口感厚实甜度高</t>
  </si>
  <si>
    <t>第七图</t>
  </si>
  <si>
    <t>莓果蜜李
甜润厚香</t>
  </si>
  <si>
    <t>★★肯尼亚乌克栗栗/黑莓皇后（AA TOP规格）
#黑醋栗 #黑莓 #乌梅 #口感浑厚、风味强劲扎实</t>
  </si>
  <si>
    <t>乌克栗栗</t>
  </si>
  <si>
    <t>肯尼亚基隆贝紫花SL28 （AA TOP规格）
#紫色花香#鲜蓝莓#西梅#柑橘,丰富甜美独到浓香</t>
  </si>
  <si>
    <t>肯尼亚紫花</t>
  </si>
  <si>
    <t>★★埃塞俄比亚希达摩桃可可G1日晒
#草莓 #水蜜桃 #蓝莓 #巨峰葡萄 #风味饱满、多汁甜美</t>
  </si>
  <si>
    <t>桃可可</t>
  </si>
  <si>
    <t>★★埃塞俄比亚耶加雪菲班科塔拉图G1双重厌氧水洗 （中国之选铂金奖，相当好喝）
#高级橙花 #柠檬 #棉花糖 #红布林</t>
  </si>
  <si>
    <t>非洲</t>
    <phoneticPr fontId="8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</si>
</sst>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&quot;￥&quot;#,##0;&quot;￥&quot;\-#,##0"/>
    <numFmt numFmtId="177" formatCode="\¥#,##0_);[Red]\(\¥#,##0\)"/>
    <numFmt numFmtId="178" formatCode="#,##0_);[Red]\(#,##0\)"/>
    <numFmt numFmtId="179" formatCode="\¥#,##0.0_);[Red]\(\¥#,##0.0\)"/>
    <numFmt numFmtId="180" formatCode="0.0_);[Red]\(0.0\)"/>
    <numFmt numFmtId="181" formatCode="0.00_);[Red]\(0.00\)"/>
    <numFmt numFmtId="182" formatCode="\¥#,##0.00_);[Red]\(\¥#,##0.00\)"/>
    <numFmt numFmtId="183" formatCode="0.0%"/>
  </numFmts>
  <fonts count="87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2"/>
      <color theme="1"/>
      <name val="微软雅黑"/>
      <family val="2"/>
      <charset val="134"/>
    </font>
    <font>
      <sz val="12"/>
      <color theme="1"/>
      <name val="思源黑体 CN Normal"/>
      <charset val="134"/>
    </font>
    <font>
      <sz val="12"/>
      <color theme="1"/>
      <name val="思源黑体"/>
      <family val="2"/>
      <charset val="134"/>
    </font>
    <font>
      <sz val="12"/>
      <color theme="1"/>
      <name val="思源黑体 Normal"/>
      <family val="2"/>
      <charset val="134"/>
    </font>
    <font>
      <sz val="12"/>
      <color theme="1"/>
      <name val="思源黑体 CN"/>
      <charset val="134"/>
    </font>
    <font>
      <b/>
      <sz val="18"/>
      <color theme="0"/>
      <name val="思源黑体"/>
      <family val="2"/>
      <charset val="134"/>
    </font>
    <font>
      <b/>
      <sz val="24"/>
      <color theme="0"/>
      <name val="思源黑体 Medium"/>
      <family val="2"/>
      <charset val="134"/>
    </font>
    <font>
      <sz val="12"/>
      <color indexed="8"/>
      <name val="思源黑体 CN"/>
      <charset val="134"/>
    </font>
    <font>
      <b/>
      <sz val="36"/>
      <color theme="0"/>
      <name val="思源黑体 Medium"/>
      <family val="2"/>
      <charset val="134"/>
    </font>
    <font>
      <b/>
      <sz val="12"/>
      <color theme="1"/>
      <name val="思源黑体 Medium"/>
      <family val="2"/>
      <charset val="134"/>
    </font>
    <font>
      <b/>
      <sz val="12"/>
      <color theme="1"/>
      <name val="思源黑体"/>
      <family val="2"/>
      <charset val="134"/>
    </font>
    <font>
      <sz val="12"/>
      <name val="思源黑体"/>
      <family val="2"/>
      <charset val="134"/>
    </font>
    <font>
      <b/>
      <sz val="9"/>
      <color theme="1"/>
      <name val="思源黑体"/>
      <family val="2"/>
      <charset val="134"/>
    </font>
    <font>
      <b/>
      <sz val="11"/>
      <color theme="1"/>
      <name val="思源黑体"/>
      <family val="2"/>
      <charset val="134"/>
    </font>
    <font>
      <sz val="12"/>
      <color theme="1"/>
      <name val="宋体"/>
      <family val="3"/>
      <charset val="134"/>
    </font>
    <font>
      <b/>
      <sz val="11"/>
      <color rgb="FFAC2465"/>
      <name val="思源黑体"/>
      <family val="2"/>
      <charset val="134"/>
    </font>
    <font>
      <b/>
      <sz val="16"/>
      <color theme="1"/>
      <name val="思源黑体"/>
      <family val="2"/>
      <charset val="134"/>
    </font>
    <font>
      <b/>
      <sz val="18"/>
      <color theme="5" tint="-0.249977111117893"/>
      <name val="思源黑体"/>
      <family val="2"/>
      <charset val="134"/>
    </font>
    <font>
      <b/>
      <sz val="12"/>
      <color rgb="FFCE5667"/>
      <name val="思源黑体"/>
      <family val="2"/>
      <charset val="134"/>
    </font>
    <font>
      <b/>
      <sz val="14"/>
      <color theme="1"/>
      <name val="思源黑体"/>
      <family val="2"/>
      <charset val="134"/>
    </font>
    <font>
      <b/>
      <sz val="9"/>
      <name val="思源黑体"/>
      <family val="2"/>
      <charset val="134"/>
    </font>
    <font>
      <b/>
      <sz val="12"/>
      <name val="思源黑体"/>
      <family val="2"/>
      <charset val="134"/>
    </font>
    <font>
      <b/>
      <sz val="11"/>
      <color theme="0"/>
      <name val="思源黑体"/>
      <family val="2"/>
      <charset val="134"/>
    </font>
    <font>
      <b/>
      <sz val="12"/>
      <color theme="0"/>
      <name val="思源黑体"/>
      <family val="2"/>
      <charset val="134"/>
    </font>
    <font>
      <b/>
      <sz val="11"/>
      <name val="思源黑体 Normal"/>
      <family val="2"/>
      <charset val="134"/>
    </font>
    <font>
      <b/>
      <sz val="12"/>
      <color theme="1"/>
      <name val="思源黑体 Normal"/>
      <family val="2"/>
      <charset val="134"/>
    </font>
    <font>
      <b/>
      <sz val="11"/>
      <color theme="1"/>
      <name val="思源黑体 Normal"/>
      <family val="2"/>
      <charset val="134"/>
    </font>
    <font>
      <b/>
      <sz val="12"/>
      <color theme="1"/>
      <name val="宋体"/>
      <family val="3"/>
      <charset val="134"/>
    </font>
    <font>
      <sz val="12"/>
      <color theme="0"/>
      <name val="思源黑体"/>
      <family val="2"/>
      <charset val="134"/>
    </font>
    <font>
      <b/>
      <sz val="9"/>
      <color theme="0"/>
      <name val="思源黑体"/>
      <family val="2"/>
      <charset val="134"/>
    </font>
    <font>
      <b/>
      <sz val="12"/>
      <color theme="0"/>
      <name val="宋体"/>
      <family val="3"/>
      <charset val="134"/>
    </font>
    <font>
      <b/>
      <u/>
      <sz val="12"/>
      <color theme="0"/>
      <name val="宋体"/>
      <family val="3"/>
      <charset val="134"/>
    </font>
    <font>
      <b/>
      <sz val="12"/>
      <color theme="1"/>
      <name val="思源黑体 CN"/>
      <charset val="134"/>
    </font>
    <font>
      <sz val="12"/>
      <color rgb="FFFF0000"/>
      <name val="思源黑体 CN"/>
      <charset val="134"/>
    </font>
    <font>
      <b/>
      <strike/>
      <sz val="12"/>
      <color theme="5" tint="-0.249977111117893"/>
      <name val="思源黑体"/>
      <family val="2"/>
      <charset val="134"/>
    </font>
    <font>
      <strike/>
      <sz val="12"/>
      <color theme="1"/>
      <name val="思源黑体"/>
      <family val="2"/>
      <charset val="134"/>
    </font>
    <font>
      <sz val="14"/>
      <color theme="1"/>
      <name val="Microsoft JhengHei"/>
      <family val="2"/>
      <charset val="136"/>
    </font>
    <font>
      <b/>
      <strike/>
      <sz val="14"/>
      <color theme="1"/>
      <name val="思源黑体"/>
      <family val="2"/>
      <charset val="134"/>
    </font>
    <font>
      <sz val="12"/>
      <color rgb="FFC00000"/>
      <name val="思源黑体 CN"/>
      <charset val="134"/>
    </font>
    <font>
      <b/>
      <strike/>
      <sz val="16"/>
      <color theme="1"/>
      <name val="思源黑体"/>
      <family val="2"/>
      <charset val="134"/>
    </font>
    <font>
      <b/>
      <strike/>
      <sz val="12"/>
      <color theme="1"/>
      <name val="思源黑体"/>
      <family val="2"/>
      <charset val="134"/>
    </font>
    <font>
      <sz val="11"/>
      <color theme="1"/>
      <name val="思源黑体"/>
      <family val="2"/>
      <charset val="134"/>
    </font>
    <font>
      <sz val="12"/>
      <color theme="1"/>
      <name val="Microsoft YaHei UI"/>
      <family val="2"/>
      <charset val="134"/>
    </font>
    <font>
      <b/>
      <sz val="24"/>
      <color theme="0"/>
      <name val="思源黑体 Normal"/>
      <family val="2"/>
      <charset val="134"/>
    </font>
    <font>
      <b/>
      <sz val="36"/>
      <color theme="0"/>
      <name val="思源黑体 Normal"/>
      <family val="2"/>
      <charset val="134"/>
    </font>
    <font>
      <sz val="12"/>
      <name val="思源黑体 Normal"/>
      <family val="2"/>
      <charset val="134"/>
    </font>
    <font>
      <b/>
      <sz val="9"/>
      <color theme="1"/>
      <name val="思源黑体 Normal"/>
      <family val="2"/>
      <charset val="134"/>
    </font>
    <font>
      <b/>
      <sz val="16"/>
      <color theme="1"/>
      <name val="思源黑体 Normal"/>
      <family val="2"/>
      <charset val="134"/>
    </font>
    <font>
      <b/>
      <sz val="9"/>
      <name val="思源黑体 Normal"/>
      <family val="2"/>
      <charset val="134"/>
    </font>
    <font>
      <b/>
      <sz val="12"/>
      <name val="思源黑体 Normal"/>
      <family val="2"/>
      <charset val="134"/>
    </font>
    <font>
      <b/>
      <sz val="12"/>
      <color rgb="FFCE5667"/>
      <name val="思源黑体 Normal"/>
      <family val="2"/>
      <charset val="134"/>
    </font>
    <font>
      <b/>
      <sz val="11"/>
      <color theme="0"/>
      <name val="思源黑体 Normal"/>
      <family val="2"/>
      <charset val="134"/>
    </font>
    <font>
      <b/>
      <sz val="12"/>
      <color theme="0"/>
      <name val="思源黑体 Normal"/>
      <family val="2"/>
      <charset val="134"/>
    </font>
    <font>
      <b/>
      <sz val="14"/>
      <color theme="1"/>
      <name val="思源黑体 Normal"/>
      <family val="2"/>
      <charset val="134"/>
    </font>
    <font>
      <sz val="12"/>
      <color theme="0"/>
      <name val="思源黑体 Normal"/>
      <family val="2"/>
      <charset val="134"/>
    </font>
    <font>
      <b/>
      <sz val="9"/>
      <color theme="0"/>
      <name val="思源黑体 Normal"/>
      <family val="2"/>
      <charset val="134"/>
    </font>
    <font>
      <sz val="12"/>
      <color rgb="FFC00000"/>
      <name val="思源黑体 Normal"/>
      <family val="2"/>
      <charset val="134"/>
    </font>
    <font>
      <b/>
      <sz val="11"/>
      <color theme="9" tint="-0.249977111117893"/>
      <name val="思源黑体"/>
      <family val="2"/>
      <charset val="134"/>
    </font>
    <font>
      <b/>
      <sz val="12"/>
      <name val="思源黑体 CN Normal"/>
      <charset val="134"/>
    </font>
    <font>
      <b/>
      <sz val="12"/>
      <name val="Microsoft YaHei UI"/>
      <family val="2"/>
      <charset val="134"/>
    </font>
    <font>
      <b/>
      <sz val="12"/>
      <name val="宋体"/>
      <family val="3"/>
      <charset val="134"/>
    </font>
    <font>
      <sz val="11"/>
      <color theme="1"/>
      <name val="等线"/>
      <family val="3"/>
      <charset val="134"/>
      <scheme val="minor"/>
    </font>
    <font>
      <sz val="10"/>
      <color indexed="8"/>
      <name val="宋体"/>
      <family val="3"/>
      <charset val="134"/>
    </font>
    <font>
      <sz val="12"/>
      <color theme="1"/>
      <name val="等线"/>
      <family val="3"/>
      <charset val="134"/>
      <scheme val="minor"/>
    </font>
    <font>
      <b/>
      <sz val="12"/>
      <color rgb="FFFF0000"/>
      <name val="思源黑体"/>
      <family val="2"/>
      <charset val="134"/>
    </font>
    <font>
      <b/>
      <sz val="36"/>
      <color theme="0"/>
      <name val="思源黑体"/>
      <family val="2"/>
      <charset val="134"/>
    </font>
    <font>
      <sz val="12"/>
      <color rgb="FFCE5667"/>
      <name val="思源黑体"/>
      <family val="2"/>
      <charset val="134"/>
    </font>
    <font>
      <b/>
      <sz val="28"/>
      <color theme="1"/>
      <name val="思源黑体"/>
      <family val="2"/>
      <charset val="134"/>
    </font>
    <font>
      <b/>
      <sz val="16"/>
      <color theme="9"/>
      <name val="思源黑体"/>
      <family val="2"/>
      <charset val="134"/>
    </font>
    <font>
      <sz val="12"/>
      <color rgb="FFCE5667"/>
      <name val="思源黑体 Normal"/>
      <family val="2"/>
      <charset val="134"/>
    </font>
    <font>
      <b/>
      <sz val="12"/>
      <color theme="1"/>
      <name val="微软雅黑"/>
      <family val="2"/>
      <charset val="134"/>
    </font>
    <font>
      <b/>
      <sz val="22"/>
      <color theme="0"/>
      <name val="思源黑体 Medium"/>
      <family val="2"/>
      <charset val="134"/>
    </font>
    <font>
      <b/>
      <sz val="14"/>
      <color rgb="FFC00000"/>
      <name val="思源黑体 CN"/>
      <charset val="134"/>
    </font>
    <font>
      <b/>
      <sz val="12"/>
      <color rgb="FFC00000"/>
      <name val="思源黑体"/>
      <family val="2"/>
      <charset val="134"/>
    </font>
    <font>
      <b/>
      <u/>
      <sz val="12"/>
      <color rgb="FFC00000"/>
      <name val="思源黑体"/>
      <family val="2"/>
      <charset val="134"/>
    </font>
    <font>
      <b/>
      <sz val="14"/>
      <name val="思源黑体 CN"/>
      <charset val="134"/>
    </font>
    <font>
      <sz val="12"/>
      <color rgb="FFC00000"/>
      <name val="宋体"/>
      <family val="3"/>
      <charset val="134"/>
    </font>
    <font>
      <b/>
      <sz val="28"/>
      <color theme="1"/>
      <name val="思源黑体 Normal"/>
      <family val="2"/>
      <charset val="134"/>
    </font>
    <font>
      <b/>
      <sz val="12"/>
      <color rgb="FFC00000"/>
      <name val="思源黑体 Normal"/>
      <family val="2"/>
      <charset val="134"/>
    </font>
    <font>
      <b/>
      <u/>
      <sz val="12"/>
      <color rgb="FFC00000"/>
      <name val="思源黑体 Normal"/>
      <family val="2"/>
      <charset val="134"/>
    </font>
    <font>
      <b/>
      <sz val="22"/>
      <color theme="0"/>
      <name val="思源黑体 Normal"/>
      <family val="2"/>
      <charset val="134"/>
    </font>
    <font>
      <b/>
      <sz val="14"/>
      <color rgb="FFC00000"/>
      <name val="思源黑体 Normal"/>
      <family val="2"/>
      <charset val="134"/>
    </font>
    <font>
      <b/>
      <sz val="12"/>
      <color rgb="FFFF0000"/>
      <name val="思源黑体 Normal"/>
      <family val="2"/>
      <charset val="134"/>
    </font>
    <font>
      <sz val="11"/>
      <color theme="1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rgb="FFF0F0EA"/>
        <bgColor indexed="64"/>
      </patternFill>
    </fill>
    <fill>
      <patternFill patternType="solid">
        <fgColor rgb="FFDDD7C1"/>
        <bgColor indexed="64"/>
      </patternFill>
    </fill>
    <fill>
      <patternFill patternType="solid">
        <fgColor rgb="FFEDF2C6"/>
        <bgColor indexed="64"/>
      </patternFill>
    </fill>
    <fill>
      <patternFill patternType="solid">
        <fgColor rgb="FFFBDEB7"/>
        <bgColor indexed="64"/>
      </patternFill>
    </fill>
    <fill>
      <patternFill patternType="solid">
        <fgColor rgb="FFE3CDBD"/>
        <bgColor indexed="64"/>
      </patternFill>
    </fill>
    <fill>
      <patternFill patternType="solid">
        <fgColor rgb="FFEFECDD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E5DFED"/>
        <bgColor indexed="64"/>
      </patternFill>
    </fill>
    <fill>
      <patternFill patternType="solid">
        <fgColor rgb="FFE1EBEB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DDD2FA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DEEEE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1E1A9"/>
        <bgColor indexed="64"/>
      </patternFill>
    </fill>
    <fill>
      <patternFill patternType="solid">
        <fgColor rgb="FF0C769E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medium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medium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medium">
        <color theme="1" tint="0.499984740745262"/>
      </bottom>
      <diagonal/>
    </border>
  </borders>
  <cellStyleXfs count="10">
    <xf numFmtId="0" fontId="0" fillId="0" borderId="0">
      <alignment vertical="center"/>
    </xf>
    <xf numFmtId="9" fontId="85" fillId="0" borderId="0" applyFont="0" applyFill="0" applyBorder="0" applyAlignment="0" applyProtection="0">
      <alignment vertical="center"/>
    </xf>
    <xf numFmtId="0" fontId="85" fillId="0" borderId="0">
      <alignment vertical="center"/>
    </xf>
    <xf numFmtId="0" fontId="64" fillId="0" borderId="0"/>
    <xf numFmtId="0" fontId="65" fillId="0" borderId="0"/>
    <xf numFmtId="0" fontId="85" fillId="0" borderId="0">
      <alignment vertical="center"/>
    </xf>
    <xf numFmtId="0" fontId="85" fillId="0" borderId="0">
      <alignment vertical="center"/>
    </xf>
    <xf numFmtId="0" fontId="63" fillId="0" borderId="0">
      <alignment vertical="center"/>
    </xf>
    <xf numFmtId="0" fontId="63" fillId="0" borderId="0">
      <alignment vertical="center"/>
    </xf>
    <xf numFmtId="0" fontId="1" fillId="0" borderId="0">
      <alignment vertical="center"/>
    </xf>
  </cellStyleXfs>
  <cellXfs count="397">
    <xf numFmtId="0" fontId="0" fillId="0" borderId="0" xfId="0">
      <alignment vertical="center"/>
    </xf>
    <xf numFmtId="0" fontId="2" fillId="2" borderId="0" xfId="6" applyFont="1" applyFill="1">
      <alignment vertical="center"/>
    </xf>
    <xf numFmtId="0" fontId="3" fillId="2" borderId="0" xfId="6" applyFont="1" applyFill="1">
      <alignment vertical="center"/>
    </xf>
    <xf numFmtId="0" fontId="4" fillId="2" borderId="0" xfId="6" applyFont="1" applyFill="1">
      <alignment vertical="center"/>
    </xf>
    <xf numFmtId="0" fontId="5" fillId="2" borderId="0" xfId="6" applyFont="1" applyFill="1">
      <alignment vertical="center"/>
    </xf>
    <xf numFmtId="0" fontId="6" fillId="2" borderId="0" xfId="6" applyFont="1" applyFill="1">
      <alignment vertical="center"/>
    </xf>
    <xf numFmtId="0" fontId="9" fillId="2" borderId="0" xfId="3" applyFont="1" applyFill="1"/>
    <xf numFmtId="0" fontId="9" fillId="2" borderId="0" xfId="3" applyFont="1" applyFill="1" applyAlignment="1">
      <alignment horizontal="center" vertical="center"/>
    </xf>
    <xf numFmtId="0" fontId="11" fillId="6" borderId="2" xfId="5" applyFont="1" applyFill="1" applyBorder="1" applyAlignment="1">
      <alignment horizontal="center" vertical="center"/>
    </xf>
    <xf numFmtId="0" fontId="12" fillId="6" borderId="2" xfId="5" applyFont="1" applyFill="1" applyBorder="1" applyAlignment="1">
      <alignment horizontal="center" vertical="center"/>
    </xf>
    <xf numFmtId="0" fontId="11" fillId="6" borderId="2" xfId="5" applyFont="1" applyFill="1" applyBorder="1" applyAlignment="1">
      <alignment horizontal="center" vertical="center" wrapText="1"/>
    </xf>
    <xf numFmtId="0" fontId="4" fillId="7" borderId="2" xfId="5" applyFont="1" applyFill="1" applyBorder="1" applyAlignment="1">
      <alignment horizontal="center" vertical="center"/>
    </xf>
    <xf numFmtId="0" fontId="13" fillId="7" borderId="2" xfId="5" applyFont="1" applyFill="1" applyBorder="1" applyAlignment="1">
      <alignment horizontal="center" vertical="center"/>
    </xf>
    <xf numFmtId="0" fontId="4" fillId="7" borderId="2" xfId="5" applyFont="1" applyFill="1" applyBorder="1" applyAlignment="1">
      <alignment horizontal="center" vertical="center" wrapText="1"/>
    </xf>
    <xf numFmtId="0" fontId="14" fillId="7" borderId="2" xfId="5" applyFont="1" applyFill="1" applyBorder="1" applyAlignment="1">
      <alignment horizontal="center" vertical="center"/>
    </xf>
    <xf numFmtId="0" fontId="15" fillId="8" borderId="2" xfId="5" applyFont="1" applyFill="1" applyBorder="1" applyAlignment="1">
      <alignment horizontal="center" vertical="center"/>
    </xf>
    <xf numFmtId="0" fontId="12" fillId="8" borderId="2" xfId="5" applyFont="1" applyFill="1" applyBorder="1" applyAlignment="1">
      <alignment vertical="center" wrapText="1"/>
    </xf>
    <xf numFmtId="177" fontId="4" fillId="7" borderId="2" xfId="4" applyNumberFormat="1" applyFont="1" applyFill="1" applyBorder="1" applyAlignment="1">
      <alignment vertical="center"/>
    </xf>
    <xf numFmtId="0" fontId="16" fillId="2" borderId="0" xfId="6" applyFont="1" applyFill="1">
      <alignment vertical="center"/>
    </xf>
    <xf numFmtId="0" fontId="15" fillId="9" borderId="2" xfId="5" applyFont="1" applyFill="1" applyBorder="1" applyAlignment="1">
      <alignment horizontal="center" vertical="center"/>
    </xf>
    <xf numFmtId="0" fontId="12" fillId="9" borderId="2" xfId="5" applyFont="1" applyFill="1" applyBorder="1" applyAlignment="1">
      <alignment vertical="center" wrapText="1"/>
    </xf>
    <xf numFmtId="0" fontId="15" fillId="10" borderId="2" xfId="5" applyFont="1" applyFill="1" applyBorder="1" applyAlignment="1">
      <alignment horizontal="center" vertical="center"/>
    </xf>
    <xf numFmtId="0" fontId="12" fillId="10" borderId="2" xfId="5" applyFont="1" applyFill="1" applyBorder="1" applyAlignment="1">
      <alignment vertical="center" wrapText="1"/>
    </xf>
    <xf numFmtId="0" fontId="17" fillId="7" borderId="2" xfId="5" applyFont="1" applyFill="1" applyBorder="1" applyAlignment="1">
      <alignment horizontal="center" vertical="center"/>
    </xf>
    <xf numFmtId="0" fontId="12" fillId="7" borderId="2" xfId="5" applyFont="1" applyFill="1" applyBorder="1" applyAlignment="1">
      <alignment vertical="center" wrapText="1"/>
    </xf>
    <xf numFmtId="0" fontId="15" fillId="7" borderId="2" xfId="5" applyFont="1" applyFill="1" applyBorder="1" applyAlignment="1">
      <alignment horizontal="center" vertical="center"/>
    </xf>
    <xf numFmtId="177" fontId="18" fillId="7" borderId="2" xfId="4" applyNumberFormat="1" applyFont="1" applyFill="1" applyBorder="1" applyAlignment="1">
      <alignment vertical="center"/>
    </xf>
    <xf numFmtId="177" fontId="19" fillId="7" borderId="2" xfId="4" applyNumberFormat="1" applyFont="1" applyFill="1" applyBorder="1" applyAlignment="1">
      <alignment vertical="center"/>
    </xf>
    <xf numFmtId="178" fontId="4" fillId="7" borderId="2" xfId="4" applyNumberFormat="1" applyFont="1" applyFill="1" applyBorder="1" applyAlignment="1">
      <alignment vertical="center"/>
    </xf>
    <xf numFmtId="0" fontId="4" fillId="11" borderId="2" xfId="5" applyFont="1" applyFill="1" applyBorder="1" applyAlignment="1">
      <alignment horizontal="center" vertical="center"/>
    </xf>
    <xf numFmtId="0" fontId="4" fillId="11" borderId="2" xfId="5" applyFont="1" applyFill="1" applyBorder="1" applyAlignment="1">
      <alignment horizontal="center" vertical="center" wrapText="1"/>
    </xf>
    <xf numFmtId="0" fontId="14" fillId="11" borderId="2" xfId="5" applyFont="1" applyFill="1" applyBorder="1" applyAlignment="1">
      <alignment horizontal="center" vertical="center"/>
    </xf>
    <xf numFmtId="0" fontId="15" fillId="11" borderId="2" xfId="5" applyFont="1" applyFill="1" applyBorder="1" applyAlignment="1">
      <alignment horizontal="center" vertical="center"/>
    </xf>
    <xf numFmtId="0" fontId="12" fillId="11" borderId="2" xfId="5" applyFont="1" applyFill="1" applyBorder="1" applyAlignment="1">
      <alignment vertical="center" wrapText="1"/>
    </xf>
    <xf numFmtId="177" fontId="4" fillId="11" borderId="2" xfId="4" applyNumberFormat="1" applyFont="1" applyFill="1" applyBorder="1" applyAlignment="1">
      <alignment vertical="center"/>
    </xf>
    <xf numFmtId="177" fontId="4" fillId="11" borderId="2" xfId="4" applyNumberFormat="1" applyFont="1" applyFill="1" applyBorder="1" applyAlignment="1">
      <alignment horizontal="right" vertical="center"/>
    </xf>
    <xf numFmtId="0" fontId="15" fillId="12" borderId="2" xfId="5" applyFont="1" applyFill="1" applyBorder="1" applyAlignment="1">
      <alignment horizontal="center" vertical="center"/>
    </xf>
    <xf numFmtId="0" fontId="12" fillId="12" borderId="2" xfId="5" applyFont="1" applyFill="1" applyBorder="1" applyAlignment="1">
      <alignment vertical="center" wrapText="1"/>
    </xf>
    <xf numFmtId="177" fontId="4" fillId="12" borderId="3" xfId="4" applyNumberFormat="1" applyFont="1" applyFill="1" applyBorder="1" applyAlignment="1">
      <alignment vertical="center"/>
    </xf>
    <xf numFmtId="177" fontId="4" fillId="12" borderId="2" xfId="4" applyNumberFormat="1" applyFont="1" applyFill="1" applyBorder="1" applyAlignment="1">
      <alignment vertical="center"/>
    </xf>
    <xf numFmtId="177" fontId="4" fillId="12" borderId="4" xfId="4" applyNumberFormat="1" applyFont="1" applyFill="1" applyBorder="1" applyAlignment="1">
      <alignment vertical="center"/>
    </xf>
    <xf numFmtId="0" fontId="20" fillId="11" borderId="2" xfId="5" applyFont="1" applyFill="1" applyBorder="1" applyAlignment="1">
      <alignment vertical="center" wrapText="1"/>
    </xf>
    <xf numFmtId="177" fontId="12" fillId="11" borderId="5" xfId="4" applyNumberFormat="1" applyFont="1" applyFill="1" applyBorder="1" applyAlignment="1">
      <alignment vertical="center"/>
    </xf>
    <xf numFmtId="177" fontId="21" fillId="13" borderId="6" xfId="4" applyNumberFormat="1" applyFont="1" applyFill="1" applyBorder="1" applyAlignment="1">
      <alignment horizontal="right" vertical="center"/>
    </xf>
    <xf numFmtId="177" fontId="4" fillId="11" borderId="7" xfId="4" applyNumberFormat="1" applyFont="1" applyFill="1" applyBorder="1" applyAlignment="1">
      <alignment horizontal="right" vertical="center"/>
    </xf>
    <xf numFmtId="0" fontId="15" fillId="11" borderId="2" xfId="5" applyFont="1" applyFill="1" applyBorder="1" applyAlignment="1">
      <alignment horizontal="center" vertical="center" wrapText="1"/>
    </xf>
    <xf numFmtId="177" fontId="21" fillId="13" borderId="8" xfId="4" applyNumberFormat="1" applyFont="1" applyFill="1" applyBorder="1" applyAlignment="1">
      <alignment horizontal="right" vertical="center"/>
    </xf>
    <xf numFmtId="0" fontId="22" fillId="11" borderId="2" xfId="5" applyFont="1" applyFill="1" applyBorder="1" applyAlignment="1">
      <alignment horizontal="center" vertical="center"/>
    </xf>
    <xf numFmtId="0" fontId="15" fillId="14" borderId="2" xfId="5" applyFont="1" applyFill="1" applyBorder="1" applyAlignment="1">
      <alignment horizontal="center" vertical="center"/>
    </xf>
    <xf numFmtId="0" fontId="23" fillId="14" borderId="2" xfId="5" applyFont="1" applyFill="1" applyBorder="1" applyAlignment="1">
      <alignment horizontal="left" vertical="center" wrapText="1"/>
    </xf>
    <xf numFmtId="176" fontId="12" fillId="11" borderId="5" xfId="5" applyNumberFormat="1" applyFont="1" applyFill="1" applyBorder="1" applyAlignment="1">
      <alignment horizontal="right" vertical="center"/>
    </xf>
    <xf numFmtId="0" fontId="15" fillId="15" borderId="2" xfId="5" applyFont="1" applyFill="1" applyBorder="1" applyAlignment="1">
      <alignment horizontal="center" vertical="center"/>
    </xf>
    <xf numFmtId="0" fontId="23" fillId="15" borderId="2" xfId="5" applyFont="1" applyFill="1" applyBorder="1" applyAlignment="1">
      <alignment horizontal="left" vertical="center" wrapText="1"/>
    </xf>
    <xf numFmtId="0" fontId="23" fillId="11" borderId="2" xfId="5" applyFont="1" applyFill="1" applyBorder="1" applyAlignment="1">
      <alignment horizontal="left" vertical="center" wrapText="1"/>
    </xf>
    <xf numFmtId="0" fontId="24" fillId="16" borderId="2" xfId="5" applyFont="1" applyFill="1" applyBorder="1" applyAlignment="1">
      <alignment horizontal="center" vertical="center"/>
    </xf>
    <xf numFmtId="0" fontId="25" fillId="16" borderId="2" xfId="5" applyFont="1" applyFill="1" applyBorder="1" applyAlignment="1">
      <alignment horizontal="left" vertical="center" wrapText="1"/>
    </xf>
    <xf numFmtId="177" fontId="21" fillId="13" borderId="9" xfId="4" applyNumberFormat="1" applyFont="1" applyFill="1" applyBorder="1" applyAlignment="1">
      <alignment horizontal="right" vertical="center"/>
    </xf>
    <xf numFmtId="0" fontId="5" fillId="7" borderId="2" xfId="5" applyFont="1" applyFill="1" applyBorder="1" applyAlignment="1">
      <alignment horizontal="center" vertical="center" wrapText="1"/>
    </xf>
    <xf numFmtId="0" fontId="26" fillId="17" borderId="2" xfId="5" applyFont="1" applyFill="1" applyBorder="1" applyAlignment="1">
      <alignment horizontal="center" vertical="center"/>
    </xf>
    <xf numFmtId="0" fontId="27" fillId="17" borderId="3" xfId="5" applyFont="1" applyFill="1" applyBorder="1" applyAlignment="1">
      <alignment vertical="center" wrapText="1"/>
    </xf>
    <xf numFmtId="177" fontId="5" fillId="7" borderId="2" xfId="4" applyNumberFormat="1" applyFont="1" applyFill="1" applyBorder="1" applyAlignment="1">
      <alignment vertical="center"/>
    </xf>
    <xf numFmtId="177" fontId="5" fillId="7" borderId="10" xfId="4" applyNumberFormat="1" applyFont="1" applyFill="1" applyBorder="1" applyAlignment="1">
      <alignment horizontal="right" vertical="center"/>
    </xf>
    <xf numFmtId="177" fontId="5" fillId="7" borderId="2" xfId="4" applyNumberFormat="1" applyFont="1" applyFill="1" applyBorder="1" applyAlignment="1">
      <alignment horizontal="right" vertical="center"/>
    </xf>
    <xf numFmtId="0" fontId="28" fillId="7" borderId="2" xfId="5" applyFont="1" applyFill="1" applyBorder="1" applyAlignment="1">
      <alignment horizontal="center" vertical="center"/>
    </xf>
    <xf numFmtId="0" fontId="5" fillId="7" borderId="2" xfId="5" applyFont="1" applyFill="1" applyBorder="1" applyAlignment="1">
      <alignment vertical="center" wrapText="1"/>
    </xf>
    <xf numFmtId="0" fontId="12" fillId="14" borderId="2" xfId="5" applyFont="1" applyFill="1" applyBorder="1" applyAlignment="1">
      <alignment vertical="center" wrapText="1"/>
    </xf>
    <xf numFmtId="177" fontId="4" fillId="7" borderId="2" xfId="4" applyNumberFormat="1" applyFont="1" applyFill="1" applyBorder="1" applyAlignment="1">
      <alignment horizontal="right" vertical="center"/>
    </xf>
    <xf numFmtId="0" fontId="12" fillId="11" borderId="2" xfId="5" applyFont="1" applyFill="1" applyBorder="1" applyAlignment="1">
      <alignment horizontal="center" vertical="center"/>
    </xf>
    <xf numFmtId="0" fontId="24" fillId="18" borderId="2" xfId="5" applyFont="1" applyFill="1" applyBorder="1" applyAlignment="1">
      <alignment horizontal="center" vertical="center"/>
    </xf>
    <xf numFmtId="0" fontId="25" fillId="18" borderId="2" xfId="5" applyFont="1" applyFill="1" applyBorder="1" applyAlignment="1">
      <alignment vertical="center" wrapText="1"/>
    </xf>
    <xf numFmtId="0" fontId="24" fillId="5" borderId="2" xfId="5" applyFont="1" applyFill="1" applyBorder="1" applyAlignment="1">
      <alignment horizontal="center" vertical="center"/>
    </xf>
    <xf numFmtId="0" fontId="25" fillId="5" borderId="2" xfId="5" applyFont="1" applyFill="1" applyBorder="1" applyAlignment="1">
      <alignment vertical="center" wrapText="1"/>
    </xf>
    <xf numFmtId="0" fontId="4" fillId="19" borderId="2" xfId="5" applyFont="1" applyFill="1" applyBorder="1" applyAlignment="1">
      <alignment horizontal="center" vertical="center"/>
    </xf>
    <xf numFmtId="0" fontId="4" fillId="19" borderId="2" xfId="5" applyFont="1" applyFill="1" applyBorder="1" applyAlignment="1">
      <alignment horizontal="center" vertical="center" wrapText="1"/>
    </xf>
    <xf numFmtId="0" fontId="14" fillId="19" borderId="2" xfId="5" applyFont="1" applyFill="1" applyBorder="1" applyAlignment="1">
      <alignment horizontal="center" vertical="center"/>
    </xf>
    <xf numFmtId="0" fontId="29" fillId="19" borderId="2" xfId="5" applyFont="1" applyFill="1" applyBorder="1" applyAlignment="1">
      <alignment horizontal="center" vertical="center" wrapText="1"/>
    </xf>
    <xf numFmtId="0" fontId="4" fillId="19" borderId="2" xfId="5" applyFont="1" applyFill="1" applyBorder="1" applyAlignment="1">
      <alignment horizontal="left" vertical="center" wrapText="1"/>
    </xf>
    <xf numFmtId="179" fontId="4" fillId="19" borderId="2" xfId="4" applyNumberFormat="1" applyFont="1" applyFill="1" applyBorder="1" applyAlignment="1">
      <alignment vertical="center"/>
    </xf>
    <xf numFmtId="180" fontId="4" fillId="19" borderId="2" xfId="4" applyNumberFormat="1" applyFont="1" applyFill="1" applyBorder="1" applyAlignment="1">
      <alignment vertical="center"/>
    </xf>
    <xf numFmtId="177" fontId="4" fillId="19" borderId="2" xfId="4" applyNumberFormat="1" applyFont="1" applyFill="1" applyBorder="1" applyAlignment="1">
      <alignment vertical="center"/>
    </xf>
    <xf numFmtId="181" fontId="4" fillId="19" borderId="2" xfId="4" applyNumberFormat="1" applyFont="1" applyFill="1" applyBorder="1" applyAlignment="1">
      <alignment vertical="center"/>
    </xf>
    <xf numFmtId="0" fontId="30" fillId="20" borderId="2" xfId="5" applyFont="1" applyFill="1" applyBorder="1" applyAlignment="1">
      <alignment horizontal="center" vertical="center"/>
    </xf>
    <xf numFmtId="0" fontId="30" fillId="20" borderId="2" xfId="5" applyFont="1" applyFill="1" applyBorder="1" applyAlignment="1">
      <alignment horizontal="center" vertical="center" wrapText="1"/>
    </xf>
    <xf numFmtId="0" fontId="31" fillId="20" borderId="2" xfId="5" applyFont="1" applyFill="1" applyBorder="1" applyAlignment="1">
      <alignment horizontal="center" vertical="center"/>
    </xf>
    <xf numFmtId="0" fontId="32" fillId="20" borderId="2" xfId="5" applyFont="1" applyFill="1" applyBorder="1" applyAlignment="1">
      <alignment horizontal="center" vertical="center" wrapText="1"/>
    </xf>
    <xf numFmtId="0" fontId="30" fillId="20" borderId="2" xfId="5" applyFont="1" applyFill="1" applyBorder="1" applyAlignment="1">
      <alignment horizontal="left" vertical="center" wrapText="1"/>
    </xf>
    <xf numFmtId="179" fontId="30" fillId="20" borderId="2" xfId="4" applyNumberFormat="1" applyFont="1" applyFill="1" applyBorder="1" applyAlignment="1">
      <alignment vertical="center"/>
    </xf>
    <xf numFmtId="180" fontId="30" fillId="20" borderId="2" xfId="4" applyNumberFormat="1" applyFont="1" applyFill="1" applyBorder="1" applyAlignment="1">
      <alignment vertical="center"/>
    </xf>
    <xf numFmtId="177" fontId="30" fillId="20" borderId="2" xfId="4" applyNumberFormat="1" applyFont="1" applyFill="1" applyBorder="1" applyAlignment="1">
      <alignment vertical="center"/>
    </xf>
    <xf numFmtId="181" fontId="30" fillId="20" borderId="2" xfId="4" applyNumberFormat="1" applyFont="1" applyFill="1" applyBorder="1" applyAlignment="1">
      <alignment vertical="center"/>
    </xf>
    <xf numFmtId="0" fontId="33" fillId="20" borderId="2" xfId="5" applyFont="1" applyFill="1" applyBorder="1" applyAlignment="1">
      <alignment horizontal="center" vertical="center" wrapText="1"/>
    </xf>
    <xf numFmtId="0" fontId="34" fillId="2" borderId="0" xfId="6" applyFont="1" applyFill="1">
      <alignment vertical="center"/>
    </xf>
    <xf numFmtId="0" fontId="35" fillId="2" borderId="0" xfId="6" applyFont="1" applyFill="1">
      <alignment vertical="center"/>
    </xf>
    <xf numFmtId="0" fontId="4" fillId="2" borderId="0" xfId="6" applyFont="1" applyFill="1" applyAlignment="1">
      <alignment vertical="center" wrapText="1"/>
    </xf>
    <xf numFmtId="0" fontId="6" fillId="2" borderId="0" xfId="6" applyFont="1" applyFill="1" applyAlignment="1">
      <alignment vertical="center" wrapText="1"/>
    </xf>
    <xf numFmtId="0" fontId="34" fillId="2" borderId="0" xfId="6" applyFont="1" applyFill="1" applyAlignment="1">
      <alignment horizontal="left" vertical="center"/>
    </xf>
    <xf numFmtId="177" fontId="25" fillId="21" borderId="5" xfId="4" applyNumberFormat="1" applyFont="1" applyFill="1" applyBorder="1" applyAlignment="1">
      <alignment vertical="center"/>
    </xf>
    <xf numFmtId="176" fontId="25" fillId="21" borderId="5" xfId="5" applyNumberFormat="1" applyFont="1" applyFill="1" applyBorder="1" applyAlignment="1">
      <alignment horizontal="right" vertical="center"/>
    </xf>
    <xf numFmtId="177" fontId="36" fillId="7" borderId="2" xfId="4" applyNumberFormat="1" applyFont="1" applyFill="1" applyBorder="1" applyAlignment="1">
      <alignment vertical="center"/>
    </xf>
    <xf numFmtId="177" fontId="21" fillId="7" borderId="2" xfId="4" applyNumberFormat="1" applyFont="1" applyFill="1" applyBorder="1" applyAlignment="1">
      <alignment vertical="center"/>
    </xf>
    <xf numFmtId="177" fontId="37" fillId="7" borderId="2" xfId="4" applyNumberFormat="1" applyFont="1" applyFill="1" applyBorder="1" applyAlignment="1">
      <alignment vertical="center"/>
    </xf>
    <xf numFmtId="177" fontId="38" fillId="7" borderId="2" xfId="4" applyNumberFormat="1" applyFont="1" applyFill="1" applyBorder="1" applyAlignment="1">
      <alignment vertical="center"/>
    </xf>
    <xf numFmtId="177" fontId="39" fillId="13" borderId="6" xfId="4" applyNumberFormat="1" applyFont="1" applyFill="1" applyBorder="1" applyAlignment="1">
      <alignment horizontal="right" vertical="center"/>
    </xf>
    <xf numFmtId="177" fontId="39" fillId="13" borderId="8" xfId="4" applyNumberFormat="1" applyFont="1" applyFill="1" applyBorder="1" applyAlignment="1">
      <alignment horizontal="right" vertical="center"/>
    </xf>
    <xf numFmtId="177" fontId="39" fillId="13" borderId="9" xfId="4" applyNumberFormat="1" applyFont="1" applyFill="1" applyBorder="1" applyAlignment="1">
      <alignment horizontal="right" vertical="center"/>
    </xf>
    <xf numFmtId="180" fontId="4" fillId="19" borderId="2" xfId="4" applyNumberFormat="1" applyFont="1" applyFill="1" applyBorder="1" applyAlignment="1">
      <alignment horizontal="right" vertical="center" wrapText="1"/>
    </xf>
    <xf numFmtId="181" fontId="4" fillId="19" borderId="2" xfId="4" applyNumberFormat="1" applyFont="1" applyFill="1" applyBorder="1" applyAlignment="1">
      <alignment horizontal="right" vertical="center" wrapText="1"/>
    </xf>
    <xf numFmtId="177" fontId="4" fillId="19" borderId="2" xfId="4" applyNumberFormat="1" applyFont="1" applyFill="1" applyBorder="1" applyAlignment="1">
      <alignment horizontal="right" vertical="center" wrapText="1"/>
    </xf>
    <xf numFmtId="0" fontId="40" fillId="2" borderId="0" xfId="6" applyFont="1" applyFill="1">
      <alignment vertical="center"/>
    </xf>
    <xf numFmtId="177" fontId="41" fillId="7" borderId="2" xfId="4" applyNumberFormat="1" applyFont="1" applyFill="1" applyBorder="1" applyAlignment="1">
      <alignment vertical="center"/>
    </xf>
    <xf numFmtId="177" fontId="42" fillId="22" borderId="5" xfId="4" applyNumberFormat="1" applyFont="1" applyFill="1" applyBorder="1" applyAlignment="1">
      <alignment vertical="center"/>
    </xf>
    <xf numFmtId="176" fontId="42" fillId="22" borderId="5" xfId="5" applyNumberFormat="1" applyFont="1" applyFill="1" applyBorder="1" applyAlignment="1">
      <alignment horizontal="right" vertical="center"/>
    </xf>
    <xf numFmtId="0" fontId="43" fillId="0" borderId="0" xfId="2" applyFont="1">
      <alignment vertical="center"/>
    </xf>
    <xf numFmtId="0" fontId="43" fillId="0" borderId="2" xfId="2" applyFont="1" applyBorder="1">
      <alignment vertical="center"/>
    </xf>
    <xf numFmtId="0" fontId="4" fillId="0" borderId="12" xfId="5" applyFont="1" applyBorder="1" applyAlignment="1">
      <alignment horizontal="center" vertical="center"/>
    </xf>
    <xf numFmtId="0" fontId="12" fillId="0" borderId="3" xfId="5" applyFont="1" applyBorder="1" applyAlignment="1">
      <alignment vertical="center" wrapText="1"/>
    </xf>
    <xf numFmtId="0" fontId="0" fillId="0" borderId="2" xfId="0" applyBorder="1">
      <alignment vertical="center"/>
    </xf>
    <xf numFmtId="0" fontId="43" fillId="0" borderId="7" xfId="2" applyFont="1" applyBorder="1">
      <alignment vertical="center"/>
    </xf>
    <xf numFmtId="0" fontId="44" fillId="2" borderId="2" xfId="6" applyFont="1" applyFill="1" applyBorder="1">
      <alignment vertical="center"/>
    </xf>
    <xf numFmtId="0" fontId="16" fillId="2" borderId="2" xfId="6" applyFont="1" applyFill="1" applyBorder="1">
      <alignment vertical="center"/>
    </xf>
    <xf numFmtId="0" fontId="3" fillId="2" borderId="2" xfId="6" applyFont="1" applyFill="1" applyBorder="1">
      <alignment vertical="center"/>
    </xf>
    <xf numFmtId="0" fontId="2" fillId="2" borderId="2" xfId="6" applyFont="1" applyFill="1" applyBorder="1">
      <alignment vertical="center"/>
    </xf>
    <xf numFmtId="0" fontId="4" fillId="23" borderId="2" xfId="5" applyFont="1" applyFill="1" applyBorder="1" applyAlignment="1">
      <alignment horizontal="center" vertical="center"/>
    </xf>
    <xf numFmtId="0" fontId="15" fillId="23" borderId="2" xfId="5" applyFont="1" applyFill="1" applyBorder="1" applyAlignment="1">
      <alignment horizontal="center" vertical="center"/>
    </xf>
    <xf numFmtId="0" fontId="12" fillId="23" borderId="2" xfId="5" applyFont="1" applyFill="1" applyBorder="1" applyAlignment="1">
      <alignment vertical="center" wrapText="1"/>
    </xf>
    <xf numFmtId="177" fontId="4" fillId="23" borderId="2" xfId="4" applyNumberFormat="1" applyFont="1" applyFill="1" applyBorder="1" applyAlignment="1">
      <alignment vertical="center"/>
    </xf>
    <xf numFmtId="0" fontId="17" fillId="23" borderId="2" xfId="5" applyFont="1" applyFill="1" applyBorder="1" applyAlignment="1">
      <alignment horizontal="center" vertical="center"/>
    </xf>
    <xf numFmtId="0" fontId="4" fillId="24" borderId="2" xfId="5" applyFont="1" applyFill="1" applyBorder="1" applyAlignment="1">
      <alignment horizontal="center" vertical="center"/>
    </xf>
    <xf numFmtId="0" fontId="15" fillId="24" borderId="2" xfId="5" applyFont="1" applyFill="1" applyBorder="1" applyAlignment="1">
      <alignment horizontal="center" vertical="center"/>
    </xf>
    <xf numFmtId="0" fontId="12" fillId="24" borderId="2" xfId="5" applyFont="1" applyFill="1" applyBorder="1" applyAlignment="1">
      <alignment vertical="center" wrapText="1"/>
    </xf>
    <xf numFmtId="177" fontId="4" fillId="24" borderId="2" xfId="4" applyNumberFormat="1" applyFont="1" applyFill="1" applyBorder="1" applyAlignment="1">
      <alignment vertical="center"/>
    </xf>
    <xf numFmtId="177" fontId="4" fillId="24" borderId="3" xfId="4" applyNumberFormat="1" applyFont="1" applyFill="1" applyBorder="1" applyAlignment="1">
      <alignment vertical="center"/>
    </xf>
    <xf numFmtId="177" fontId="4" fillId="24" borderId="4" xfId="4" applyNumberFormat="1" applyFont="1" applyFill="1" applyBorder="1" applyAlignment="1">
      <alignment vertical="center"/>
    </xf>
    <xf numFmtId="0" fontId="15" fillId="24" borderId="2" xfId="5" applyFont="1" applyFill="1" applyBorder="1" applyAlignment="1">
      <alignment horizontal="center" vertical="center" wrapText="1"/>
    </xf>
    <xf numFmtId="0" fontId="20" fillId="24" borderId="2" xfId="5" applyFont="1" applyFill="1" applyBorder="1" applyAlignment="1">
      <alignment vertical="center" wrapText="1"/>
    </xf>
    <xf numFmtId="177" fontId="12" fillId="24" borderId="5" xfId="4" applyNumberFormat="1" applyFont="1" applyFill="1" applyBorder="1" applyAlignment="1">
      <alignment vertical="center"/>
    </xf>
    <xf numFmtId="177" fontId="4" fillId="24" borderId="7" xfId="4" applyNumberFormat="1" applyFont="1" applyFill="1" applyBorder="1" applyAlignment="1">
      <alignment horizontal="right" vertical="center"/>
    </xf>
    <xf numFmtId="0" fontId="23" fillId="24" borderId="2" xfId="5" applyFont="1" applyFill="1" applyBorder="1" applyAlignment="1">
      <alignment horizontal="left" vertical="center" wrapText="1"/>
    </xf>
    <xf numFmtId="176" fontId="12" fillId="24" borderId="5" xfId="5" applyNumberFormat="1" applyFont="1" applyFill="1" applyBorder="1" applyAlignment="1">
      <alignment horizontal="right" vertical="center"/>
    </xf>
    <xf numFmtId="0" fontId="24" fillId="24" borderId="2" xfId="5" applyFont="1" applyFill="1" applyBorder="1" applyAlignment="1">
      <alignment horizontal="center" vertical="center"/>
    </xf>
    <xf numFmtId="0" fontId="25" fillId="24" borderId="2" xfId="5" applyFont="1" applyFill="1" applyBorder="1" applyAlignment="1">
      <alignment horizontal="left" vertical="center" wrapText="1"/>
    </xf>
    <xf numFmtId="0" fontId="4" fillId="8" borderId="2" xfId="5" applyFont="1" applyFill="1" applyBorder="1" applyAlignment="1">
      <alignment horizontal="center" vertical="center"/>
    </xf>
    <xf numFmtId="0" fontId="26" fillId="8" borderId="2" xfId="5" applyFont="1" applyFill="1" applyBorder="1" applyAlignment="1">
      <alignment horizontal="center" vertical="center"/>
    </xf>
    <xf numFmtId="0" fontId="27" fillId="8" borderId="3" xfId="5" applyFont="1" applyFill="1" applyBorder="1" applyAlignment="1">
      <alignment vertical="center" wrapText="1"/>
    </xf>
    <xf numFmtId="177" fontId="5" fillId="8" borderId="2" xfId="4" applyNumberFormat="1" applyFont="1" applyFill="1" applyBorder="1" applyAlignment="1">
      <alignment vertical="center"/>
    </xf>
    <xf numFmtId="177" fontId="5" fillId="8" borderId="10" xfId="4" applyNumberFormat="1" applyFont="1" applyFill="1" applyBorder="1" applyAlignment="1">
      <alignment horizontal="right" vertical="center"/>
    </xf>
    <xf numFmtId="177" fontId="5" fillId="8" borderId="2" xfId="4" applyNumberFormat="1" applyFont="1" applyFill="1" applyBorder="1" applyAlignment="1">
      <alignment horizontal="right" vertical="center"/>
    </xf>
    <xf numFmtId="0" fontId="28" fillId="8" borderId="2" xfId="5" applyFont="1" applyFill="1" applyBorder="1" applyAlignment="1">
      <alignment horizontal="center" vertical="center"/>
    </xf>
    <xf numFmtId="0" fontId="5" fillId="8" borderId="2" xfId="5" applyFont="1" applyFill="1" applyBorder="1" applyAlignment="1">
      <alignment vertical="center" wrapText="1"/>
    </xf>
    <xf numFmtId="177" fontId="4" fillId="8" borderId="2" xfId="4" applyNumberFormat="1" applyFont="1" applyFill="1" applyBorder="1" applyAlignment="1">
      <alignment vertical="center"/>
    </xf>
    <xf numFmtId="177" fontId="4" fillId="8" borderId="2" xfId="4" applyNumberFormat="1" applyFont="1" applyFill="1" applyBorder="1" applyAlignment="1">
      <alignment horizontal="right" vertical="center"/>
    </xf>
    <xf numFmtId="0" fontId="12" fillId="25" borderId="2" xfId="5" applyFont="1" applyFill="1" applyBorder="1" applyAlignment="1">
      <alignment horizontal="center" vertical="center"/>
    </xf>
    <xf numFmtId="0" fontId="4" fillId="25" borderId="2" xfId="5" applyFont="1" applyFill="1" applyBorder="1" applyAlignment="1">
      <alignment horizontal="center" vertical="center"/>
    </xf>
    <xf numFmtId="0" fontId="15" fillId="25" borderId="2" xfId="5" applyFont="1" applyFill="1" applyBorder="1" applyAlignment="1">
      <alignment horizontal="center" vertical="center"/>
    </xf>
    <xf numFmtId="0" fontId="12" fillId="25" borderId="2" xfId="5" applyFont="1" applyFill="1" applyBorder="1" applyAlignment="1">
      <alignment vertical="center" wrapText="1"/>
    </xf>
    <xf numFmtId="177" fontId="4" fillId="25" borderId="2" xfId="4" applyNumberFormat="1" applyFont="1" applyFill="1" applyBorder="1" applyAlignment="1">
      <alignment vertical="center"/>
    </xf>
    <xf numFmtId="177" fontId="4" fillId="25" borderId="2" xfId="4" applyNumberFormat="1" applyFont="1" applyFill="1" applyBorder="1" applyAlignment="1">
      <alignment horizontal="right" vertical="center"/>
    </xf>
    <xf numFmtId="0" fontId="44" fillId="2" borderId="0" xfId="6" applyFont="1" applyFill="1">
      <alignment vertical="center"/>
    </xf>
    <xf numFmtId="0" fontId="27" fillId="6" borderId="2" xfId="5" applyFont="1" applyFill="1" applyBorder="1" applyAlignment="1">
      <alignment horizontal="center" vertical="center"/>
    </xf>
    <xf numFmtId="0" fontId="27" fillId="6" borderId="2" xfId="5" applyFont="1" applyFill="1" applyBorder="1" applyAlignment="1">
      <alignment horizontal="center" vertical="center" wrapText="1"/>
    </xf>
    <xf numFmtId="0" fontId="5" fillId="7" borderId="2" xfId="5" applyFont="1" applyFill="1" applyBorder="1" applyAlignment="1">
      <alignment horizontal="center" vertical="center"/>
    </xf>
    <xf numFmtId="0" fontId="47" fillId="7" borderId="2" xfId="5" applyFont="1" applyFill="1" applyBorder="1" applyAlignment="1">
      <alignment horizontal="center" vertical="center"/>
    </xf>
    <xf numFmtId="0" fontId="48" fillId="7" borderId="2" xfId="5" applyFont="1" applyFill="1" applyBorder="1" applyAlignment="1">
      <alignment horizontal="center" vertical="center"/>
    </xf>
    <xf numFmtId="0" fontId="27" fillId="8" borderId="2" xfId="5" applyFont="1" applyFill="1" applyBorder="1" applyAlignment="1">
      <alignment vertical="center" wrapText="1"/>
    </xf>
    <xf numFmtId="0" fontId="28" fillId="9" borderId="2" xfId="5" applyFont="1" applyFill="1" applyBorder="1" applyAlignment="1">
      <alignment horizontal="center" vertical="center"/>
    </xf>
    <xf numFmtId="0" fontId="27" fillId="9" borderId="2" xfId="5" applyFont="1" applyFill="1" applyBorder="1" applyAlignment="1">
      <alignment vertical="center" wrapText="1"/>
    </xf>
    <xf numFmtId="0" fontId="28" fillId="10" borderId="2" xfId="5" applyFont="1" applyFill="1" applyBorder="1" applyAlignment="1">
      <alignment horizontal="center" vertical="center"/>
    </xf>
    <xf numFmtId="0" fontId="27" fillId="10" borderId="2" xfId="5" applyFont="1" applyFill="1" applyBorder="1" applyAlignment="1">
      <alignment vertical="center" wrapText="1"/>
    </xf>
    <xf numFmtId="0" fontId="26" fillId="7" borderId="2" xfId="5" applyFont="1" applyFill="1" applyBorder="1" applyAlignment="1">
      <alignment horizontal="center" vertical="center"/>
    </xf>
    <xf numFmtId="0" fontId="27" fillId="7" borderId="2" xfId="5" applyFont="1" applyFill="1" applyBorder="1" applyAlignment="1">
      <alignment vertical="center" wrapText="1"/>
    </xf>
    <xf numFmtId="177" fontId="49" fillId="7" borderId="2" xfId="4" applyNumberFormat="1" applyFont="1" applyFill="1" applyBorder="1" applyAlignment="1">
      <alignment vertical="center"/>
    </xf>
    <xf numFmtId="0" fontId="27" fillId="11" borderId="2" xfId="5" applyFont="1" applyFill="1" applyBorder="1" applyAlignment="1">
      <alignment vertical="center" wrapText="1"/>
    </xf>
    <xf numFmtId="0" fontId="5" fillId="11" borderId="2" xfId="5" applyFont="1" applyFill="1" applyBorder="1" applyAlignment="1">
      <alignment horizontal="center" vertical="center"/>
    </xf>
    <xf numFmtId="0" fontId="5" fillId="11" borderId="2" xfId="5" applyFont="1" applyFill="1" applyBorder="1" applyAlignment="1">
      <alignment horizontal="center" vertical="center" wrapText="1"/>
    </xf>
    <xf numFmtId="0" fontId="48" fillId="11" borderId="2" xfId="5" applyFont="1" applyFill="1" applyBorder="1" applyAlignment="1">
      <alignment horizontal="center" vertical="center"/>
    </xf>
    <xf numFmtId="0" fontId="28" fillId="11" borderId="2" xfId="5" applyFont="1" applyFill="1" applyBorder="1" applyAlignment="1">
      <alignment horizontal="center" vertical="center"/>
    </xf>
    <xf numFmtId="177" fontId="5" fillId="11" borderId="2" xfId="4" applyNumberFormat="1" applyFont="1" applyFill="1" applyBorder="1" applyAlignment="1">
      <alignment vertical="center"/>
    </xf>
    <xf numFmtId="177" fontId="5" fillId="11" borderId="2" xfId="4" applyNumberFormat="1" applyFont="1" applyFill="1" applyBorder="1" applyAlignment="1">
      <alignment horizontal="right" vertical="center"/>
    </xf>
    <xf numFmtId="0" fontId="50" fillId="11" borderId="2" xfId="5" applyFont="1" applyFill="1" applyBorder="1" applyAlignment="1">
      <alignment horizontal="center" vertical="center"/>
    </xf>
    <xf numFmtId="0" fontId="28" fillId="15" borderId="2" xfId="5" applyFont="1" applyFill="1" applyBorder="1" applyAlignment="1">
      <alignment horizontal="center" vertical="center"/>
    </xf>
    <xf numFmtId="0" fontId="51" fillId="15" borderId="2" xfId="5" applyFont="1" applyFill="1" applyBorder="1" applyAlignment="1">
      <alignment horizontal="left" vertical="center" wrapText="1"/>
    </xf>
    <xf numFmtId="176" fontId="27" fillId="11" borderId="2" xfId="5" applyNumberFormat="1" applyFont="1" applyFill="1" applyBorder="1" applyAlignment="1">
      <alignment horizontal="right" vertical="center"/>
    </xf>
    <xf numFmtId="0" fontId="28" fillId="14" borderId="2" xfId="5" applyFont="1" applyFill="1" applyBorder="1" applyAlignment="1">
      <alignment horizontal="center" vertical="center"/>
    </xf>
    <xf numFmtId="0" fontId="51" fillId="14" borderId="2" xfId="5" applyFont="1" applyFill="1" applyBorder="1" applyAlignment="1">
      <alignment horizontal="left" vertical="center" wrapText="1"/>
    </xf>
    <xf numFmtId="0" fontId="51" fillId="11" borderId="2" xfId="5" applyFont="1" applyFill="1" applyBorder="1" applyAlignment="1">
      <alignment horizontal="left" vertical="center" wrapText="1"/>
    </xf>
    <xf numFmtId="177" fontId="27" fillId="11" borderId="2" xfId="4" applyNumberFormat="1" applyFont="1" applyFill="1" applyBorder="1" applyAlignment="1">
      <alignment vertical="center"/>
    </xf>
    <xf numFmtId="0" fontId="52" fillId="11" borderId="2" xfId="5" applyFont="1" applyFill="1" applyBorder="1" applyAlignment="1">
      <alignment vertical="center" wrapText="1"/>
    </xf>
    <xf numFmtId="0" fontId="28" fillId="11" borderId="2" xfId="5" applyFont="1" applyFill="1" applyBorder="1" applyAlignment="1">
      <alignment horizontal="center" vertical="center" wrapText="1"/>
    </xf>
    <xf numFmtId="0" fontId="53" fillId="16" borderId="2" xfId="5" applyFont="1" applyFill="1" applyBorder="1" applyAlignment="1">
      <alignment horizontal="center" vertical="center"/>
    </xf>
    <xf numFmtId="0" fontId="54" fillId="16" borderId="2" xfId="5" applyFont="1" applyFill="1" applyBorder="1" applyAlignment="1">
      <alignment horizontal="left" vertical="center" wrapText="1"/>
    </xf>
    <xf numFmtId="0" fontId="27" fillId="17" borderId="2" xfId="5" applyFont="1" applyFill="1" applyBorder="1" applyAlignment="1">
      <alignment vertical="center" wrapText="1"/>
    </xf>
    <xf numFmtId="0" fontId="27" fillId="14" borderId="2" xfId="5" applyFont="1" applyFill="1" applyBorder="1" applyAlignment="1">
      <alignment vertical="center" wrapText="1"/>
    </xf>
    <xf numFmtId="0" fontId="27" fillId="11" borderId="2" xfId="5" applyFont="1" applyFill="1" applyBorder="1" applyAlignment="1">
      <alignment horizontal="center" vertical="center"/>
    </xf>
    <xf numFmtId="0" fontId="55" fillId="11" borderId="2" xfId="5" applyFont="1" applyFill="1" applyBorder="1" applyAlignment="1">
      <alignment horizontal="center" vertical="center"/>
    </xf>
    <xf numFmtId="0" fontId="53" fillId="18" borderId="2" xfId="5" applyFont="1" applyFill="1" applyBorder="1" applyAlignment="1">
      <alignment horizontal="center" vertical="center"/>
    </xf>
    <xf numFmtId="0" fontId="54" fillId="18" borderId="2" xfId="5" applyFont="1" applyFill="1" applyBorder="1" applyAlignment="1">
      <alignment vertical="center" wrapText="1"/>
    </xf>
    <xf numFmtId="0" fontId="53" fillId="5" borderId="2" xfId="5" applyFont="1" applyFill="1" applyBorder="1" applyAlignment="1">
      <alignment horizontal="center" vertical="center"/>
    </xf>
    <xf numFmtId="0" fontId="54" fillId="5" borderId="2" xfId="5" applyFont="1" applyFill="1" applyBorder="1" applyAlignment="1">
      <alignment vertical="center" wrapText="1"/>
    </xf>
    <xf numFmtId="0" fontId="56" fillId="20" borderId="2" xfId="5" applyFont="1" applyFill="1" applyBorder="1" applyAlignment="1">
      <alignment horizontal="center" vertical="center"/>
    </xf>
    <xf numFmtId="0" fontId="56" fillId="20" borderId="2" xfId="5" applyFont="1" applyFill="1" applyBorder="1" applyAlignment="1">
      <alignment horizontal="center" vertical="center" wrapText="1"/>
    </xf>
    <xf numFmtId="0" fontId="57" fillId="20" borderId="2" xfId="5" applyFont="1" applyFill="1" applyBorder="1" applyAlignment="1">
      <alignment horizontal="center" vertical="center"/>
    </xf>
    <xf numFmtId="0" fontId="54" fillId="20" borderId="2" xfId="5" applyFont="1" applyFill="1" applyBorder="1" applyAlignment="1">
      <alignment horizontal="center" vertical="center" wrapText="1"/>
    </xf>
    <xf numFmtId="0" fontId="56" fillId="20" borderId="2" xfId="5" applyFont="1" applyFill="1" applyBorder="1" applyAlignment="1">
      <alignment horizontal="left" vertical="center" wrapText="1"/>
    </xf>
    <xf numFmtId="179" fontId="56" fillId="20" borderId="2" xfId="4" applyNumberFormat="1" applyFont="1" applyFill="1" applyBorder="1" applyAlignment="1">
      <alignment vertical="center"/>
    </xf>
    <xf numFmtId="180" fontId="5" fillId="19" borderId="2" xfId="4" applyNumberFormat="1" applyFont="1" applyFill="1" applyBorder="1" applyAlignment="1">
      <alignment horizontal="right" vertical="center" wrapText="1"/>
    </xf>
    <xf numFmtId="177" fontId="56" fillId="20" borderId="2" xfId="4" applyNumberFormat="1" applyFont="1" applyFill="1" applyBorder="1" applyAlignment="1">
      <alignment vertical="center"/>
    </xf>
    <xf numFmtId="181" fontId="5" fillId="19" borderId="2" xfId="4" applyNumberFormat="1" applyFont="1" applyFill="1" applyBorder="1" applyAlignment="1">
      <alignment horizontal="right" vertical="center" wrapText="1"/>
    </xf>
    <xf numFmtId="177" fontId="5" fillId="19" borderId="2" xfId="4" applyNumberFormat="1" applyFont="1" applyFill="1" applyBorder="1" applyAlignment="1">
      <alignment horizontal="right" vertical="center" wrapText="1"/>
    </xf>
    <xf numFmtId="0" fontId="58" fillId="2" borderId="0" xfId="6" applyFont="1" applyFill="1">
      <alignment vertical="center"/>
    </xf>
    <xf numFmtId="0" fontId="27" fillId="2" borderId="0" xfId="6" applyFont="1" applyFill="1">
      <alignment vertical="center"/>
    </xf>
    <xf numFmtId="0" fontId="27" fillId="11" borderId="4" xfId="5" applyFont="1" applyFill="1" applyBorder="1" applyAlignment="1">
      <alignment vertical="center" wrapText="1"/>
    </xf>
    <xf numFmtId="0" fontId="27" fillId="11" borderId="11" xfId="5" applyFont="1" applyFill="1" applyBorder="1" applyAlignment="1">
      <alignment vertical="center" wrapText="1"/>
    </xf>
    <xf numFmtId="0" fontId="27" fillId="11" borderId="10" xfId="5" applyFont="1" applyFill="1" applyBorder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>
      <alignment vertical="center"/>
    </xf>
    <xf numFmtId="0" fontId="15" fillId="8" borderId="2" xfId="5" applyFont="1" applyFill="1" applyBorder="1" applyAlignment="1">
      <alignment horizontal="left" vertical="center" wrapText="1"/>
    </xf>
    <xf numFmtId="177" fontId="0" fillId="0" borderId="2" xfId="0" applyNumberFormat="1" applyBorder="1">
      <alignment vertical="center"/>
    </xf>
    <xf numFmtId="0" fontId="0" fillId="0" borderId="2" xfId="0" applyBorder="1" applyAlignment="1">
      <alignment horizontal="right" vertical="center"/>
    </xf>
    <xf numFmtId="0" fontId="59" fillId="7" borderId="2" xfId="5" applyFont="1" applyFill="1" applyBorder="1" applyAlignment="1">
      <alignment horizontal="left" vertical="center" wrapText="1"/>
    </xf>
    <xf numFmtId="0" fontId="15" fillId="7" borderId="2" xfId="5" applyFont="1" applyFill="1" applyBorder="1" applyAlignment="1">
      <alignment horizontal="left" vertical="center" wrapText="1"/>
    </xf>
    <xf numFmtId="0" fontId="15" fillId="11" borderId="2" xfId="5" applyFont="1" applyFill="1" applyBorder="1" applyAlignment="1">
      <alignment horizontal="left" vertical="center" wrapText="1"/>
    </xf>
    <xf numFmtId="0" fontId="15" fillId="12" borderId="2" xfId="5" applyFont="1" applyFill="1" applyBorder="1" applyAlignment="1">
      <alignment horizontal="left" vertical="center" wrapText="1"/>
    </xf>
    <xf numFmtId="0" fontId="15" fillId="14" borderId="2" xfId="5" applyFont="1" applyFill="1" applyBorder="1" applyAlignment="1">
      <alignment horizontal="left" vertical="center" wrapText="1"/>
    </xf>
    <xf numFmtId="0" fontId="15" fillId="15" borderId="2" xfId="5" applyFont="1" applyFill="1" applyBorder="1" applyAlignment="1">
      <alignment horizontal="left" vertical="center" wrapText="1"/>
    </xf>
    <xf numFmtId="0" fontId="15" fillId="26" borderId="2" xfId="5" applyFont="1" applyFill="1" applyBorder="1" applyAlignment="1">
      <alignment horizontal="left" vertical="center" wrapText="1"/>
    </xf>
    <xf numFmtId="0" fontId="26" fillId="27" borderId="2" xfId="5" applyFont="1" applyFill="1" applyBorder="1" applyAlignment="1">
      <alignment horizontal="left" vertical="center" wrapText="1"/>
    </xf>
    <xf numFmtId="0" fontId="28" fillId="7" borderId="2" xfId="5" applyFont="1" applyFill="1" applyBorder="1" applyAlignment="1">
      <alignment horizontal="left" vertical="center" wrapText="1"/>
    </xf>
    <xf numFmtId="0" fontId="24" fillId="5" borderId="2" xfId="5" applyFont="1" applyFill="1" applyBorder="1" applyAlignment="1">
      <alignment horizontal="left" vertical="center" wrapText="1"/>
    </xf>
    <xf numFmtId="0" fontId="24" fillId="18" borderId="2" xfId="5" applyFont="1" applyFill="1" applyBorder="1" applyAlignment="1">
      <alignment horizontal="left" vertical="center" wrapText="1"/>
    </xf>
    <xf numFmtId="177" fontId="4" fillId="0" borderId="2" xfId="0" applyNumberFormat="1" applyFont="1" applyBorder="1" applyAlignment="1">
      <alignment horizontal="right" vertical="center"/>
    </xf>
    <xf numFmtId="182" fontId="4" fillId="0" borderId="2" xfId="0" applyNumberFormat="1" applyFont="1" applyBorder="1" applyAlignment="1">
      <alignment horizontal="right" vertical="center"/>
    </xf>
    <xf numFmtId="0" fontId="17" fillId="7" borderId="2" xfId="5" applyFont="1" applyFill="1" applyBorder="1" applyAlignment="1">
      <alignment horizontal="left" vertical="center" wrapText="1"/>
    </xf>
    <xf numFmtId="0" fontId="27" fillId="7" borderId="2" xfId="5" applyFont="1" applyFill="1" applyBorder="1" applyAlignment="1">
      <alignment horizontal="left" vertical="center" wrapText="1"/>
    </xf>
    <xf numFmtId="14" fontId="0" fillId="0" borderId="0" xfId="0" applyNumberFormat="1">
      <alignment vertical="center"/>
    </xf>
    <xf numFmtId="177" fontId="0" fillId="0" borderId="0" xfId="0" applyNumberFormat="1">
      <alignment vertical="center"/>
    </xf>
    <xf numFmtId="0" fontId="0" fillId="0" borderId="11" xfId="0" applyBorder="1">
      <alignment vertical="center"/>
    </xf>
    <xf numFmtId="0" fontId="3" fillId="19" borderId="0" xfId="6" applyFont="1" applyFill="1">
      <alignment vertical="center"/>
    </xf>
    <xf numFmtId="0" fontId="60" fillId="0" borderId="12" xfId="5" applyFont="1" applyBorder="1" applyAlignment="1">
      <alignment horizontal="center" vertical="center"/>
    </xf>
    <xf numFmtId="0" fontId="60" fillId="0" borderId="3" xfId="5" applyFont="1" applyBorder="1" applyAlignment="1">
      <alignment horizontal="center" vertical="center"/>
    </xf>
    <xf numFmtId="0" fontId="61" fillId="0" borderId="3" xfId="5" applyFont="1" applyBorder="1" applyAlignment="1">
      <alignment horizontal="center" vertical="center"/>
    </xf>
    <xf numFmtId="0" fontId="61" fillId="0" borderId="3" xfId="5" applyFont="1" applyBorder="1" applyAlignment="1">
      <alignment horizontal="center" vertical="center" wrapText="1"/>
    </xf>
    <xf numFmtId="0" fontId="60" fillId="0" borderId="3" xfId="5" applyFont="1" applyBorder="1" applyAlignment="1">
      <alignment horizontal="center" vertical="center" wrapText="1"/>
    </xf>
    <xf numFmtId="0" fontId="61" fillId="19" borderId="3" xfId="5" applyFont="1" applyFill="1" applyBorder="1" applyAlignment="1">
      <alignment horizontal="center" vertical="center" wrapText="1"/>
    </xf>
    <xf numFmtId="0" fontId="61" fillId="19" borderId="13" xfId="5" applyFont="1" applyFill="1" applyBorder="1" applyAlignment="1">
      <alignment horizontal="center" vertical="center" wrapText="1"/>
    </xf>
    <xf numFmtId="0" fontId="60" fillId="0" borderId="13" xfId="5" applyFont="1" applyBorder="1" applyAlignment="1">
      <alignment horizontal="center" vertical="center" wrapText="1"/>
    </xf>
    <xf numFmtId="0" fontId="44" fillId="19" borderId="2" xfId="6" applyFont="1" applyFill="1" applyBorder="1" applyAlignment="1">
      <alignment vertical="center" wrapText="1"/>
    </xf>
    <xf numFmtId="0" fontId="61" fillId="0" borderId="0" xfId="5" applyFont="1" applyAlignment="1">
      <alignment horizontal="center" vertical="center"/>
    </xf>
    <xf numFmtId="183" fontId="60" fillId="0" borderId="3" xfId="1" applyNumberFormat="1" applyFont="1" applyBorder="1" applyAlignment="1">
      <alignment horizontal="center" vertical="center" wrapText="1"/>
    </xf>
    <xf numFmtId="183" fontId="61" fillId="19" borderId="3" xfId="1" applyNumberFormat="1" applyFont="1" applyFill="1" applyBorder="1" applyAlignment="1">
      <alignment horizontal="center" vertical="center" wrapText="1"/>
    </xf>
    <xf numFmtId="183" fontId="61" fillId="19" borderId="13" xfId="1" applyNumberFormat="1" applyFont="1" applyFill="1" applyBorder="1" applyAlignment="1">
      <alignment horizontal="center" vertical="center" wrapText="1"/>
    </xf>
    <xf numFmtId="183" fontId="60" fillId="0" borderId="13" xfId="1" applyNumberFormat="1" applyFont="1" applyBorder="1" applyAlignment="1">
      <alignment horizontal="center" vertical="center" wrapText="1"/>
    </xf>
    <xf numFmtId="0" fontId="50" fillId="0" borderId="3" xfId="5" applyFont="1" applyBorder="1" applyAlignment="1">
      <alignment horizontal="center" vertical="center"/>
    </xf>
    <xf numFmtId="0" fontId="60" fillId="0" borderId="3" xfId="4" applyFont="1" applyBorder="1" applyAlignment="1">
      <alignment horizontal="center" vertical="center"/>
    </xf>
    <xf numFmtId="0" fontId="60" fillId="0" borderId="3" xfId="4" applyFont="1" applyBorder="1" applyAlignment="1">
      <alignment vertical="center"/>
    </xf>
    <xf numFmtId="183" fontId="60" fillId="0" borderId="3" xfId="1" applyNumberFormat="1" applyFont="1" applyBorder="1" applyAlignment="1">
      <alignment vertical="center"/>
    </xf>
    <xf numFmtId="183" fontId="60" fillId="19" borderId="3" xfId="1" applyNumberFormat="1" applyFont="1" applyFill="1" applyBorder="1" applyAlignment="1">
      <alignment vertical="center"/>
    </xf>
    <xf numFmtId="183" fontId="60" fillId="19" borderId="13" xfId="1" applyNumberFormat="1" applyFont="1" applyFill="1" applyBorder="1" applyAlignment="1">
      <alignment vertical="center"/>
    </xf>
    <xf numFmtId="0" fontId="60" fillId="0" borderId="13" xfId="4" applyFont="1" applyBorder="1" applyAlignment="1">
      <alignment vertical="center"/>
    </xf>
    <xf numFmtId="183" fontId="3" fillId="19" borderId="2" xfId="1" applyNumberFormat="1" applyFont="1" applyFill="1" applyBorder="1">
      <alignment vertical="center"/>
    </xf>
    <xf numFmtId="0" fontId="51" fillId="0" borderId="3" xfId="5" applyFont="1" applyBorder="1" applyAlignment="1">
      <alignment horizontal="center" vertical="center"/>
    </xf>
    <xf numFmtId="0" fontId="51" fillId="0" borderId="3" xfId="5" applyFont="1" applyBorder="1" applyAlignment="1">
      <alignment horizontal="center" vertical="center" wrapText="1"/>
    </xf>
    <xf numFmtId="0" fontId="51" fillId="0" borderId="3" xfId="4" applyFont="1" applyBorder="1" applyAlignment="1">
      <alignment vertical="center"/>
    </xf>
    <xf numFmtId="0" fontId="51" fillId="0" borderId="13" xfId="4" applyFont="1" applyBorder="1" applyAlignment="1">
      <alignment horizontal="right" vertical="center"/>
    </xf>
    <xf numFmtId="0" fontId="23" fillId="0" borderId="3" xfId="5" applyFont="1" applyBorder="1" applyAlignment="1">
      <alignment horizontal="center" vertical="center"/>
    </xf>
    <xf numFmtId="0" fontId="23" fillId="0" borderId="3" xfId="5" applyFont="1" applyBorder="1" applyAlignment="1">
      <alignment horizontal="center" vertical="center" wrapText="1"/>
    </xf>
    <xf numFmtId="0" fontId="51" fillId="0" borderId="13" xfId="4" applyFont="1" applyBorder="1" applyAlignment="1">
      <alignment vertical="center"/>
    </xf>
    <xf numFmtId="0" fontId="60" fillId="0" borderId="14" xfId="4" applyFont="1" applyBorder="1" applyAlignment="1">
      <alignment horizontal="center" vertical="center"/>
    </xf>
    <xf numFmtId="0" fontId="50" fillId="0" borderId="14" xfId="4" applyFont="1" applyBorder="1" applyAlignment="1">
      <alignment horizontal="center" vertical="center"/>
    </xf>
    <xf numFmtId="0" fontId="60" fillId="0" borderId="13" xfId="4" applyFont="1" applyBorder="1" applyAlignment="1">
      <alignment horizontal="center" vertical="center"/>
    </xf>
    <xf numFmtId="0" fontId="60" fillId="0" borderId="14" xfId="4" applyFont="1" applyBorder="1" applyAlignment="1">
      <alignment vertical="center"/>
    </xf>
    <xf numFmtId="0" fontId="60" fillId="0" borderId="13" xfId="4" applyFont="1" applyBorder="1" applyAlignment="1">
      <alignment horizontal="right" vertical="center"/>
    </xf>
    <xf numFmtId="0" fontId="51" fillId="0" borderId="3" xfId="4" applyFont="1" applyBorder="1" applyAlignment="1">
      <alignment horizontal="right" vertical="center"/>
    </xf>
    <xf numFmtId="0" fontId="23" fillId="0" borderId="3" xfId="4" applyFont="1" applyBorder="1" applyAlignment="1">
      <alignment vertical="center"/>
    </xf>
    <xf numFmtId="0" fontId="15" fillId="7" borderId="2" xfId="5" applyFont="1" applyFill="1" applyBorder="1" applyAlignment="1">
      <alignment horizontal="center" vertical="center" wrapText="1"/>
    </xf>
    <xf numFmtId="0" fontId="62" fillId="0" borderId="3" xfId="5" applyFont="1" applyBorder="1" applyAlignment="1">
      <alignment vertical="center" wrapText="1"/>
    </xf>
    <xf numFmtId="0" fontId="60" fillId="0" borderId="3" xfId="5" applyFont="1" applyBorder="1" applyAlignment="1">
      <alignment vertical="center" wrapText="1"/>
    </xf>
    <xf numFmtId="0" fontId="51" fillId="0" borderId="3" xfId="5" applyFont="1" applyBorder="1" applyAlignment="1">
      <alignment vertical="center" wrapText="1"/>
    </xf>
    <xf numFmtId="0" fontId="60" fillId="0" borderId="15" xfId="5" applyFont="1" applyBorder="1" applyAlignment="1">
      <alignment horizontal="center" vertical="center"/>
    </xf>
    <xf numFmtId="0" fontId="60" fillId="0" borderId="15" xfId="5" applyFont="1" applyBorder="1" applyAlignment="1">
      <alignment horizontal="center" vertical="center" wrapText="1"/>
    </xf>
    <xf numFmtId="0" fontId="50" fillId="0" borderId="15" xfId="5" applyFont="1" applyBorder="1" applyAlignment="1">
      <alignment horizontal="center" vertical="center"/>
    </xf>
    <xf numFmtId="0" fontId="60" fillId="0" borderId="15" xfId="5" applyFont="1" applyBorder="1" applyAlignment="1">
      <alignment vertical="center" wrapText="1"/>
    </xf>
    <xf numFmtId="0" fontId="60" fillId="0" borderId="15" xfId="4" applyFont="1" applyBorder="1" applyAlignment="1">
      <alignment horizontal="center" vertical="center"/>
    </xf>
    <xf numFmtId="0" fontId="60" fillId="0" borderId="15" xfId="4" applyFont="1" applyBorder="1" applyAlignment="1">
      <alignment vertical="center"/>
    </xf>
    <xf numFmtId="0" fontId="60" fillId="0" borderId="16" xfId="4" applyFont="1" applyBorder="1" applyAlignment="1">
      <alignment vertical="center"/>
    </xf>
    <xf numFmtId="177" fontId="16" fillId="17" borderId="2" xfId="4" applyNumberFormat="1" applyFont="1" applyFill="1" applyBorder="1" applyAlignment="1">
      <alignment vertical="center"/>
    </xf>
    <xf numFmtId="177" fontId="5" fillId="17" borderId="2" xfId="4" applyNumberFormat="1" applyFont="1" applyFill="1" applyBorder="1" applyAlignment="1">
      <alignment horizontal="right" vertical="center"/>
    </xf>
    <xf numFmtId="176" fontId="5" fillId="11" borderId="2" xfId="5" applyNumberFormat="1" applyFont="1" applyFill="1" applyBorder="1" applyAlignment="1">
      <alignment horizontal="right" vertical="center"/>
    </xf>
    <xf numFmtId="0" fontId="26" fillId="28" borderId="2" xfId="5" applyFont="1" applyFill="1" applyBorder="1" applyAlignment="1">
      <alignment horizontal="center" vertical="center"/>
    </xf>
    <xf numFmtId="0" fontId="27" fillId="28" borderId="2" xfId="5" applyFont="1" applyFill="1" applyBorder="1" applyAlignment="1">
      <alignment vertical="center" wrapText="1"/>
    </xf>
    <xf numFmtId="0" fontId="6" fillId="17" borderId="0" xfId="6" applyFont="1" applyFill="1">
      <alignment vertical="center"/>
    </xf>
    <xf numFmtId="0" fontId="3" fillId="2" borderId="0" xfId="7" applyFont="1" applyFill="1">
      <alignment vertical="center"/>
    </xf>
    <xf numFmtId="0" fontId="4" fillId="2" borderId="0" xfId="7" applyFont="1" applyFill="1">
      <alignment vertical="center"/>
    </xf>
    <xf numFmtId="0" fontId="6" fillId="2" borderId="0" xfId="7" applyFont="1" applyFill="1">
      <alignment vertical="center"/>
    </xf>
    <xf numFmtId="0" fontId="34" fillId="2" borderId="0" xfId="7" applyFont="1" applyFill="1" applyAlignment="1">
      <alignment horizontal="left" vertical="center"/>
    </xf>
    <xf numFmtId="0" fontId="6" fillId="2" borderId="0" xfId="7" applyFont="1" applyFill="1" applyAlignment="1">
      <alignment vertical="center" wrapText="1"/>
    </xf>
    <xf numFmtId="0" fontId="4" fillId="2" borderId="0" xfId="7" applyFont="1" applyFill="1" applyAlignment="1">
      <alignment vertical="center" wrapText="1"/>
    </xf>
    <xf numFmtId="0" fontId="35" fillId="2" borderId="0" xfId="7" applyFont="1" applyFill="1">
      <alignment vertical="center"/>
    </xf>
    <xf numFmtId="0" fontId="54" fillId="5" borderId="2" xfId="8" applyFont="1" applyFill="1" applyBorder="1" applyAlignment="1">
      <alignment vertical="center" wrapText="1"/>
    </xf>
    <xf numFmtId="0" fontId="53" fillId="5" borderId="2" xfId="8" applyFont="1" applyFill="1" applyBorder="1" applyAlignment="1">
      <alignment horizontal="center" vertical="center"/>
    </xf>
    <xf numFmtId="0" fontId="48" fillId="7" borderId="2" xfId="8" applyFont="1" applyFill="1" applyBorder="1" applyAlignment="1">
      <alignment horizontal="center" vertical="center"/>
    </xf>
    <xf numFmtId="0" fontId="5" fillId="7" borderId="2" xfId="8" applyFont="1" applyFill="1" applyBorder="1" applyAlignment="1">
      <alignment horizontal="center" vertical="center" wrapText="1"/>
    </xf>
    <xf numFmtId="0" fontId="5" fillId="7" borderId="2" xfId="8" applyFont="1" applyFill="1" applyBorder="1" applyAlignment="1">
      <alignment horizontal="center" vertical="center"/>
    </xf>
    <xf numFmtId="0" fontId="5" fillId="11" borderId="2" xfId="8" applyFont="1" applyFill="1" applyBorder="1" applyAlignment="1">
      <alignment horizontal="center" vertical="center"/>
    </xf>
    <xf numFmtId="0" fontId="27" fillId="7" borderId="2" xfId="8" applyFont="1" applyFill="1" applyBorder="1" applyAlignment="1">
      <alignment vertical="center" wrapText="1"/>
    </xf>
    <xf numFmtId="0" fontId="28" fillId="7" borderId="2" xfId="8" applyFont="1" applyFill="1" applyBorder="1" applyAlignment="1">
      <alignment horizontal="center" vertical="center"/>
    </xf>
    <xf numFmtId="0" fontId="16" fillId="2" borderId="0" xfId="7" applyFont="1" applyFill="1">
      <alignment vertical="center"/>
    </xf>
    <xf numFmtId="0" fontId="54" fillId="18" borderId="2" xfId="8" applyFont="1" applyFill="1" applyBorder="1" applyAlignment="1">
      <alignment vertical="center" wrapText="1"/>
    </xf>
    <xf numFmtId="0" fontId="53" fillId="18" borderId="2" xfId="8" applyFont="1" applyFill="1" applyBorder="1" applyAlignment="1">
      <alignment horizontal="center" vertical="center"/>
    </xf>
    <xf numFmtId="0" fontId="27" fillId="14" borderId="2" xfId="8" applyFont="1" applyFill="1" applyBorder="1" applyAlignment="1">
      <alignment vertical="center" wrapText="1"/>
    </xf>
    <xf numFmtId="0" fontId="28" fillId="14" borderId="2" xfId="8" applyFont="1" applyFill="1" applyBorder="1" applyAlignment="1">
      <alignment horizontal="center" vertical="center"/>
    </xf>
    <xf numFmtId="0" fontId="27" fillId="28" borderId="2" xfId="8" applyFont="1" applyFill="1" applyBorder="1" applyAlignment="1">
      <alignment vertical="center" wrapText="1"/>
    </xf>
    <xf numFmtId="0" fontId="26" fillId="28" borderId="2" xfId="8" applyFont="1" applyFill="1" applyBorder="1" applyAlignment="1">
      <alignment horizontal="center" vertical="center"/>
    </xf>
    <xf numFmtId="176" fontId="5" fillId="11" borderId="2" xfId="8" applyNumberFormat="1" applyFont="1" applyFill="1" applyBorder="1" applyAlignment="1">
      <alignment horizontal="right" vertical="center"/>
    </xf>
    <xf numFmtId="0" fontId="54" fillId="29" borderId="2" xfId="8" applyFont="1" applyFill="1" applyBorder="1" applyAlignment="1">
      <alignment horizontal="left" vertical="center" wrapText="1"/>
    </xf>
    <xf numFmtId="0" fontId="53" fillId="29" borderId="2" xfId="8" applyFont="1" applyFill="1" applyBorder="1" applyAlignment="1">
      <alignment horizontal="center" vertical="center"/>
    </xf>
    <xf numFmtId="0" fontId="50" fillId="11" borderId="2" xfId="8" applyFont="1" applyFill="1" applyBorder="1" applyAlignment="1">
      <alignment horizontal="center" vertical="center"/>
    </xf>
    <xf numFmtId="0" fontId="5" fillId="11" borderId="2" xfId="8" applyFont="1" applyFill="1" applyBorder="1" applyAlignment="1">
      <alignment horizontal="center" vertical="center" wrapText="1"/>
    </xf>
    <xf numFmtId="0" fontId="2" fillId="2" borderId="0" xfId="7" applyFont="1" applyFill="1">
      <alignment vertical="center"/>
    </xf>
    <xf numFmtId="0" fontId="51" fillId="11" borderId="2" xfId="8" applyFont="1" applyFill="1" applyBorder="1" applyAlignment="1">
      <alignment horizontal="left" vertical="center" wrapText="1"/>
    </xf>
    <xf numFmtId="0" fontId="28" fillId="11" borderId="2" xfId="8" applyFont="1" applyFill="1" applyBorder="1" applyAlignment="1">
      <alignment horizontal="center" vertical="center"/>
    </xf>
    <xf numFmtId="0" fontId="48" fillId="11" borderId="2" xfId="8" applyFont="1" applyFill="1" applyBorder="1" applyAlignment="1">
      <alignment horizontal="center" vertical="center"/>
    </xf>
    <xf numFmtId="0" fontId="52" fillId="11" borderId="2" xfId="8" applyFont="1" applyFill="1" applyBorder="1" applyAlignment="1">
      <alignment vertical="center" wrapText="1"/>
    </xf>
    <xf numFmtId="0" fontId="28" fillId="11" borderId="2" xfId="8" applyFont="1" applyFill="1" applyBorder="1" applyAlignment="1">
      <alignment horizontal="center" vertical="center" wrapText="1"/>
    </xf>
    <xf numFmtId="0" fontId="51" fillId="14" borderId="2" xfId="8" applyFont="1" applyFill="1" applyBorder="1" applyAlignment="1">
      <alignment horizontal="left" vertical="center" wrapText="1"/>
    </xf>
    <xf numFmtId="0" fontId="27" fillId="11" borderId="2" xfId="8" applyFont="1" applyFill="1" applyBorder="1" applyAlignment="1">
      <alignment vertical="center" wrapText="1"/>
    </xf>
    <xf numFmtId="0" fontId="51" fillId="15" borderId="2" xfId="8" applyFont="1" applyFill="1" applyBorder="1" applyAlignment="1">
      <alignment horizontal="left" vertical="center" wrapText="1"/>
    </xf>
    <xf numFmtId="0" fontId="28" fillId="15" borderId="2" xfId="8" applyFont="1" applyFill="1" applyBorder="1" applyAlignment="1">
      <alignment horizontal="center" vertical="center"/>
    </xf>
    <xf numFmtId="0" fontId="47" fillId="7" borderId="2" xfId="8" applyFont="1" applyFill="1" applyBorder="1" applyAlignment="1">
      <alignment horizontal="center" vertical="center"/>
    </xf>
    <xf numFmtId="0" fontId="26" fillId="7" borderId="2" xfId="8" applyFont="1" applyFill="1" applyBorder="1" applyAlignment="1">
      <alignment horizontal="center" vertical="center"/>
    </xf>
    <xf numFmtId="0" fontId="27" fillId="10" borderId="2" xfId="8" applyFont="1" applyFill="1" applyBorder="1" applyAlignment="1">
      <alignment vertical="center" wrapText="1"/>
    </xf>
    <xf numFmtId="0" fontId="28" fillId="10" borderId="2" xfId="8" applyFont="1" applyFill="1" applyBorder="1" applyAlignment="1">
      <alignment horizontal="center" vertical="center"/>
    </xf>
    <xf numFmtId="0" fontId="27" fillId="9" borderId="2" xfId="8" applyFont="1" applyFill="1" applyBorder="1" applyAlignment="1">
      <alignment vertical="center" wrapText="1"/>
    </xf>
    <xf numFmtId="0" fontId="28" fillId="9" borderId="2" xfId="8" applyFont="1" applyFill="1" applyBorder="1" applyAlignment="1">
      <alignment horizontal="center" vertical="center"/>
    </xf>
    <xf numFmtId="0" fontId="27" fillId="8" borderId="2" xfId="8" applyFont="1" applyFill="1" applyBorder="1" applyAlignment="1">
      <alignment vertical="center" wrapText="1"/>
    </xf>
    <xf numFmtId="0" fontId="28" fillId="8" borderId="2" xfId="8" applyFont="1" applyFill="1" applyBorder="1" applyAlignment="1">
      <alignment horizontal="center" vertical="center"/>
    </xf>
    <xf numFmtId="0" fontId="27" fillId="6" borderId="2" xfId="8" applyFont="1" applyFill="1" applyBorder="1" applyAlignment="1">
      <alignment horizontal="center" vertical="center"/>
    </xf>
    <xf numFmtId="0" fontId="5" fillId="2" borderId="0" xfId="7" applyFont="1" applyFill="1">
      <alignment vertical="center"/>
    </xf>
    <xf numFmtId="0" fontId="6" fillId="0" borderId="0" xfId="7" applyFont="1">
      <alignment vertical="center"/>
    </xf>
    <xf numFmtId="0" fontId="27" fillId="2" borderId="0" xfId="7" applyFont="1" applyFill="1">
      <alignment vertical="center"/>
    </xf>
    <xf numFmtId="0" fontId="58" fillId="2" borderId="0" xfId="7" applyFont="1" applyFill="1">
      <alignment vertical="center"/>
    </xf>
    <xf numFmtId="0" fontId="27" fillId="6" borderId="2" xfId="8" applyFont="1" applyFill="1" applyBorder="1" applyAlignment="1">
      <alignment horizontal="center" vertical="center" wrapText="1"/>
    </xf>
    <xf numFmtId="0" fontId="6" fillId="2" borderId="0" xfId="7" applyFont="1" applyFill="1" applyAlignment="1">
      <alignment horizontal="left" vertical="center" wrapText="1"/>
    </xf>
    <xf numFmtId="0" fontId="27" fillId="7" borderId="2" xfId="8" applyFont="1" applyFill="1" applyBorder="1" applyAlignment="1">
      <alignment horizontal="center" vertical="center"/>
    </xf>
    <xf numFmtId="0" fontId="27" fillId="7" borderId="4" xfId="8" applyFont="1" applyFill="1" applyBorder="1" applyAlignment="1">
      <alignment horizontal="center" vertical="center"/>
    </xf>
    <xf numFmtId="0" fontId="27" fillId="7" borderId="11" xfId="8" applyFont="1" applyFill="1" applyBorder="1" applyAlignment="1">
      <alignment horizontal="center" vertical="center"/>
    </xf>
    <xf numFmtId="0" fontId="27" fillId="7" borderId="10" xfId="8" applyFont="1" applyFill="1" applyBorder="1" applyAlignment="1">
      <alignment horizontal="center" vertical="center"/>
    </xf>
    <xf numFmtId="0" fontId="27" fillId="7" borderId="2" xfId="8" applyFont="1" applyFill="1" applyBorder="1" applyAlignment="1">
      <alignment horizontal="center" vertical="center" wrapText="1"/>
    </xf>
    <xf numFmtId="0" fontId="12" fillId="11" borderId="4" xfId="8" applyFont="1" applyFill="1" applyBorder="1" applyAlignment="1">
      <alignment horizontal="center" vertical="center" wrapText="1"/>
    </xf>
    <xf numFmtId="0" fontId="15" fillId="0" borderId="11" xfId="9" applyFont="1" applyBorder="1" applyAlignment="1">
      <alignment horizontal="center" vertical="center" wrapText="1"/>
    </xf>
    <xf numFmtId="0" fontId="15" fillId="0" borderId="10" xfId="9" applyFont="1" applyBorder="1" applyAlignment="1">
      <alignment horizontal="center" vertical="center" wrapText="1"/>
    </xf>
    <xf numFmtId="0" fontId="5" fillId="2" borderId="0" xfId="7" applyFont="1" applyFill="1" applyAlignment="1">
      <alignment horizontal="center" vertical="center" wrapText="1"/>
    </xf>
    <xf numFmtId="0" fontId="45" fillId="4" borderId="2" xfId="7" applyFont="1" applyFill="1" applyBorder="1" applyAlignment="1">
      <alignment horizontal="center" vertical="center" wrapText="1"/>
    </xf>
    <xf numFmtId="49" fontId="46" fillId="5" borderId="2" xfId="8" applyNumberFormat="1" applyFont="1" applyFill="1" applyBorder="1" applyAlignment="1">
      <alignment horizontal="center" vertical="center" wrapText="1"/>
    </xf>
    <xf numFmtId="0" fontId="15" fillId="0" borderId="11" xfId="8" applyFont="1" applyBorder="1" applyAlignment="1">
      <alignment horizontal="center" vertical="center" wrapText="1"/>
    </xf>
    <xf numFmtId="0" fontId="15" fillId="0" borderId="10" xfId="8" applyFont="1" applyBorder="1" applyAlignment="1">
      <alignment horizontal="center" vertical="center" wrapText="1"/>
    </xf>
    <xf numFmtId="0" fontId="27" fillId="7" borderId="2" xfId="5" applyFont="1" applyFill="1" applyBorder="1" applyAlignment="1">
      <alignment horizontal="center" vertical="center" wrapText="1"/>
    </xf>
    <xf numFmtId="0" fontId="27" fillId="11" borderId="2" xfId="5" applyFont="1" applyFill="1" applyBorder="1" applyAlignment="1">
      <alignment horizontal="center" vertical="center" wrapText="1"/>
    </xf>
    <xf numFmtId="0" fontId="6" fillId="2" borderId="0" xfId="6" applyFont="1" applyFill="1" applyAlignment="1">
      <alignment horizontal="left" vertical="center" wrapText="1"/>
    </xf>
    <xf numFmtId="0" fontId="5" fillId="2" borderId="0" xfId="6" applyFont="1" applyFill="1" applyAlignment="1">
      <alignment horizontal="center" vertical="center" wrapText="1"/>
    </xf>
    <xf numFmtId="0" fontId="45" fillId="4" borderId="2" xfId="6" applyFont="1" applyFill="1" applyBorder="1" applyAlignment="1">
      <alignment horizontal="center" vertical="center" wrapText="1"/>
    </xf>
    <xf numFmtId="49" fontId="46" fillId="5" borderId="2" xfId="5" applyNumberFormat="1" applyFont="1" applyFill="1" applyBorder="1" applyAlignment="1">
      <alignment horizontal="center" vertical="center" wrapText="1"/>
    </xf>
    <xf numFmtId="0" fontId="27" fillId="7" borderId="2" xfId="5" applyFont="1" applyFill="1" applyBorder="1" applyAlignment="1">
      <alignment horizontal="center" vertical="center"/>
    </xf>
    <xf numFmtId="0" fontId="27" fillId="7" borderId="4" xfId="5" applyFont="1" applyFill="1" applyBorder="1" applyAlignment="1">
      <alignment horizontal="center" vertical="center"/>
    </xf>
    <xf numFmtId="0" fontId="27" fillId="7" borderId="11" xfId="5" applyFont="1" applyFill="1" applyBorder="1" applyAlignment="1">
      <alignment horizontal="center" vertical="center"/>
    </xf>
    <xf numFmtId="0" fontId="27" fillId="7" borderId="10" xfId="5" applyFont="1" applyFill="1" applyBorder="1" applyAlignment="1">
      <alignment horizontal="center" vertical="center"/>
    </xf>
    <xf numFmtId="0" fontId="27" fillId="7" borderId="4" xfId="5" applyFont="1" applyFill="1" applyBorder="1" applyAlignment="1">
      <alignment horizontal="center" vertical="center" wrapText="1"/>
    </xf>
    <xf numFmtId="0" fontId="27" fillId="7" borderId="11" xfId="5" applyFont="1" applyFill="1" applyBorder="1" applyAlignment="1">
      <alignment horizontal="center" vertical="center" wrapText="1"/>
    </xf>
    <xf numFmtId="0" fontId="27" fillId="7" borderId="10" xfId="5" applyFont="1" applyFill="1" applyBorder="1" applyAlignment="1">
      <alignment horizontal="center" vertical="center" wrapText="1"/>
    </xf>
    <xf numFmtId="0" fontId="12" fillId="8" borderId="4" xfId="5" applyFont="1" applyFill="1" applyBorder="1" applyAlignment="1">
      <alignment horizontal="center" vertical="center"/>
    </xf>
    <xf numFmtId="0" fontId="12" fillId="8" borderId="11" xfId="5" applyFont="1" applyFill="1" applyBorder="1" applyAlignment="1">
      <alignment horizontal="center" vertical="center"/>
    </xf>
    <xf numFmtId="0" fontId="12" fillId="8" borderId="10" xfId="5" applyFont="1" applyFill="1" applyBorder="1" applyAlignment="1">
      <alignment horizontal="center" vertical="center"/>
    </xf>
    <xf numFmtId="0" fontId="6" fillId="2" borderId="0" xfId="6" applyFont="1" applyFill="1" applyAlignment="1">
      <alignment horizontal="center" vertical="center" wrapText="1"/>
    </xf>
    <xf numFmtId="0" fontId="4" fillId="23" borderId="0" xfId="6" applyFont="1" applyFill="1" applyAlignment="1">
      <alignment horizontal="center" vertical="center" wrapText="1"/>
    </xf>
    <xf numFmtId="0" fontId="6" fillId="23" borderId="0" xfId="6" applyFont="1" applyFill="1" applyAlignment="1">
      <alignment horizontal="center" vertical="center" wrapText="1"/>
    </xf>
    <xf numFmtId="0" fontId="8" fillId="4" borderId="2" xfId="6" applyFont="1" applyFill="1" applyBorder="1" applyAlignment="1">
      <alignment horizontal="center" vertical="center" wrapText="1"/>
    </xf>
    <xf numFmtId="49" fontId="10" fillId="5" borderId="2" xfId="5" applyNumberFormat="1" applyFont="1" applyFill="1" applyBorder="1" applyAlignment="1">
      <alignment horizontal="center" vertical="center" wrapText="1"/>
    </xf>
    <xf numFmtId="0" fontId="12" fillId="23" borderId="2" xfId="5" applyFont="1" applyFill="1" applyBorder="1" applyAlignment="1">
      <alignment horizontal="center" vertical="center"/>
    </xf>
    <xf numFmtId="0" fontId="12" fillId="24" borderId="2" xfId="5" applyFont="1" applyFill="1" applyBorder="1" applyAlignment="1">
      <alignment horizontal="center" vertical="center" wrapText="1"/>
    </xf>
    <xf numFmtId="0" fontId="29" fillId="11" borderId="2" xfId="5" applyFont="1" applyFill="1" applyBorder="1" applyAlignment="1">
      <alignment horizontal="center" vertical="center" wrapText="1"/>
    </xf>
    <xf numFmtId="0" fontId="12" fillId="7" borderId="2" xfId="5" applyFont="1" applyFill="1" applyBorder="1" applyAlignment="1">
      <alignment horizontal="center" vertical="center"/>
    </xf>
    <xf numFmtId="0" fontId="12" fillId="11" borderId="2" xfId="5" applyFont="1" applyFill="1" applyBorder="1" applyAlignment="1">
      <alignment horizontal="center" vertical="center" wrapText="1"/>
    </xf>
    <xf numFmtId="0" fontId="12" fillId="7" borderId="4" xfId="5" applyFont="1" applyFill="1" applyBorder="1" applyAlignment="1">
      <alignment horizontal="center" vertical="center"/>
    </xf>
    <xf numFmtId="0" fontId="12" fillId="7" borderId="11" xfId="5" applyFont="1" applyFill="1" applyBorder="1" applyAlignment="1">
      <alignment horizontal="center" vertical="center"/>
    </xf>
    <xf numFmtId="0" fontId="12" fillId="7" borderId="10" xfId="5" applyFont="1" applyFill="1" applyBorder="1" applyAlignment="1">
      <alignment horizontal="center" vertical="center"/>
    </xf>
    <xf numFmtId="0" fontId="12" fillId="7" borderId="4" xfId="5" applyFont="1" applyFill="1" applyBorder="1" applyAlignment="1">
      <alignment horizontal="center" vertical="center" wrapText="1"/>
    </xf>
    <xf numFmtId="0" fontId="12" fillId="7" borderId="11" xfId="5" applyFont="1" applyFill="1" applyBorder="1" applyAlignment="1">
      <alignment horizontal="center" vertical="center" wrapText="1"/>
    </xf>
    <xf numFmtId="0" fontId="12" fillId="7" borderId="10" xfId="5" applyFont="1" applyFill="1" applyBorder="1" applyAlignment="1">
      <alignment horizontal="center" vertical="center" wrapText="1"/>
    </xf>
    <xf numFmtId="0" fontId="43" fillId="0" borderId="2" xfId="2" applyFont="1" applyBorder="1" applyAlignment="1">
      <alignment horizontal="center" vertical="center"/>
    </xf>
    <xf numFmtId="0" fontId="24" fillId="0" borderId="2" xfId="2" applyFont="1" applyBorder="1" applyAlignment="1">
      <alignment horizontal="center" vertical="center"/>
    </xf>
    <xf numFmtId="49" fontId="4" fillId="2" borderId="0" xfId="6" applyNumberFormat="1" applyFont="1" applyFill="1" applyAlignment="1">
      <alignment horizontal="center" vertical="center" wrapText="1"/>
    </xf>
    <xf numFmtId="49" fontId="6" fillId="2" borderId="0" xfId="6" applyNumberFormat="1" applyFont="1" applyFill="1" applyAlignment="1">
      <alignment horizontal="center" vertical="center" wrapText="1"/>
    </xf>
    <xf numFmtId="0" fontId="7" fillId="3" borderId="1" xfId="6" applyFont="1" applyFill="1" applyBorder="1" applyAlignment="1">
      <alignment horizontal="center" vertical="center" wrapText="1"/>
    </xf>
    <xf numFmtId="0" fontId="12" fillId="11" borderId="4" xfId="5" applyFont="1" applyFill="1" applyBorder="1" applyAlignment="1">
      <alignment horizontal="center" vertical="center" wrapText="1"/>
    </xf>
    <xf numFmtId="0" fontId="12" fillId="11" borderId="11" xfId="5" applyFont="1" applyFill="1" applyBorder="1" applyAlignment="1">
      <alignment horizontal="center" vertical="center" wrapText="1"/>
    </xf>
    <xf numFmtId="0" fontId="12" fillId="11" borderId="10" xfId="5" applyFont="1" applyFill="1" applyBorder="1" applyAlignment="1">
      <alignment horizontal="center" vertical="center" wrapText="1"/>
    </xf>
    <xf numFmtId="0" fontId="4" fillId="2" borderId="0" xfId="6" applyFont="1" applyFill="1" applyAlignment="1">
      <alignment horizontal="center" vertical="center" wrapText="1"/>
    </xf>
  </cellXfs>
  <cellStyles count="10">
    <cellStyle name="百分比" xfId="1" builtinId="5"/>
    <cellStyle name="常规" xfId="0" builtinId="0"/>
    <cellStyle name="常规 2" xfId="2" xr:uid="{00000000-0005-0000-0000-000031000000}"/>
    <cellStyle name="常规 2 2" xfId="3" xr:uid="{00000000-0005-0000-0000-000032000000}"/>
    <cellStyle name="常规 2 2 2" xfId="4" xr:uid="{00000000-0005-0000-0000-000033000000}"/>
    <cellStyle name="常规 3" xfId="5" xr:uid="{00000000-0005-0000-0000-000034000000}"/>
    <cellStyle name="常规 3 2" xfId="8" xr:uid="{F2714060-33A4-45E4-B063-055219B09C9B}"/>
    <cellStyle name="常规 4" xfId="9" xr:uid="{0D0DBED4-9F62-452D-B468-791F94F57583}"/>
    <cellStyle name="一般 2" xfId="6" xr:uid="{00000000-0005-0000-0000-000035000000}"/>
    <cellStyle name="一般 2 2" xfId="7" xr:uid="{BC431DA4-71A3-40D4-BB5A-1BAD19E43BF7}"/>
  </cellStyles>
  <dxfs count="48"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  <dxf>
      <font>
        <b/>
        <i val="0"/>
      </font>
      <fill>
        <patternFill patternType="solid">
          <bgColor rgb="FFB49F7A"/>
        </patternFill>
      </fill>
    </dxf>
    <dxf>
      <font>
        <b/>
        <i val="0"/>
      </font>
      <fill>
        <patternFill patternType="solid">
          <bgColor rgb="FFC99F75"/>
        </patternFill>
      </fill>
    </dxf>
    <dxf>
      <font>
        <b/>
        <i val="0"/>
        <color theme="0"/>
      </font>
      <fill>
        <patternFill patternType="solid">
          <bgColor rgb="FF5E3F28"/>
        </patternFill>
      </fill>
    </dxf>
    <dxf>
      <font>
        <b/>
        <i val="0"/>
        <color theme="0"/>
      </font>
      <fill>
        <patternFill patternType="solid">
          <bgColor rgb="FF46362A"/>
        </patternFill>
      </fill>
    </dxf>
  </dxfs>
  <tableStyles count="0" defaultTableStyle="TableStyleMedium2" defaultPivotStyle="PivotStyleLight16"/>
  <colors>
    <mruColors>
      <color rgb="FFE1E1A9"/>
      <color rgb="FFEDF2C6"/>
      <color rgb="FFDEEEE1"/>
      <color rgb="FFDDD2FA"/>
      <color rgb="FFE3DCF0"/>
      <color rgb="FFAC2465"/>
      <color rgb="FFE3CDBD"/>
      <color rgb="FFFBDE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4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8042</xdr:colOff>
      <xdr:row>39</xdr:row>
      <xdr:rowOff>119372</xdr:rowOff>
    </xdr:from>
    <xdr:ext cx="2011590" cy="1728566"/>
    <xdr:pic>
      <xdr:nvPicPr>
        <xdr:cNvPr id="2" name="图片 4">
          <a:extLst>
            <a:ext uri="{FF2B5EF4-FFF2-40B4-BE49-F238E27FC236}">
              <a16:creationId xmlns:a16="http://schemas.microsoft.com/office/drawing/2014/main" id="{F497201D-1BEC-42E0-A9CA-405D454200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541942" y="6991660"/>
          <a:ext cx="2011590" cy="1728566"/>
        </a:xfrm>
        <a:prstGeom prst="rect">
          <a:avLst/>
        </a:prstGeom>
      </xdr:spPr>
    </xdr:pic>
    <xdr:clientData/>
  </xdr:oneCellAnchor>
  <xdr:oneCellAnchor>
    <xdr:from>
      <xdr:col>1</xdr:col>
      <xdr:colOff>265279</xdr:colOff>
      <xdr:row>3</xdr:row>
      <xdr:rowOff>236173</xdr:rowOff>
    </xdr:from>
    <xdr:ext cx="631825" cy="890905"/>
    <xdr:pic>
      <xdr:nvPicPr>
        <xdr:cNvPr id="3" name="图片 2">
          <a:extLst>
            <a:ext uri="{FF2B5EF4-FFF2-40B4-BE49-F238E27FC236}">
              <a16:creationId xmlns:a16="http://schemas.microsoft.com/office/drawing/2014/main" id="{6DD3EC95-2450-4C39-B66B-43C43D88FF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979" y="702899"/>
          <a:ext cx="631825" cy="890905"/>
        </a:xfrm>
        <a:prstGeom prst="rect">
          <a:avLst/>
        </a:prstGeom>
      </xdr:spPr>
    </xdr:pic>
    <xdr:clientData/>
  </xdr:oneCellAnchor>
  <xdr:oneCellAnchor>
    <xdr:from>
      <xdr:col>8</xdr:col>
      <xdr:colOff>1488776</xdr:colOff>
      <xdr:row>39</xdr:row>
      <xdr:rowOff>25840</xdr:rowOff>
    </xdr:from>
    <xdr:ext cx="1848044" cy="2180706"/>
    <xdr:pic>
      <xdr:nvPicPr>
        <xdr:cNvPr id="4" name="图片 3">
          <a:extLst>
            <a:ext uri="{FF2B5EF4-FFF2-40B4-BE49-F238E27FC236}">
              <a16:creationId xmlns:a16="http://schemas.microsoft.com/office/drawing/2014/main" id="{F8014579-D977-4C92-B62E-28BC5074CD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27413" y="6898128"/>
          <a:ext cx="1848044" cy="2180706"/>
        </a:xfrm>
        <a:prstGeom prst="rect">
          <a:avLst/>
        </a:prstGeom>
      </xdr:spPr>
    </xdr:pic>
    <xdr:clientData/>
  </xdr:oneCellAnchor>
  <xdr:twoCellAnchor>
    <xdr:from>
      <xdr:col>9</xdr:col>
      <xdr:colOff>1017543</xdr:colOff>
      <xdr:row>19</xdr:row>
      <xdr:rowOff>311151</xdr:rowOff>
    </xdr:from>
    <xdr:to>
      <xdr:col>9</xdr:col>
      <xdr:colOff>1353910</xdr:colOff>
      <xdr:row>19</xdr:row>
      <xdr:rowOff>312965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5063540B-F0E8-454C-852E-943CF1E2A865}"/>
            </a:ext>
          </a:extLst>
        </xdr:cNvPr>
        <xdr:cNvCxnSpPr/>
      </xdr:nvCxnSpPr>
      <xdr:spPr>
        <a:xfrm>
          <a:off x="6475368" y="3525839"/>
          <a:ext cx="2992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1043214</xdr:colOff>
      <xdr:row>21</xdr:row>
      <xdr:rowOff>312965</xdr:rowOff>
    </xdr:from>
    <xdr:to>
      <xdr:col>9</xdr:col>
      <xdr:colOff>1313088</xdr:colOff>
      <xdr:row>21</xdr:row>
      <xdr:rowOff>322853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AC9CA4F0-D10C-40E4-A199-508796B719B3}"/>
            </a:ext>
          </a:extLst>
        </xdr:cNvPr>
        <xdr:cNvCxnSpPr/>
      </xdr:nvCxnSpPr>
      <xdr:spPr>
        <a:xfrm flipV="1">
          <a:off x="6477226" y="3875316"/>
          <a:ext cx="0" cy="363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1000124</xdr:colOff>
      <xdr:row>18</xdr:row>
      <xdr:rowOff>425087</xdr:rowOff>
    </xdr:from>
    <xdr:to>
      <xdr:col>9</xdr:col>
      <xdr:colOff>1356269</xdr:colOff>
      <xdr:row>18</xdr:row>
      <xdr:rowOff>428625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E908D808-0FAD-4170-BA1D-DFCB78422FC2}"/>
            </a:ext>
          </a:extLst>
        </xdr:cNvPr>
        <xdr:cNvCxnSpPr/>
      </xdr:nvCxnSpPr>
      <xdr:spPr>
        <a:xfrm flipV="1">
          <a:off x="6476999" y="3349262"/>
          <a:ext cx="0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9</xdr:col>
      <xdr:colOff>-1</xdr:colOff>
      <xdr:row>18</xdr:row>
      <xdr:rowOff>755195</xdr:rowOff>
    </xdr:from>
    <xdr:ext cx="1387927" cy="648126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3EBC9767-CF4F-4C20-8C64-1F2B006CA406}"/>
            </a:ext>
          </a:extLst>
        </xdr:cNvPr>
        <xdr:cNvSpPr txBox="1"/>
      </xdr:nvSpPr>
      <xdr:spPr>
        <a:xfrm>
          <a:off x="5829299" y="3345995"/>
          <a:ext cx="1387927" cy="648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 b="1">
              <a:solidFill>
                <a:srgbClr val="FF0000"/>
              </a:solidFill>
            </a:rPr>
            <a:t>春节大促￥</a:t>
          </a:r>
          <a:r>
            <a:rPr lang="en-US" altLang="zh-CN" sz="1600" b="1">
              <a:solidFill>
                <a:srgbClr val="FF0000"/>
              </a:solidFill>
            </a:rPr>
            <a:t>168</a:t>
          </a:r>
        </a:p>
      </xdr:txBody>
    </xdr:sp>
    <xdr:clientData/>
  </xdr:oneCellAnchor>
  <xdr:oneCellAnchor>
    <xdr:from>
      <xdr:col>8</xdr:col>
      <xdr:colOff>6340930</xdr:colOff>
      <xdr:row>20</xdr:row>
      <xdr:rowOff>605517</xdr:rowOff>
    </xdr:from>
    <xdr:ext cx="1360712" cy="648126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2F4FDE12-153A-4AC3-81F5-403080C714CA}"/>
            </a:ext>
          </a:extLst>
        </xdr:cNvPr>
        <xdr:cNvSpPr txBox="1"/>
      </xdr:nvSpPr>
      <xdr:spPr>
        <a:xfrm>
          <a:off x="5831342" y="3701142"/>
          <a:ext cx="1360712" cy="648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 b="1">
              <a:solidFill>
                <a:srgbClr val="FF0000"/>
              </a:solidFill>
            </a:rPr>
            <a:t>春节大促￥</a:t>
          </a:r>
          <a:r>
            <a:rPr lang="en-US" altLang="zh-CN" sz="1600" b="1">
              <a:solidFill>
                <a:srgbClr val="FF0000"/>
              </a:solidFill>
            </a:rPr>
            <a:t>300</a:t>
          </a:r>
        </a:p>
      </xdr:txBody>
    </xdr:sp>
    <xdr:clientData/>
  </xdr:oneCellAnchor>
  <xdr:oneCellAnchor>
    <xdr:from>
      <xdr:col>8</xdr:col>
      <xdr:colOff>6342380</xdr:colOff>
      <xdr:row>18</xdr:row>
      <xdr:rowOff>58241</xdr:rowOff>
    </xdr:from>
    <xdr:ext cx="1420494" cy="648126"/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55694494-8BD1-4E8F-8348-E524DF647725}"/>
            </a:ext>
          </a:extLst>
        </xdr:cNvPr>
        <xdr:cNvSpPr txBox="1"/>
      </xdr:nvSpPr>
      <xdr:spPr>
        <a:xfrm>
          <a:off x="5828030" y="3230066"/>
          <a:ext cx="1420494" cy="648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 b="1">
              <a:solidFill>
                <a:srgbClr val="FF0000"/>
              </a:solidFill>
            </a:rPr>
            <a:t>春节大促￥</a:t>
          </a:r>
          <a:r>
            <a:rPr lang="en-US" altLang="zh-CN" sz="1600" b="1">
              <a:solidFill>
                <a:srgbClr val="FF0000"/>
              </a:solidFill>
            </a:rPr>
            <a:t>295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8042</xdr:colOff>
      <xdr:row>41</xdr:row>
      <xdr:rowOff>119372</xdr:rowOff>
    </xdr:from>
    <xdr:ext cx="2011590" cy="1728742"/>
    <xdr:pic>
      <xdr:nvPicPr>
        <xdr:cNvPr id="2" name="图片 4">
          <a:extLst>
            <a:ext uri="{FF2B5EF4-FFF2-40B4-BE49-F238E27FC236}">
              <a16:creationId xmlns:a16="http://schemas.microsoft.com/office/drawing/2014/main" id="{B3998375-45FB-47C1-889B-63C6F13FCC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541942" y="7148822"/>
          <a:ext cx="2011590" cy="1728742"/>
        </a:xfrm>
        <a:prstGeom prst="rect">
          <a:avLst/>
        </a:prstGeom>
      </xdr:spPr>
    </xdr:pic>
    <xdr:clientData/>
  </xdr:oneCellAnchor>
  <xdr:oneCellAnchor>
    <xdr:from>
      <xdr:col>1</xdr:col>
      <xdr:colOff>265279</xdr:colOff>
      <xdr:row>3</xdr:row>
      <xdr:rowOff>236173</xdr:rowOff>
    </xdr:from>
    <xdr:ext cx="631825" cy="890905"/>
    <xdr:pic>
      <xdr:nvPicPr>
        <xdr:cNvPr id="3" name="图片 2">
          <a:extLst>
            <a:ext uri="{FF2B5EF4-FFF2-40B4-BE49-F238E27FC236}">
              <a16:creationId xmlns:a16="http://schemas.microsoft.com/office/drawing/2014/main" id="{AE188B93-3030-446F-AC5D-A9EB36594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2979" y="683848"/>
          <a:ext cx="631825" cy="890905"/>
        </a:xfrm>
        <a:prstGeom prst="rect">
          <a:avLst/>
        </a:prstGeom>
      </xdr:spPr>
    </xdr:pic>
    <xdr:clientData/>
  </xdr:oneCellAnchor>
  <xdr:oneCellAnchor>
    <xdr:from>
      <xdr:col>8</xdr:col>
      <xdr:colOff>1767722</xdr:colOff>
      <xdr:row>40</xdr:row>
      <xdr:rowOff>5429</xdr:rowOff>
    </xdr:from>
    <xdr:ext cx="1848485" cy="2180680"/>
    <xdr:pic>
      <xdr:nvPicPr>
        <xdr:cNvPr id="4" name="图片 3">
          <a:extLst>
            <a:ext uri="{FF2B5EF4-FFF2-40B4-BE49-F238E27FC236}">
              <a16:creationId xmlns:a16="http://schemas.microsoft.com/office/drawing/2014/main" id="{E829368E-E2A7-4F8E-9B0E-F6C179D6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30134" y="6863429"/>
          <a:ext cx="1848485" cy="2180680"/>
        </a:xfrm>
        <a:prstGeom prst="rect">
          <a:avLst/>
        </a:prstGeom>
      </xdr:spPr>
    </xdr:pic>
    <xdr:clientData/>
  </xdr:oneCellAnchor>
  <xdr:twoCellAnchor>
    <xdr:from>
      <xdr:col>9</xdr:col>
      <xdr:colOff>616132</xdr:colOff>
      <xdr:row>19</xdr:row>
      <xdr:rowOff>406401</xdr:rowOff>
    </xdr:from>
    <xdr:to>
      <xdr:col>9</xdr:col>
      <xdr:colOff>952499</xdr:colOff>
      <xdr:row>19</xdr:row>
      <xdr:rowOff>408215</xdr:rowOff>
    </xdr:to>
    <xdr:cxnSp macro="">
      <xdr:nvCxnSpPr>
        <xdr:cNvPr id="5" name="直接连接符 4">
          <a:extLst>
            <a:ext uri="{FF2B5EF4-FFF2-40B4-BE49-F238E27FC236}">
              <a16:creationId xmlns:a16="http://schemas.microsoft.com/office/drawing/2014/main" id="{2D5DBA69-5600-4558-BB42-9485006DB31C}"/>
            </a:ext>
          </a:extLst>
        </xdr:cNvPr>
        <xdr:cNvCxnSpPr/>
      </xdr:nvCxnSpPr>
      <xdr:spPr>
        <a:xfrm>
          <a:off x="6445432" y="3430588"/>
          <a:ext cx="31567" cy="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648607</xdr:colOff>
      <xdr:row>21</xdr:row>
      <xdr:rowOff>381000</xdr:rowOff>
    </xdr:from>
    <xdr:to>
      <xdr:col>9</xdr:col>
      <xdr:colOff>918481</xdr:colOff>
      <xdr:row>21</xdr:row>
      <xdr:rowOff>390888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7ABDA9D-2A64-44B1-80D3-079E07820A13}"/>
            </a:ext>
          </a:extLst>
        </xdr:cNvPr>
        <xdr:cNvCxnSpPr/>
      </xdr:nvCxnSpPr>
      <xdr:spPr>
        <a:xfrm flipV="1">
          <a:off x="6477907" y="3771900"/>
          <a:ext cx="0" cy="363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605517</xdr:colOff>
      <xdr:row>18</xdr:row>
      <xdr:rowOff>397872</xdr:rowOff>
    </xdr:from>
    <xdr:to>
      <xdr:col>9</xdr:col>
      <xdr:colOff>961662</xdr:colOff>
      <xdr:row>18</xdr:row>
      <xdr:rowOff>401410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B0FE4CDE-65BA-4E59-A3F3-769A48C7AA59}"/>
            </a:ext>
          </a:extLst>
        </xdr:cNvPr>
        <xdr:cNvCxnSpPr/>
      </xdr:nvCxnSpPr>
      <xdr:spPr>
        <a:xfrm flipV="1">
          <a:off x="6434817" y="3255372"/>
          <a:ext cx="41820" cy="3538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oneCellAnchor>
    <xdr:from>
      <xdr:col>8</xdr:col>
      <xdr:colOff>6321967</xdr:colOff>
      <xdr:row>18</xdr:row>
      <xdr:rowOff>31025</xdr:rowOff>
    </xdr:from>
    <xdr:ext cx="1229995" cy="648126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A554E81E-F0BF-4E1E-8BE9-B8A1CED7845C}"/>
            </a:ext>
          </a:extLst>
        </xdr:cNvPr>
        <xdr:cNvSpPr txBox="1"/>
      </xdr:nvSpPr>
      <xdr:spPr>
        <a:xfrm>
          <a:off x="12479200" y="13556525"/>
          <a:ext cx="1229995" cy="648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 b="1">
              <a:solidFill>
                <a:srgbClr val="FF0000"/>
              </a:solidFill>
            </a:rPr>
            <a:t>春节大促￥</a:t>
          </a:r>
          <a:r>
            <a:rPr lang="en-US" altLang="zh-CN" sz="1600" b="1">
              <a:solidFill>
                <a:srgbClr val="FF0000"/>
              </a:solidFill>
            </a:rPr>
            <a:t>295</a:t>
          </a:r>
        </a:p>
      </xdr:txBody>
    </xdr:sp>
    <xdr:clientData/>
  </xdr:oneCellAnchor>
  <xdr:oneCellAnchor>
    <xdr:from>
      <xdr:col>8</xdr:col>
      <xdr:colOff>6306910</xdr:colOff>
      <xdr:row>19</xdr:row>
      <xdr:rowOff>20409</xdr:rowOff>
    </xdr:from>
    <xdr:ext cx="1204231" cy="648126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89B070C4-E080-4E19-B5CC-02AF79F4DDA2}"/>
            </a:ext>
          </a:extLst>
        </xdr:cNvPr>
        <xdr:cNvSpPr txBox="1"/>
      </xdr:nvSpPr>
      <xdr:spPr>
        <a:xfrm>
          <a:off x="12464143" y="14301106"/>
          <a:ext cx="1204231" cy="648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 b="1">
              <a:solidFill>
                <a:srgbClr val="FF0000"/>
              </a:solidFill>
            </a:rPr>
            <a:t>春节大促￥</a:t>
          </a:r>
          <a:r>
            <a:rPr lang="en-US" altLang="zh-CN" sz="1600" b="1">
              <a:solidFill>
                <a:srgbClr val="FF0000"/>
              </a:solidFill>
            </a:rPr>
            <a:t>168</a:t>
          </a:r>
        </a:p>
      </xdr:txBody>
    </xdr:sp>
    <xdr:clientData/>
  </xdr:oneCellAnchor>
  <xdr:oneCellAnchor>
    <xdr:from>
      <xdr:col>8</xdr:col>
      <xdr:colOff>6320518</xdr:colOff>
      <xdr:row>21</xdr:row>
      <xdr:rowOff>0</xdr:rowOff>
    </xdr:from>
    <xdr:ext cx="1313087" cy="648126"/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298D695D-EDAF-4BB1-B347-B4D218BC4082}"/>
            </a:ext>
          </a:extLst>
        </xdr:cNvPr>
        <xdr:cNvSpPr txBox="1"/>
      </xdr:nvSpPr>
      <xdr:spPr>
        <a:xfrm>
          <a:off x="12477751" y="15627804"/>
          <a:ext cx="1313087" cy="64812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>
          <a:defPPr>
            <a:defRPr lang="zh-CN">
              <a:solidFill>
                <a:schemeClr val="tx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zh-CN" altLang="en-US" sz="1600" b="1">
              <a:solidFill>
                <a:srgbClr val="FF0000"/>
              </a:solidFill>
            </a:rPr>
            <a:t>春节大促￥</a:t>
          </a:r>
          <a:r>
            <a:rPr lang="en-US" altLang="zh-CN" sz="1600" b="1">
              <a:solidFill>
                <a:srgbClr val="FF0000"/>
              </a:solidFill>
            </a:rPr>
            <a:t>300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8042</xdr:colOff>
      <xdr:row>39</xdr:row>
      <xdr:rowOff>119372</xdr:rowOff>
    </xdr:from>
    <xdr:to>
      <xdr:col>8</xdr:col>
      <xdr:colOff>801792</xdr:colOff>
      <xdr:row>48</xdr:row>
      <xdr:rowOff>24581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68875" y="23769955"/>
          <a:ext cx="2018665" cy="1753235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3</xdr:row>
      <xdr:rowOff>236173</xdr:rowOff>
    </xdr:from>
    <xdr:ext cx="631825" cy="89090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2740660"/>
          <a:ext cx="631825" cy="890905"/>
        </a:xfrm>
        <a:prstGeom prst="rect">
          <a:avLst/>
        </a:prstGeom>
      </xdr:spPr>
    </xdr:pic>
    <xdr:clientData/>
  </xdr:oneCellAnchor>
  <xdr:twoCellAnchor editAs="oneCell">
    <xdr:from>
      <xdr:col>8</xdr:col>
      <xdr:colOff>1767722</xdr:colOff>
      <xdr:row>38</xdr:row>
      <xdr:rowOff>5429</xdr:rowOff>
    </xdr:from>
    <xdr:to>
      <xdr:col>8</xdr:col>
      <xdr:colOff>3615766</xdr:colOff>
      <xdr:row>48</xdr:row>
      <xdr:rowOff>70224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23361015"/>
          <a:ext cx="1848485" cy="2207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8042</xdr:colOff>
      <xdr:row>40</xdr:row>
      <xdr:rowOff>119372</xdr:rowOff>
    </xdr:from>
    <xdr:to>
      <xdr:col>8</xdr:col>
      <xdr:colOff>801792</xdr:colOff>
      <xdr:row>49</xdr:row>
      <xdr:rowOff>24581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68875" y="25614630"/>
          <a:ext cx="2018665" cy="1753235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3</xdr:row>
      <xdr:rowOff>236173</xdr:rowOff>
    </xdr:from>
    <xdr:ext cx="631825" cy="89090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4093210"/>
          <a:ext cx="631825" cy="890905"/>
        </a:xfrm>
        <a:prstGeom prst="rect">
          <a:avLst/>
        </a:prstGeom>
      </xdr:spPr>
    </xdr:pic>
    <xdr:clientData/>
  </xdr:oneCellAnchor>
  <xdr:twoCellAnchor editAs="oneCell">
    <xdr:from>
      <xdr:col>8</xdr:col>
      <xdr:colOff>1767722</xdr:colOff>
      <xdr:row>39</xdr:row>
      <xdr:rowOff>5429</xdr:rowOff>
    </xdr:from>
    <xdr:to>
      <xdr:col>8</xdr:col>
      <xdr:colOff>3615766</xdr:colOff>
      <xdr:row>49</xdr:row>
      <xdr:rowOff>70223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25205690"/>
          <a:ext cx="1848485" cy="2207895"/>
        </a:xfrm>
        <a:prstGeom prst="rect">
          <a:avLst/>
        </a:prstGeom>
      </xdr:spPr>
    </xdr:pic>
    <xdr:clientData/>
  </xdr:twoCellAnchor>
  <xdr:twoCellAnchor>
    <xdr:from>
      <xdr:col>9</xdr:col>
      <xdr:colOff>194310</xdr:colOff>
      <xdr:row>18</xdr:row>
      <xdr:rowOff>120650</xdr:rowOff>
    </xdr:from>
    <xdr:to>
      <xdr:col>9</xdr:col>
      <xdr:colOff>392430</xdr:colOff>
      <xdr:row>18</xdr:row>
      <xdr:rowOff>318135</xdr:rowOff>
    </xdr:to>
    <xdr:cxnSp macro="">
      <xdr:nvCxnSpPr>
        <xdr:cNvPr id="6" name="直接连接符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CxnSpPr/>
      </xdr:nvCxnSpPr>
      <xdr:spPr>
        <a:xfrm>
          <a:off x="12761595" y="13603605"/>
          <a:ext cx="198120" cy="197485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158750</xdr:colOff>
      <xdr:row>21</xdr:row>
      <xdr:rowOff>213995</xdr:rowOff>
    </xdr:from>
    <xdr:to>
      <xdr:col>9</xdr:col>
      <xdr:colOff>331470</xdr:colOff>
      <xdr:row>21</xdr:row>
      <xdr:rowOff>385445</xdr:rowOff>
    </xdr:to>
    <xdr:cxnSp macro="">
      <xdr:nvCxnSpPr>
        <xdr:cNvPr id="7" name="直接连接符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CxnSpPr/>
      </xdr:nvCxnSpPr>
      <xdr:spPr>
        <a:xfrm>
          <a:off x="12726035" y="15093950"/>
          <a:ext cx="172720" cy="171450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194310</xdr:colOff>
      <xdr:row>17</xdr:row>
      <xdr:rowOff>120650</xdr:rowOff>
    </xdr:from>
    <xdr:to>
      <xdr:col>9</xdr:col>
      <xdr:colOff>392430</xdr:colOff>
      <xdr:row>17</xdr:row>
      <xdr:rowOff>318135</xdr:rowOff>
    </xdr:to>
    <xdr:cxnSp macro="">
      <xdr:nvCxnSpPr>
        <xdr:cNvPr id="8" name="直接连接符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CxnSpPr/>
      </xdr:nvCxnSpPr>
      <xdr:spPr>
        <a:xfrm>
          <a:off x="12761595" y="13203555"/>
          <a:ext cx="198120" cy="197485"/>
        </a:xfrm>
        <a:prstGeom prst="line">
          <a:avLst/>
        </a:prstGeom>
        <a:ln>
          <a:solidFill>
            <a:srgbClr val="C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707571</xdr:colOff>
      <xdr:row>26</xdr:row>
      <xdr:rowOff>480787</xdr:rowOff>
    </xdr:from>
    <xdr:ext cx="1141065" cy="370230"/>
    <xdr:sp macro="" textlink="">
      <xdr:nvSpPr>
        <xdr:cNvPr id="3" name="文本框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 txBox="1"/>
      </xdr:nvSpPr>
      <xdr:spPr>
        <a:xfrm rot="20541824">
          <a:off x="3261360" y="16169005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8042</xdr:colOff>
      <xdr:row>39</xdr:row>
      <xdr:rowOff>119372</xdr:rowOff>
    </xdr:from>
    <xdr:to>
      <xdr:col>8</xdr:col>
      <xdr:colOff>801792</xdr:colOff>
      <xdr:row>48</xdr:row>
      <xdr:rowOff>24581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68875" y="23813135"/>
          <a:ext cx="2018665" cy="1753235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3</xdr:row>
      <xdr:rowOff>236173</xdr:rowOff>
    </xdr:from>
    <xdr:ext cx="631825" cy="89090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2783840"/>
          <a:ext cx="631825" cy="890905"/>
        </a:xfrm>
        <a:prstGeom prst="rect">
          <a:avLst/>
        </a:prstGeom>
      </xdr:spPr>
    </xdr:pic>
    <xdr:clientData/>
  </xdr:oneCellAnchor>
  <xdr:oneCellAnchor>
    <xdr:from>
      <xdr:col>6</xdr:col>
      <xdr:colOff>707571</xdr:colOff>
      <xdr:row>28</xdr:row>
      <xdr:rowOff>480787</xdr:rowOff>
    </xdr:from>
    <xdr:ext cx="1141065" cy="370230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500-000004000000}"/>
            </a:ext>
          </a:extLst>
        </xdr:cNvPr>
        <xdr:cNvSpPr txBox="1"/>
      </xdr:nvSpPr>
      <xdr:spPr>
        <a:xfrm rot="20541824">
          <a:off x="4788535" y="18249265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好喝推荐！</a:t>
          </a:r>
        </a:p>
      </xdr:txBody>
    </xdr:sp>
    <xdr:clientData/>
  </xdr:oneCellAnchor>
  <xdr:twoCellAnchor editAs="oneCell">
    <xdr:from>
      <xdr:col>8</xdr:col>
      <xdr:colOff>1767722</xdr:colOff>
      <xdr:row>38</xdr:row>
      <xdr:rowOff>5429</xdr:rowOff>
    </xdr:from>
    <xdr:to>
      <xdr:col>8</xdr:col>
      <xdr:colOff>3615766</xdr:colOff>
      <xdr:row>48</xdr:row>
      <xdr:rowOff>70224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23404195"/>
          <a:ext cx="1848485" cy="2207895"/>
        </a:xfrm>
        <a:prstGeom prst="rect">
          <a:avLst/>
        </a:prstGeom>
      </xdr:spPr>
    </xdr:pic>
    <xdr:clientData/>
  </xdr:twoCellAnchor>
  <xdr:oneCellAnchor>
    <xdr:from>
      <xdr:col>6</xdr:col>
      <xdr:colOff>549837</xdr:colOff>
      <xdr:row>15</xdr:row>
      <xdr:rowOff>122347</xdr:rowOff>
    </xdr:from>
    <xdr:ext cx="1586053" cy="552876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 rot="20541824">
          <a:off x="4630420" y="10647680"/>
          <a:ext cx="1586230" cy="553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太惊艳！</a:t>
          </a:r>
          <a:endParaRPr lang="en-US" altLang="zh-CN" sz="1600" b="1">
            <a:solidFill>
              <a:srgbClr val="FF0000"/>
            </a:solidFill>
          </a:endParaRPr>
        </a:p>
        <a:p>
          <a:r>
            <a:rPr lang="zh-CN" altLang="en-US" sz="1600" b="1">
              <a:solidFill>
                <a:srgbClr val="FF0000"/>
              </a:solidFill>
            </a:rPr>
            <a:t>线下市集卖爆</a:t>
          </a:r>
        </a:p>
      </xdr:txBody>
    </xdr:sp>
    <xdr:clientData/>
  </xdr:oneCellAnchor>
  <xdr:oneCellAnchor>
    <xdr:from>
      <xdr:col>8</xdr:col>
      <xdr:colOff>3986893</xdr:colOff>
      <xdr:row>25</xdr:row>
      <xdr:rowOff>344327</xdr:rowOff>
    </xdr:from>
    <xdr:ext cx="1141065" cy="926023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 txBox="1"/>
      </xdr:nvSpPr>
      <xdr:spPr>
        <a:xfrm rot="20541824">
          <a:off x="10172700" y="16369665"/>
          <a:ext cx="1141095" cy="925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还没喝到这品种赶紧下手了</a:t>
          </a: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8042</xdr:colOff>
      <xdr:row>39</xdr:row>
      <xdr:rowOff>119372</xdr:rowOff>
    </xdr:from>
    <xdr:to>
      <xdr:col>8</xdr:col>
      <xdr:colOff>801792</xdr:colOff>
      <xdr:row>48</xdr:row>
      <xdr:rowOff>24582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68875" y="24779605"/>
          <a:ext cx="2018665" cy="1753235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3</xdr:row>
      <xdr:rowOff>236173</xdr:rowOff>
    </xdr:from>
    <xdr:ext cx="631825" cy="89090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3750310"/>
          <a:ext cx="631825" cy="890905"/>
        </a:xfrm>
        <a:prstGeom prst="rect">
          <a:avLst/>
        </a:prstGeom>
      </xdr:spPr>
    </xdr:pic>
    <xdr:clientData/>
  </xdr:oneCellAnchor>
  <xdr:oneCellAnchor>
    <xdr:from>
      <xdr:col>6</xdr:col>
      <xdr:colOff>707571</xdr:colOff>
      <xdr:row>28</xdr:row>
      <xdr:rowOff>480787</xdr:rowOff>
    </xdr:from>
    <xdr:ext cx="1141065" cy="370230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 txBox="1"/>
      </xdr:nvSpPr>
      <xdr:spPr>
        <a:xfrm rot="20541824">
          <a:off x="4788535" y="19215735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好喝推荐！</a:t>
          </a:r>
        </a:p>
      </xdr:txBody>
    </xdr:sp>
    <xdr:clientData/>
  </xdr:oneCellAnchor>
  <xdr:twoCellAnchor editAs="oneCell">
    <xdr:from>
      <xdr:col>8</xdr:col>
      <xdr:colOff>1767722</xdr:colOff>
      <xdr:row>38</xdr:row>
      <xdr:rowOff>5429</xdr:rowOff>
    </xdr:from>
    <xdr:to>
      <xdr:col>8</xdr:col>
      <xdr:colOff>3615766</xdr:colOff>
      <xdr:row>48</xdr:row>
      <xdr:rowOff>70224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24370665"/>
          <a:ext cx="1848485" cy="2207895"/>
        </a:xfrm>
        <a:prstGeom prst="rect">
          <a:avLst/>
        </a:prstGeom>
      </xdr:spPr>
    </xdr:pic>
    <xdr:clientData/>
  </xdr:twoCellAnchor>
  <xdr:oneCellAnchor>
    <xdr:from>
      <xdr:col>6</xdr:col>
      <xdr:colOff>549837</xdr:colOff>
      <xdr:row>15</xdr:row>
      <xdr:rowOff>122347</xdr:rowOff>
    </xdr:from>
    <xdr:ext cx="1586053" cy="552876"/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 txBox="1"/>
      </xdr:nvSpPr>
      <xdr:spPr>
        <a:xfrm rot="20541824">
          <a:off x="4630420" y="11614150"/>
          <a:ext cx="1586230" cy="553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太惊艳！</a:t>
          </a:r>
          <a:endParaRPr lang="en-US" altLang="zh-CN" sz="1600" b="1">
            <a:solidFill>
              <a:srgbClr val="FF0000"/>
            </a:solidFill>
          </a:endParaRPr>
        </a:p>
        <a:p>
          <a:r>
            <a:rPr lang="zh-CN" altLang="en-US" sz="1600" b="1">
              <a:solidFill>
                <a:srgbClr val="FF0000"/>
              </a:solidFill>
            </a:rPr>
            <a:t>线下市集卖爆</a:t>
          </a:r>
        </a:p>
      </xdr:txBody>
    </xdr:sp>
    <xdr:clientData/>
  </xdr:oneCellAnchor>
  <xdr:oneCellAnchor>
    <xdr:from>
      <xdr:col>8</xdr:col>
      <xdr:colOff>3986893</xdr:colOff>
      <xdr:row>25</xdr:row>
      <xdr:rowOff>344327</xdr:rowOff>
    </xdr:from>
    <xdr:ext cx="1141065" cy="926023"/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 txBox="1"/>
      </xdr:nvSpPr>
      <xdr:spPr>
        <a:xfrm rot="20541824">
          <a:off x="10172700" y="17336135"/>
          <a:ext cx="1141095" cy="92583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还没喝到这品种赶紧下手了</a:t>
          </a: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2069924</xdr:colOff>
      <xdr:row>31</xdr:row>
      <xdr:rowOff>179136</xdr:rowOff>
    </xdr:from>
    <xdr:to>
      <xdr:col>4</xdr:col>
      <xdr:colOff>4163556</xdr:colOff>
      <xdr:row>42</xdr:row>
      <xdr:rowOff>60253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44745" y="18115280"/>
          <a:ext cx="2093595" cy="2143125"/>
        </a:xfrm>
        <a:prstGeom prst="rect">
          <a:avLst/>
        </a:prstGeom>
      </xdr:spPr>
    </xdr:pic>
    <xdr:clientData/>
  </xdr:twoCellAnchor>
  <xdr:twoCellAnchor editAs="oneCell">
    <xdr:from>
      <xdr:col>4</xdr:col>
      <xdr:colOff>4539856</xdr:colOff>
      <xdr:row>32</xdr:row>
      <xdr:rowOff>6289</xdr:rowOff>
    </xdr:from>
    <xdr:to>
      <xdr:col>5</xdr:col>
      <xdr:colOff>0</xdr:colOff>
      <xdr:row>42</xdr:row>
      <xdr:rowOff>80300</xdr:rowOff>
    </xdr:to>
    <xdr:pic>
      <xdr:nvPicPr>
        <xdr:cNvPr id="3" name="图片 5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19316"/>
        <a:stretch>
          <a:fillRect/>
        </a:stretch>
      </xdr:blipFill>
      <xdr:spPr>
        <a:xfrm>
          <a:off x="7414895" y="18141950"/>
          <a:ext cx="1841500" cy="2136775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3</xdr:row>
      <xdr:rowOff>236173</xdr:rowOff>
    </xdr:from>
    <xdr:ext cx="631825" cy="89090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2366010"/>
          <a:ext cx="631825" cy="890905"/>
        </a:xfrm>
        <a:prstGeom prst="rect">
          <a:avLst/>
        </a:prstGeom>
      </xdr:spPr>
    </xdr:pic>
    <xdr:clientData/>
  </xdr:oneCellAnchor>
  <xdr:oneCellAnchor>
    <xdr:from>
      <xdr:col>3</xdr:col>
      <xdr:colOff>0</xdr:colOff>
      <xdr:row>25</xdr:row>
      <xdr:rowOff>480787</xdr:rowOff>
    </xdr:from>
    <xdr:ext cx="1141065" cy="37023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SpPr txBox="1"/>
      </xdr:nvSpPr>
      <xdr:spPr>
        <a:xfrm rot="20541824">
          <a:off x="1650365" y="15292705"/>
          <a:ext cx="1140460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8042</xdr:colOff>
      <xdr:row>41</xdr:row>
      <xdr:rowOff>119372</xdr:rowOff>
    </xdr:from>
    <xdr:to>
      <xdr:col>8</xdr:col>
      <xdr:colOff>801792</xdr:colOff>
      <xdr:row>50</xdr:row>
      <xdr:rowOff>24580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68875" y="23432770"/>
          <a:ext cx="2018665" cy="1753235"/>
        </a:xfrm>
        <a:prstGeom prst="rect">
          <a:avLst/>
        </a:prstGeom>
      </xdr:spPr>
    </xdr:pic>
    <xdr:clientData/>
  </xdr:twoCellAnchor>
  <xdr:twoCellAnchor editAs="oneCell">
    <xdr:from>
      <xdr:col>8</xdr:col>
      <xdr:colOff>1357385</xdr:colOff>
      <xdr:row>41</xdr:row>
      <xdr:rowOff>125819</xdr:rowOff>
    </xdr:from>
    <xdr:to>
      <xdr:col>8</xdr:col>
      <xdr:colOff>3394363</xdr:colOff>
      <xdr:row>50</xdr:row>
      <xdr:rowOff>29686</xdr:rowOff>
    </xdr:to>
    <xdr:pic>
      <xdr:nvPicPr>
        <xdr:cNvPr id="3" name="图片 5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19316"/>
        <a:stretch>
          <a:fillRect/>
        </a:stretch>
      </xdr:blipFill>
      <xdr:spPr>
        <a:xfrm>
          <a:off x="7543165" y="23439755"/>
          <a:ext cx="2037080" cy="1751330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1</xdr:row>
      <xdr:rowOff>236173</xdr:rowOff>
    </xdr:from>
    <xdr:ext cx="631825" cy="89090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435610"/>
          <a:ext cx="631825" cy="890905"/>
        </a:xfrm>
        <a:prstGeom prst="rect">
          <a:avLst/>
        </a:prstGeom>
      </xdr:spPr>
    </xdr:pic>
    <xdr:clientData/>
  </xdr:oneCellAnchor>
  <xdr:twoCellAnchor>
    <xdr:from>
      <xdr:col>9</xdr:col>
      <xdr:colOff>91543</xdr:colOff>
      <xdr:row>16</xdr:row>
      <xdr:rowOff>172358</xdr:rowOff>
    </xdr:from>
    <xdr:to>
      <xdr:col>9</xdr:col>
      <xdr:colOff>926114</xdr:colOff>
      <xdr:row>22</xdr:row>
      <xdr:rowOff>517072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 txBox="1"/>
      </xdr:nvSpPr>
      <xdr:spPr>
        <a:xfrm>
          <a:off x="12658725" y="10092690"/>
          <a:ext cx="834390" cy="302133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accent5">
                  <a:lumMod val="75000"/>
                </a:schemeClr>
              </a:solidFill>
            </a:rPr>
            <a:t>紫色区域大促中</a:t>
          </a:r>
          <a:r>
            <a:rPr lang="zh-CN" altLang="en-US" sz="1600"/>
            <a:t>！</a:t>
          </a:r>
          <a:endParaRPr lang="en-US" altLang="zh-CN" sz="1600"/>
        </a:p>
        <a:p>
          <a:r>
            <a:rPr lang="zh-CN" altLang="en-US" sz="1600"/>
            <a:t>买一包，优惠</a:t>
          </a:r>
          <a:r>
            <a:rPr lang="en-US" altLang="zh-CN" sz="1600"/>
            <a:t>15</a:t>
          </a:r>
          <a:r>
            <a:rPr lang="zh-CN" altLang="en-US" sz="1600"/>
            <a:t>。任选</a:t>
          </a:r>
          <a:r>
            <a:rPr lang="en-US" altLang="zh-CN" sz="1600"/>
            <a:t>2</a:t>
          </a:r>
          <a:r>
            <a:rPr lang="zh-CN" altLang="en-US" sz="1600"/>
            <a:t>包再优惠</a:t>
          </a:r>
          <a:r>
            <a:rPr lang="en-US" altLang="zh-CN" sz="1600"/>
            <a:t>50</a:t>
          </a:r>
          <a:r>
            <a:rPr lang="zh-CN" altLang="en-US" sz="1600"/>
            <a:t>元！</a:t>
          </a:r>
          <a:endParaRPr lang="en-US" altLang="zh-CN" sz="1600"/>
        </a:p>
        <a:p>
          <a:r>
            <a:rPr lang="zh-CN" altLang="en-US" sz="1600"/>
            <a:t>买</a:t>
          </a:r>
          <a:r>
            <a:rPr lang="en-US" altLang="zh-CN" sz="1600"/>
            <a:t>4</a:t>
          </a:r>
          <a:r>
            <a:rPr lang="zh-CN" altLang="en-US" sz="1600"/>
            <a:t>包减</a:t>
          </a:r>
          <a:r>
            <a:rPr lang="en-US" altLang="zh-CN" sz="1600"/>
            <a:t>100</a:t>
          </a:r>
          <a:r>
            <a:rPr lang="zh-CN" altLang="en-US" sz="1600"/>
            <a:t>！</a:t>
          </a:r>
          <a:endParaRPr lang="en-US" altLang="zh-CN" sz="1600"/>
        </a:p>
        <a:p>
          <a:r>
            <a:rPr lang="zh-CN" altLang="en-US" sz="1600"/>
            <a:t>以此类推</a:t>
          </a:r>
        </a:p>
      </xdr:txBody>
    </xdr:sp>
    <xdr:clientData/>
  </xdr:twoCellAnchor>
  <xdr:oneCellAnchor>
    <xdr:from>
      <xdr:col>6</xdr:col>
      <xdr:colOff>806841</xdr:colOff>
      <xdr:row>6</xdr:row>
      <xdr:rowOff>490773</xdr:rowOff>
    </xdr:from>
    <xdr:ext cx="1141065" cy="370230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 txBox="1"/>
      </xdr:nvSpPr>
      <xdr:spPr>
        <a:xfrm rot="20541824">
          <a:off x="4887595" y="4772025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707571</xdr:colOff>
      <xdr:row>27</xdr:row>
      <xdr:rowOff>480787</xdr:rowOff>
    </xdr:from>
    <xdr:ext cx="1141065" cy="37023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 txBox="1"/>
      </xdr:nvSpPr>
      <xdr:spPr>
        <a:xfrm rot="20541824">
          <a:off x="4788535" y="1598295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596899</xdr:colOff>
      <xdr:row>10</xdr:row>
      <xdr:rowOff>497117</xdr:rowOff>
    </xdr:from>
    <xdr:ext cx="1141065" cy="370230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 txBox="1"/>
      </xdr:nvSpPr>
      <xdr:spPr>
        <a:xfrm rot="20541824">
          <a:off x="4677410" y="701675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8042</xdr:colOff>
      <xdr:row>40</xdr:row>
      <xdr:rowOff>119372</xdr:rowOff>
    </xdr:from>
    <xdr:to>
      <xdr:col>8</xdr:col>
      <xdr:colOff>801792</xdr:colOff>
      <xdr:row>49</xdr:row>
      <xdr:rowOff>9976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68875" y="25627965"/>
          <a:ext cx="2018665" cy="1753235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4</xdr:row>
      <xdr:rowOff>236173</xdr:rowOff>
    </xdr:from>
    <xdr:ext cx="631825" cy="89090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4589145"/>
          <a:ext cx="631825" cy="890905"/>
        </a:xfrm>
        <a:prstGeom prst="rect">
          <a:avLst/>
        </a:prstGeom>
      </xdr:spPr>
    </xdr:pic>
    <xdr:clientData/>
  </xdr:oneCellAnchor>
  <xdr:twoCellAnchor>
    <xdr:from>
      <xdr:col>9</xdr:col>
      <xdr:colOff>91543</xdr:colOff>
      <xdr:row>19</xdr:row>
      <xdr:rowOff>172358</xdr:rowOff>
    </xdr:from>
    <xdr:to>
      <xdr:col>9</xdr:col>
      <xdr:colOff>926114</xdr:colOff>
      <xdr:row>25</xdr:row>
      <xdr:rowOff>517072</xdr:rowOff>
    </xdr:to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 txBox="1"/>
      </xdr:nvSpPr>
      <xdr:spPr>
        <a:xfrm>
          <a:off x="12658725" y="14246225"/>
          <a:ext cx="834390" cy="302133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accent5">
                  <a:lumMod val="75000"/>
                </a:schemeClr>
              </a:solidFill>
            </a:rPr>
            <a:t>紫色区域大促中</a:t>
          </a:r>
          <a:r>
            <a:rPr lang="zh-CN" altLang="en-US" sz="1600"/>
            <a:t>！</a:t>
          </a:r>
          <a:endParaRPr lang="en-US" altLang="zh-CN" sz="1600"/>
        </a:p>
        <a:p>
          <a:r>
            <a:rPr lang="zh-CN" altLang="en-US" sz="1600"/>
            <a:t>任选</a:t>
          </a:r>
          <a:r>
            <a:rPr lang="en-US" altLang="zh-CN" sz="1600"/>
            <a:t>2</a:t>
          </a:r>
          <a:r>
            <a:rPr lang="zh-CN" altLang="en-US" sz="1600"/>
            <a:t>包优惠</a:t>
          </a:r>
          <a:r>
            <a:rPr lang="en-US" altLang="zh-CN" sz="1600"/>
            <a:t>30</a:t>
          </a:r>
          <a:r>
            <a:rPr lang="zh-CN" altLang="en-US" sz="1600"/>
            <a:t>元！</a:t>
          </a:r>
          <a:endParaRPr lang="en-US" altLang="zh-CN" sz="1600"/>
        </a:p>
        <a:p>
          <a:r>
            <a:rPr lang="zh-CN" altLang="en-US" sz="1600"/>
            <a:t>买</a:t>
          </a:r>
          <a:r>
            <a:rPr lang="en-US" altLang="zh-CN" sz="1600"/>
            <a:t>4</a:t>
          </a:r>
          <a:r>
            <a:rPr lang="zh-CN" altLang="en-US" sz="1600"/>
            <a:t>包减</a:t>
          </a:r>
          <a:r>
            <a:rPr lang="en-US" altLang="zh-CN" sz="1600"/>
            <a:t>60</a:t>
          </a:r>
          <a:r>
            <a:rPr lang="zh-CN" altLang="en-US" sz="1600"/>
            <a:t>！</a:t>
          </a:r>
          <a:endParaRPr lang="en-US" altLang="zh-CN" sz="1600"/>
        </a:p>
        <a:p>
          <a:r>
            <a:rPr lang="zh-CN" altLang="en-US" sz="1600"/>
            <a:t>以此类推</a:t>
          </a:r>
        </a:p>
      </xdr:txBody>
    </xdr:sp>
    <xdr:clientData/>
  </xdr:twoCellAnchor>
  <xdr:oneCellAnchor>
    <xdr:from>
      <xdr:col>6</xdr:col>
      <xdr:colOff>806841</xdr:colOff>
      <xdr:row>9</xdr:row>
      <xdr:rowOff>490773</xdr:rowOff>
    </xdr:from>
    <xdr:ext cx="1141065" cy="370230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 txBox="1"/>
      </xdr:nvSpPr>
      <xdr:spPr>
        <a:xfrm rot="20541824">
          <a:off x="4887595" y="892556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707571</xdr:colOff>
      <xdr:row>30</xdr:row>
      <xdr:rowOff>480787</xdr:rowOff>
    </xdr:from>
    <xdr:ext cx="1141065" cy="370230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SpPr txBox="1"/>
      </xdr:nvSpPr>
      <xdr:spPr>
        <a:xfrm rot="20541824">
          <a:off x="4788535" y="20136485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596899</xdr:colOff>
      <xdr:row>13</xdr:row>
      <xdr:rowOff>497117</xdr:rowOff>
    </xdr:from>
    <xdr:ext cx="1141065" cy="37023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SpPr txBox="1"/>
      </xdr:nvSpPr>
      <xdr:spPr>
        <a:xfrm rot="20541824">
          <a:off x="4677410" y="11170285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twoCellAnchor editAs="oneCell">
    <xdr:from>
      <xdr:col>8</xdr:col>
      <xdr:colOff>1613834</xdr:colOff>
      <xdr:row>39</xdr:row>
      <xdr:rowOff>215254</xdr:rowOff>
    </xdr:from>
    <xdr:to>
      <xdr:col>8</xdr:col>
      <xdr:colOff>4437274</xdr:colOff>
      <xdr:row>55</xdr:row>
      <xdr:rowOff>86101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99705" y="25428575"/>
          <a:ext cx="2823210" cy="3228975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8042</xdr:colOff>
      <xdr:row>41</xdr:row>
      <xdr:rowOff>119372</xdr:rowOff>
    </xdr:from>
    <xdr:to>
      <xdr:col>8</xdr:col>
      <xdr:colOff>801792</xdr:colOff>
      <xdr:row>50</xdr:row>
      <xdr:rowOff>24582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68875" y="26736040"/>
          <a:ext cx="2018665" cy="1753235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4</xdr:row>
      <xdr:rowOff>236173</xdr:rowOff>
    </xdr:from>
    <xdr:ext cx="631825" cy="89090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5154295"/>
          <a:ext cx="631825" cy="890905"/>
        </a:xfrm>
        <a:prstGeom prst="rect">
          <a:avLst/>
        </a:prstGeom>
      </xdr:spPr>
    </xdr:pic>
    <xdr:clientData/>
  </xdr:oneCellAnchor>
  <xdr:oneCellAnchor>
    <xdr:from>
      <xdr:col>6</xdr:col>
      <xdr:colOff>806841</xdr:colOff>
      <xdr:row>9</xdr:row>
      <xdr:rowOff>490773</xdr:rowOff>
    </xdr:from>
    <xdr:ext cx="1141065" cy="370230"/>
    <xdr:sp macro="" textlink="">
      <xdr:nvSpPr>
        <xdr:cNvPr id="4" name="文本框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SpPr txBox="1"/>
      </xdr:nvSpPr>
      <xdr:spPr>
        <a:xfrm rot="20541824">
          <a:off x="4887595" y="949071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707571</xdr:colOff>
      <xdr:row>30</xdr:row>
      <xdr:rowOff>480787</xdr:rowOff>
    </xdr:from>
    <xdr:ext cx="1141065" cy="370230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SpPr txBox="1"/>
      </xdr:nvSpPr>
      <xdr:spPr>
        <a:xfrm rot="20541824">
          <a:off x="4788535" y="2117217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477505</xdr:colOff>
      <xdr:row>12</xdr:row>
      <xdr:rowOff>467233</xdr:rowOff>
    </xdr:from>
    <xdr:ext cx="1141065" cy="37023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B00-000007000000}"/>
            </a:ext>
          </a:extLst>
        </xdr:cNvPr>
        <xdr:cNvSpPr txBox="1"/>
      </xdr:nvSpPr>
      <xdr:spPr>
        <a:xfrm rot="20541824">
          <a:off x="4558030" y="1121029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优惠中</a:t>
          </a:r>
        </a:p>
      </xdr:txBody>
    </xdr:sp>
    <xdr:clientData/>
  </xdr:oneCellAnchor>
  <xdr:oneCellAnchor>
    <xdr:from>
      <xdr:col>9</xdr:col>
      <xdr:colOff>225057</xdr:colOff>
      <xdr:row>21</xdr:row>
      <xdr:rowOff>7756</xdr:rowOff>
    </xdr:from>
    <xdr:ext cx="1141065" cy="648126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00000000-0008-0000-0B00-000009000000}"/>
            </a:ext>
          </a:extLst>
        </xdr:cNvPr>
        <xdr:cNvSpPr txBox="1"/>
      </xdr:nvSpPr>
      <xdr:spPr>
        <a:xfrm>
          <a:off x="12792075" y="15447010"/>
          <a:ext cx="1141095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最后</a:t>
          </a:r>
          <a:r>
            <a:rPr lang="en-US" altLang="zh-CN" sz="1600" b="1">
              <a:solidFill>
                <a:srgbClr val="FF0000"/>
              </a:solidFill>
            </a:rPr>
            <a:t>8</a:t>
          </a:r>
          <a:r>
            <a:rPr lang="zh-CN" altLang="en-US" sz="1600" b="1">
              <a:solidFill>
                <a:srgbClr val="FF0000"/>
              </a:solidFill>
            </a:rPr>
            <a:t>包￥</a:t>
          </a:r>
          <a:r>
            <a:rPr lang="en-US" altLang="zh-CN" sz="1600" b="1">
              <a:solidFill>
                <a:srgbClr val="FF0000"/>
              </a:solidFill>
            </a:rPr>
            <a:t>148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174113</xdr:colOff>
      <xdr:row>21</xdr:row>
      <xdr:rowOff>567764</xdr:rowOff>
    </xdr:from>
    <xdr:ext cx="1187823" cy="739589"/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 txBox="1"/>
      </xdr:nvSpPr>
      <xdr:spPr>
        <a:xfrm>
          <a:off x="12741275" y="16007080"/>
          <a:ext cx="1187450" cy="739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即将售罄￥</a:t>
          </a:r>
          <a:r>
            <a:rPr lang="en-US" altLang="zh-CN" sz="1600" b="1">
              <a:solidFill>
                <a:srgbClr val="FF0000"/>
              </a:solidFill>
            </a:rPr>
            <a:t>600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163871</xdr:colOff>
      <xdr:row>23</xdr:row>
      <xdr:rowOff>4459</xdr:rowOff>
    </xdr:from>
    <xdr:ext cx="1187823" cy="739589"/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00000000-0008-0000-0B00-00000B000000}"/>
            </a:ext>
          </a:extLst>
        </xdr:cNvPr>
        <xdr:cNvSpPr txBox="1"/>
      </xdr:nvSpPr>
      <xdr:spPr>
        <a:xfrm>
          <a:off x="12731115" y="16605885"/>
          <a:ext cx="1187450" cy="739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流血促销</a:t>
          </a:r>
          <a:endParaRPr lang="en-US" altLang="zh-CN" sz="1600" b="1">
            <a:solidFill>
              <a:srgbClr val="FF0000"/>
            </a:solidFill>
          </a:endParaRPr>
        </a:p>
        <a:p>
          <a:r>
            <a:rPr lang="zh-CN" altLang="en-US" sz="1600" b="1">
              <a:solidFill>
                <a:srgbClr val="FF0000"/>
              </a:solidFill>
            </a:rPr>
            <a:t>￥</a:t>
          </a:r>
          <a:r>
            <a:rPr lang="en-US" altLang="zh-CN" sz="1600" b="1">
              <a:solidFill>
                <a:srgbClr val="FF0000"/>
              </a:solidFill>
            </a:rPr>
            <a:t>376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174112</xdr:colOff>
      <xdr:row>24</xdr:row>
      <xdr:rowOff>20484</xdr:rowOff>
    </xdr:from>
    <xdr:ext cx="1187823" cy="739589"/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00000000-0008-0000-0B00-00000C000000}"/>
            </a:ext>
          </a:extLst>
        </xdr:cNvPr>
        <xdr:cNvSpPr txBox="1"/>
      </xdr:nvSpPr>
      <xdr:spPr>
        <a:xfrm>
          <a:off x="12741275" y="17231360"/>
          <a:ext cx="1187450" cy="739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流血出清</a:t>
          </a:r>
          <a:endParaRPr lang="en-US" altLang="zh-CN" sz="1600" b="1">
            <a:solidFill>
              <a:srgbClr val="FF0000"/>
            </a:solidFill>
          </a:endParaRPr>
        </a:p>
        <a:p>
          <a:r>
            <a:rPr lang="zh-CN" altLang="en-US" sz="1600" b="1">
              <a:solidFill>
                <a:srgbClr val="FF0000"/>
              </a:solidFill>
            </a:rPr>
            <a:t>￥</a:t>
          </a:r>
          <a:r>
            <a:rPr lang="en-US" altLang="zh-CN" sz="1600" b="1">
              <a:solidFill>
                <a:srgbClr val="FF0000"/>
              </a:solidFill>
            </a:rPr>
            <a:t>298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163871</xdr:colOff>
      <xdr:row>25</xdr:row>
      <xdr:rowOff>20484</xdr:rowOff>
    </xdr:from>
    <xdr:ext cx="1141065" cy="648126"/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00000000-0008-0000-0B00-00000D000000}"/>
            </a:ext>
          </a:extLst>
        </xdr:cNvPr>
        <xdr:cNvSpPr txBox="1"/>
      </xdr:nvSpPr>
      <xdr:spPr>
        <a:xfrm>
          <a:off x="12731115" y="17821910"/>
          <a:ext cx="1141095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促销优惠￥</a:t>
          </a:r>
          <a:r>
            <a:rPr lang="en-US" altLang="zh-CN" sz="1600" b="1">
              <a:solidFill>
                <a:srgbClr val="FF0000"/>
              </a:solidFill>
            </a:rPr>
            <a:t>398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242980</xdr:colOff>
      <xdr:row>11</xdr:row>
      <xdr:rowOff>15440</xdr:rowOff>
    </xdr:from>
    <xdr:ext cx="1141065" cy="648126"/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00000000-0008-0000-0B00-00000E000000}"/>
            </a:ext>
          </a:extLst>
        </xdr:cNvPr>
        <xdr:cNvSpPr txBox="1"/>
      </xdr:nvSpPr>
      <xdr:spPr>
        <a:xfrm>
          <a:off x="12809855" y="10177780"/>
          <a:ext cx="1141095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流血促销￥</a:t>
          </a:r>
          <a:r>
            <a:rPr lang="en-US" altLang="zh-CN" sz="1600" b="1">
              <a:solidFill>
                <a:srgbClr val="FF0000"/>
              </a:solidFill>
            </a:rPr>
            <a:t>128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8</xdr:col>
      <xdr:colOff>1767722</xdr:colOff>
      <xdr:row>40</xdr:row>
      <xdr:rowOff>5429</xdr:rowOff>
    </xdr:from>
    <xdr:to>
      <xdr:col>8</xdr:col>
      <xdr:colOff>3615766</xdr:colOff>
      <xdr:row>50</xdr:row>
      <xdr:rowOff>70222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26327100"/>
          <a:ext cx="1848485" cy="2207895"/>
        </a:xfrm>
        <a:prstGeom prst="rect">
          <a:avLst/>
        </a:prstGeom>
      </xdr:spPr>
    </xdr:pic>
    <xdr:clientData/>
  </xdr:twoCellAnchor>
  <xdr:oneCellAnchor>
    <xdr:from>
      <xdr:col>6</xdr:col>
      <xdr:colOff>549837</xdr:colOff>
      <xdr:row>17</xdr:row>
      <xdr:rowOff>122347</xdr:rowOff>
    </xdr:from>
    <xdr:ext cx="1586053" cy="552876"/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00000000-0008-0000-0B00-000011000000}"/>
            </a:ext>
          </a:extLst>
        </xdr:cNvPr>
        <xdr:cNvSpPr txBox="1"/>
      </xdr:nvSpPr>
      <xdr:spPr>
        <a:xfrm rot="20541824">
          <a:off x="4630420" y="13599160"/>
          <a:ext cx="1586230" cy="553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太惊艳！</a:t>
          </a:r>
          <a:endParaRPr lang="en-US" altLang="zh-CN" sz="1600" b="1">
            <a:solidFill>
              <a:srgbClr val="FF0000"/>
            </a:solidFill>
          </a:endParaRPr>
        </a:p>
        <a:p>
          <a:r>
            <a:rPr lang="zh-CN" altLang="en-US" sz="1600" b="1">
              <a:solidFill>
                <a:srgbClr val="FF0000"/>
              </a:solidFill>
            </a:rPr>
            <a:t>线下市集卖爆</a:t>
          </a:r>
        </a:p>
      </xdr:txBody>
    </xdr:sp>
    <xdr:clientData/>
  </xdr:oneCellAnchor>
  <xdr:oneCellAnchor>
    <xdr:from>
      <xdr:col>9</xdr:col>
      <xdr:colOff>242980</xdr:colOff>
      <xdr:row>12</xdr:row>
      <xdr:rowOff>417036</xdr:rowOff>
    </xdr:from>
    <xdr:ext cx="1141065" cy="648126"/>
    <xdr:sp macro="" textlink="">
      <xdr:nvSpPr>
        <xdr:cNvPr id="18" name="文本框 17">
          <a:extLst>
            <a:ext uri="{FF2B5EF4-FFF2-40B4-BE49-F238E27FC236}">
              <a16:creationId xmlns:a16="http://schemas.microsoft.com/office/drawing/2014/main" id="{00000000-0008-0000-0B00-000012000000}"/>
            </a:ext>
          </a:extLst>
        </xdr:cNvPr>
        <xdr:cNvSpPr txBox="1"/>
      </xdr:nvSpPr>
      <xdr:spPr>
        <a:xfrm>
          <a:off x="12809855" y="11160125"/>
          <a:ext cx="1141095" cy="648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五月大促</a:t>
          </a:r>
          <a:endParaRPr lang="en-US" altLang="zh-CN" sz="1600" b="1">
            <a:solidFill>
              <a:srgbClr val="FF0000"/>
            </a:solidFill>
          </a:endParaRPr>
        </a:p>
        <a:p>
          <a:r>
            <a:rPr lang="zh-CN" altLang="en-US" sz="1600" b="1">
              <a:solidFill>
                <a:srgbClr val="FF0000"/>
              </a:solidFill>
            </a:rPr>
            <a:t>￥</a:t>
          </a:r>
          <a:r>
            <a:rPr lang="en-US" altLang="zh-CN" sz="1600" b="1">
              <a:solidFill>
                <a:srgbClr val="FF0000"/>
              </a:solidFill>
            </a:rPr>
            <a:t>188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8042</xdr:colOff>
      <xdr:row>41</xdr:row>
      <xdr:rowOff>119372</xdr:rowOff>
    </xdr:from>
    <xdr:to>
      <xdr:col>8</xdr:col>
      <xdr:colOff>801792</xdr:colOff>
      <xdr:row>50</xdr:row>
      <xdr:rowOff>24582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68875" y="26736040"/>
          <a:ext cx="2018665" cy="1753235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4</xdr:row>
      <xdr:rowOff>236173</xdr:rowOff>
    </xdr:from>
    <xdr:ext cx="631825" cy="89090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5154295"/>
          <a:ext cx="631825" cy="890905"/>
        </a:xfrm>
        <a:prstGeom prst="rect">
          <a:avLst/>
        </a:prstGeom>
      </xdr:spPr>
    </xdr:pic>
    <xdr:clientData/>
  </xdr:oneCellAnchor>
  <xdr:oneCellAnchor>
    <xdr:from>
      <xdr:col>6</xdr:col>
      <xdr:colOff>806841</xdr:colOff>
      <xdr:row>9</xdr:row>
      <xdr:rowOff>490773</xdr:rowOff>
    </xdr:from>
    <xdr:ext cx="1141065" cy="370230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C00-000006000000}"/>
            </a:ext>
          </a:extLst>
        </xdr:cNvPr>
        <xdr:cNvSpPr txBox="1"/>
      </xdr:nvSpPr>
      <xdr:spPr>
        <a:xfrm rot="20541824">
          <a:off x="4887595" y="949071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707571</xdr:colOff>
      <xdr:row>30</xdr:row>
      <xdr:rowOff>480787</xdr:rowOff>
    </xdr:from>
    <xdr:ext cx="1141065" cy="37023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C00-000007000000}"/>
            </a:ext>
          </a:extLst>
        </xdr:cNvPr>
        <xdr:cNvSpPr txBox="1"/>
      </xdr:nvSpPr>
      <xdr:spPr>
        <a:xfrm rot="20541824">
          <a:off x="4788535" y="2117217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9</xdr:col>
      <xdr:colOff>798605</xdr:colOff>
      <xdr:row>13</xdr:row>
      <xdr:rowOff>78763</xdr:rowOff>
    </xdr:from>
    <xdr:ext cx="1141065" cy="370230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00000000-0008-0000-0C00-000008000000}"/>
            </a:ext>
          </a:extLst>
        </xdr:cNvPr>
        <xdr:cNvSpPr txBox="1"/>
      </xdr:nvSpPr>
      <xdr:spPr>
        <a:xfrm>
          <a:off x="13332460" y="11317605"/>
          <a:ext cx="1140460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￥</a:t>
          </a:r>
          <a:r>
            <a:rPr lang="en-US" altLang="zh-CN" sz="1600" b="1">
              <a:solidFill>
                <a:srgbClr val="FF0000"/>
              </a:solidFill>
            </a:rPr>
            <a:t>154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477505</xdr:colOff>
      <xdr:row>12</xdr:row>
      <xdr:rowOff>467233</xdr:rowOff>
    </xdr:from>
    <xdr:ext cx="1141065" cy="370230"/>
    <xdr:sp macro="" textlink="">
      <xdr:nvSpPr>
        <xdr:cNvPr id="9" name="文本框 8">
          <a:extLst>
            <a:ext uri="{FF2B5EF4-FFF2-40B4-BE49-F238E27FC236}">
              <a16:creationId xmlns:a16="http://schemas.microsoft.com/office/drawing/2014/main" id="{00000000-0008-0000-0C00-000009000000}"/>
            </a:ext>
          </a:extLst>
        </xdr:cNvPr>
        <xdr:cNvSpPr txBox="1"/>
      </xdr:nvSpPr>
      <xdr:spPr>
        <a:xfrm rot="20541824">
          <a:off x="4558030" y="1121029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优惠中</a:t>
          </a:r>
        </a:p>
      </xdr:txBody>
    </xdr:sp>
    <xdr:clientData/>
  </xdr:oneCellAnchor>
  <xdr:oneCellAnchor>
    <xdr:from>
      <xdr:col>11</xdr:col>
      <xdr:colOff>0</xdr:colOff>
      <xdr:row>13</xdr:row>
      <xdr:rowOff>78763</xdr:rowOff>
    </xdr:from>
    <xdr:ext cx="1141065" cy="370230"/>
    <xdr:sp macro="" textlink="">
      <xdr:nvSpPr>
        <xdr:cNvPr id="10" name="文本框 9">
          <a:extLst>
            <a:ext uri="{FF2B5EF4-FFF2-40B4-BE49-F238E27FC236}">
              <a16:creationId xmlns:a16="http://schemas.microsoft.com/office/drawing/2014/main" id="{00000000-0008-0000-0C00-00000A000000}"/>
            </a:ext>
          </a:extLst>
        </xdr:cNvPr>
        <xdr:cNvSpPr txBox="1"/>
      </xdr:nvSpPr>
      <xdr:spPr>
        <a:xfrm>
          <a:off x="14738985" y="11317605"/>
          <a:ext cx="1140460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￥</a:t>
          </a:r>
          <a:r>
            <a:rPr lang="en-US" altLang="zh-CN" sz="1600" b="1">
              <a:solidFill>
                <a:srgbClr val="FF0000"/>
              </a:solidFill>
            </a:rPr>
            <a:t>142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798605</xdr:colOff>
      <xdr:row>20</xdr:row>
      <xdr:rowOff>571063</xdr:rowOff>
    </xdr:from>
    <xdr:ext cx="1141065" cy="648126"/>
    <xdr:sp macro="" textlink="">
      <xdr:nvSpPr>
        <xdr:cNvPr id="11" name="文本框 10">
          <a:extLst>
            <a:ext uri="{FF2B5EF4-FFF2-40B4-BE49-F238E27FC236}">
              <a16:creationId xmlns:a16="http://schemas.microsoft.com/office/drawing/2014/main" id="{00000000-0008-0000-0C00-00000B000000}"/>
            </a:ext>
          </a:extLst>
        </xdr:cNvPr>
        <xdr:cNvSpPr txBox="1"/>
      </xdr:nvSpPr>
      <xdr:spPr>
        <a:xfrm>
          <a:off x="13332460" y="15429230"/>
          <a:ext cx="114046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最后</a:t>
          </a:r>
          <a:r>
            <a:rPr lang="en-US" altLang="zh-CN" sz="1600" b="1">
              <a:solidFill>
                <a:srgbClr val="FF0000"/>
              </a:solidFill>
            </a:rPr>
            <a:t>8</a:t>
          </a:r>
          <a:r>
            <a:rPr lang="zh-CN" altLang="en-US" sz="1600" b="1">
              <a:solidFill>
                <a:srgbClr val="FF0000"/>
              </a:solidFill>
            </a:rPr>
            <a:t>包￥</a:t>
          </a:r>
          <a:r>
            <a:rPr lang="en-US" altLang="zh-CN" sz="1600" b="1">
              <a:solidFill>
                <a:srgbClr val="FF0000"/>
              </a:solidFill>
            </a:rPr>
            <a:t>98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0</xdr:colOff>
      <xdr:row>21</xdr:row>
      <xdr:rowOff>567764</xdr:rowOff>
    </xdr:from>
    <xdr:ext cx="1187823" cy="739589"/>
    <xdr:sp macro="" textlink="">
      <xdr:nvSpPr>
        <xdr:cNvPr id="12" name="文本框 11">
          <a:extLst>
            <a:ext uri="{FF2B5EF4-FFF2-40B4-BE49-F238E27FC236}">
              <a16:creationId xmlns:a16="http://schemas.microsoft.com/office/drawing/2014/main" id="{00000000-0008-0000-0C00-00000C000000}"/>
            </a:ext>
          </a:extLst>
        </xdr:cNvPr>
        <xdr:cNvSpPr txBox="1"/>
      </xdr:nvSpPr>
      <xdr:spPr>
        <a:xfrm>
          <a:off x="13332460" y="16007080"/>
          <a:ext cx="1187450" cy="739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即将售罄￥</a:t>
          </a:r>
          <a:r>
            <a:rPr lang="en-US" altLang="zh-CN" sz="1600" b="1">
              <a:solidFill>
                <a:srgbClr val="FF0000"/>
              </a:solidFill>
            </a:rPr>
            <a:t>500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0</xdr:colOff>
      <xdr:row>22</xdr:row>
      <xdr:rowOff>567765</xdr:rowOff>
    </xdr:from>
    <xdr:ext cx="1187823" cy="739589"/>
    <xdr:sp macro="" textlink="">
      <xdr:nvSpPr>
        <xdr:cNvPr id="13" name="文本框 12">
          <a:extLst>
            <a:ext uri="{FF2B5EF4-FFF2-40B4-BE49-F238E27FC236}">
              <a16:creationId xmlns:a16="http://schemas.microsoft.com/office/drawing/2014/main" id="{00000000-0008-0000-0C00-00000D000000}"/>
            </a:ext>
          </a:extLst>
        </xdr:cNvPr>
        <xdr:cNvSpPr txBox="1"/>
      </xdr:nvSpPr>
      <xdr:spPr>
        <a:xfrm>
          <a:off x="13332460" y="16588105"/>
          <a:ext cx="1187450" cy="739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流血促销</a:t>
          </a:r>
          <a:endParaRPr lang="en-US" altLang="zh-CN" sz="1600" b="1">
            <a:solidFill>
              <a:srgbClr val="FF0000"/>
            </a:solidFill>
          </a:endParaRPr>
        </a:p>
        <a:p>
          <a:r>
            <a:rPr lang="zh-CN" altLang="en-US" sz="1600" b="1">
              <a:solidFill>
                <a:srgbClr val="FF0000"/>
              </a:solidFill>
            </a:rPr>
            <a:t>￥</a:t>
          </a:r>
          <a:r>
            <a:rPr lang="en-US" altLang="zh-CN" sz="1600" b="1">
              <a:solidFill>
                <a:srgbClr val="FF0000"/>
              </a:solidFill>
            </a:rPr>
            <a:t>280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0</xdr:colOff>
      <xdr:row>24</xdr:row>
      <xdr:rowOff>0</xdr:rowOff>
    </xdr:from>
    <xdr:ext cx="1187823" cy="739589"/>
    <xdr:sp macro="" textlink="">
      <xdr:nvSpPr>
        <xdr:cNvPr id="14" name="文本框 13">
          <a:extLst>
            <a:ext uri="{FF2B5EF4-FFF2-40B4-BE49-F238E27FC236}">
              <a16:creationId xmlns:a16="http://schemas.microsoft.com/office/drawing/2014/main" id="{00000000-0008-0000-0C00-00000E000000}"/>
            </a:ext>
          </a:extLst>
        </xdr:cNvPr>
        <xdr:cNvSpPr txBox="1"/>
      </xdr:nvSpPr>
      <xdr:spPr>
        <a:xfrm>
          <a:off x="13332460" y="17211040"/>
          <a:ext cx="1187450" cy="73914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流血出清</a:t>
          </a:r>
          <a:endParaRPr lang="en-US" altLang="zh-CN" sz="1600" b="1">
            <a:solidFill>
              <a:srgbClr val="FF0000"/>
            </a:solidFill>
          </a:endParaRPr>
        </a:p>
        <a:p>
          <a:r>
            <a:rPr lang="zh-CN" altLang="en-US" sz="1600" b="1">
              <a:solidFill>
                <a:srgbClr val="FF0000"/>
              </a:solidFill>
            </a:rPr>
            <a:t>￥</a:t>
          </a:r>
          <a:r>
            <a:rPr lang="en-US" altLang="zh-CN" sz="1600" b="1">
              <a:solidFill>
                <a:srgbClr val="FF0000"/>
              </a:solidFill>
            </a:rPr>
            <a:t>160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0</xdr:colOff>
      <xdr:row>25</xdr:row>
      <xdr:rowOff>0</xdr:rowOff>
    </xdr:from>
    <xdr:ext cx="1141065" cy="648126"/>
    <xdr:sp macro="" textlink="">
      <xdr:nvSpPr>
        <xdr:cNvPr id="15" name="文本框 14">
          <a:extLst>
            <a:ext uri="{FF2B5EF4-FFF2-40B4-BE49-F238E27FC236}">
              <a16:creationId xmlns:a16="http://schemas.microsoft.com/office/drawing/2014/main" id="{00000000-0008-0000-0C00-00000F000000}"/>
            </a:ext>
          </a:extLst>
        </xdr:cNvPr>
        <xdr:cNvSpPr txBox="1"/>
      </xdr:nvSpPr>
      <xdr:spPr>
        <a:xfrm>
          <a:off x="13332460" y="17801590"/>
          <a:ext cx="114046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促销优惠￥</a:t>
          </a:r>
          <a:r>
            <a:rPr lang="en-US" altLang="zh-CN" sz="1600" b="1">
              <a:solidFill>
                <a:srgbClr val="FF0000"/>
              </a:solidFill>
            </a:rPr>
            <a:t>330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9</xdr:col>
      <xdr:colOff>798605</xdr:colOff>
      <xdr:row>10</xdr:row>
      <xdr:rowOff>571065</xdr:rowOff>
    </xdr:from>
    <xdr:ext cx="1141065" cy="648126"/>
    <xdr:sp macro="" textlink="">
      <xdr:nvSpPr>
        <xdr:cNvPr id="16" name="文本框 15">
          <a:extLst>
            <a:ext uri="{FF2B5EF4-FFF2-40B4-BE49-F238E27FC236}">
              <a16:creationId xmlns:a16="http://schemas.microsoft.com/office/drawing/2014/main" id="{00000000-0008-0000-0C00-000010000000}"/>
            </a:ext>
          </a:extLst>
        </xdr:cNvPr>
        <xdr:cNvSpPr txBox="1"/>
      </xdr:nvSpPr>
      <xdr:spPr>
        <a:xfrm>
          <a:off x="13332460" y="10152380"/>
          <a:ext cx="1140460" cy="64770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流血促销￥</a:t>
          </a:r>
          <a:r>
            <a:rPr lang="en-US" altLang="zh-CN" sz="1600" b="1">
              <a:solidFill>
                <a:srgbClr val="FF0000"/>
              </a:solidFill>
            </a:rPr>
            <a:t>88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10</xdr:col>
      <xdr:colOff>1486646</xdr:colOff>
      <xdr:row>10</xdr:row>
      <xdr:rowOff>533712</xdr:rowOff>
    </xdr:from>
    <xdr:ext cx="1141065" cy="648126"/>
    <xdr:sp macro="" textlink="">
      <xdr:nvSpPr>
        <xdr:cNvPr id="17" name="文本框 16">
          <a:extLst>
            <a:ext uri="{FF2B5EF4-FFF2-40B4-BE49-F238E27FC236}">
              <a16:creationId xmlns:a16="http://schemas.microsoft.com/office/drawing/2014/main" id="{00000000-0008-0000-0C00-000011000000}"/>
            </a:ext>
          </a:extLst>
        </xdr:cNvPr>
        <xdr:cNvSpPr txBox="1"/>
      </xdr:nvSpPr>
      <xdr:spPr>
        <a:xfrm>
          <a:off x="14738985" y="10114915"/>
          <a:ext cx="1140460" cy="64833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流血促销</a:t>
          </a:r>
          <a:endParaRPr lang="en-US" altLang="zh-CN" sz="1600" b="1">
            <a:solidFill>
              <a:srgbClr val="FF0000"/>
            </a:solidFill>
          </a:endParaRPr>
        </a:p>
        <a:p>
          <a:r>
            <a:rPr lang="zh-CN" altLang="en-US" sz="1600" b="1">
              <a:solidFill>
                <a:srgbClr val="FF0000"/>
              </a:solidFill>
            </a:rPr>
            <a:t>￥</a:t>
          </a:r>
          <a:r>
            <a:rPr lang="en-US" altLang="zh-CN" sz="1600" b="1">
              <a:solidFill>
                <a:srgbClr val="FF0000"/>
              </a:solidFill>
            </a:rPr>
            <a:t>85</a:t>
          </a:r>
          <a:endParaRPr lang="zh-CN" altLang="en-US" sz="1600" b="1">
            <a:solidFill>
              <a:srgbClr val="FF0000"/>
            </a:solidFill>
          </a:endParaRPr>
        </a:p>
      </xdr:txBody>
    </xdr:sp>
    <xdr:clientData/>
  </xdr:oneCellAnchor>
  <xdr:twoCellAnchor editAs="oneCell">
    <xdr:from>
      <xdr:col>8</xdr:col>
      <xdr:colOff>1767722</xdr:colOff>
      <xdr:row>40</xdr:row>
      <xdr:rowOff>5429</xdr:rowOff>
    </xdr:from>
    <xdr:to>
      <xdr:col>8</xdr:col>
      <xdr:colOff>3615766</xdr:colOff>
      <xdr:row>50</xdr:row>
      <xdr:rowOff>70222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0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53375" y="26327100"/>
          <a:ext cx="1848485" cy="2207895"/>
        </a:xfrm>
        <a:prstGeom prst="rect">
          <a:avLst/>
        </a:prstGeom>
      </xdr:spPr>
    </xdr:pic>
    <xdr:clientData/>
  </xdr:twoCellAnchor>
  <xdr:oneCellAnchor>
    <xdr:from>
      <xdr:col>6</xdr:col>
      <xdr:colOff>549837</xdr:colOff>
      <xdr:row>17</xdr:row>
      <xdr:rowOff>122347</xdr:rowOff>
    </xdr:from>
    <xdr:ext cx="1586053" cy="552876"/>
    <xdr:sp macro="" textlink="">
      <xdr:nvSpPr>
        <xdr:cNvPr id="20" name="文本框 19">
          <a:extLst>
            <a:ext uri="{FF2B5EF4-FFF2-40B4-BE49-F238E27FC236}">
              <a16:creationId xmlns:a16="http://schemas.microsoft.com/office/drawing/2014/main" id="{00000000-0008-0000-0C00-000014000000}"/>
            </a:ext>
          </a:extLst>
        </xdr:cNvPr>
        <xdr:cNvSpPr txBox="1"/>
      </xdr:nvSpPr>
      <xdr:spPr>
        <a:xfrm rot="20541824">
          <a:off x="4630420" y="13599160"/>
          <a:ext cx="1586230" cy="55308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太惊艳！</a:t>
          </a:r>
          <a:endParaRPr lang="en-US" altLang="zh-CN" sz="1600" b="1">
            <a:solidFill>
              <a:srgbClr val="FF0000"/>
            </a:solidFill>
          </a:endParaRPr>
        </a:p>
        <a:p>
          <a:r>
            <a:rPr lang="zh-CN" altLang="en-US" sz="1600" b="1">
              <a:solidFill>
                <a:srgbClr val="FF0000"/>
              </a:solidFill>
            </a:rPr>
            <a:t>线下市集卖爆</a:t>
          </a:r>
        </a:p>
      </xdr:txBody>
    </xdr:sp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8042</xdr:colOff>
      <xdr:row>44</xdr:row>
      <xdr:rowOff>119372</xdr:rowOff>
    </xdr:from>
    <xdr:to>
      <xdr:col>8</xdr:col>
      <xdr:colOff>801792</xdr:colOff>
      <xdr:row>53</xdr:row>
      <xdr:rowOff>24581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68875" y="27586305"/>
          <a:ext cx="2018665" cy="1753235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4</xdr:row>
      <xdr:rowOff>236173</xdr:rowOff>
    </xdr:from>
    <xdr:ext cx="631825" cy="89090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4589145"/>
          <a:ext cx="631825" cy="890905"/>
        </a:xfrm>
        <a:prstGeom prst="rect">
          <a:avLst/>
        </a:prstGeom>
      </xdr:spPr>
    </xdr:pic>
    <xdr:clientData/>
  </xdr:oneCellAnchor>
  <xdr:twoCellAnchor>
    <xdr:from>
      <xdr:col>9</xdr:col>
      <xdr:colOff>91543</xdr:colOff>
      <xdr:row>19</xdr:row>
      <xdr:rowOff>172358</xdr:rowOff>
    </xdr:from>
    <xdr:to>
      <xdr:col>9</xdr:col>
      <xdr:colOff>926114</xdr:colOff>
      <xdr:row>25</xdr:row>
      <xdr:rowOff>517072</xdr:rowOff>
    </xdr:to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D00-000005000000}"/>
            </a:ext>
          </a:extLst>
        </xdr:cNvPr>
        <xdr:cNvSpPr txBox="1"/>
      </xdr:nvSpPr>
      <xdr:spPr>
        <a:xfrm>
          <a:off x="12658725" y="14246225"/>
          <a:ext cx="834390" cy="302133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accent5">
                  <a:lumMod val="75000"/>
                </a:schemeClr>
              </a:solidFill>
            </a:rPr>
            <a:t>紫色区域大促中</a:t>
          </a:r>
          <a:r>
            <a:rPr lang="zh-CN" altLang="en-US" sz="1600"/>
            <a:t>！</a:t>
          </a:r>
          <a:endParaRPr lang="en-US" altLang="zh-CN" sz="1600"/>
        </a:p>
        <a:p>
          <a:r>
            <a:rPr lang="zh-CN" altLang="en-US" sz="1600"/>
            <a:t>买一包，优惠</a:t>
          </a:r>
          <a:r>
            <a:rPr lang="en-US" altLang="zh-CN" sz="1600"/>
            <a:t>15</a:t>
          </a:r>
          <a:r>
            <a:rPr lang="zh-CN" altLang="en-US" sz="1600"/>
            <a:t>。任选</a:t>
          </a:r>
          <a:r>
            <a:rPr lang="en-US" altLang="zh-CN" sz="1600"/>
            <a:t>2</a:t>
          </a:r>
          <a:r>
            <a:rPr lang="zh-CN" altLang="en-US" sz="1600"/>
            <a:t>包再优惠</a:t>
          </a:r>
          <a:r>
            <a:rPr lang="en-US" altLang="zh-CN" sz="1600"/>
            <a:t>50</a:t>
          </a:r>
          <a:r>
            <a:rPr lang="zh-CN" altLang="en-US" sz="1600"/>
            <a:t>元！</a:t>
          </a:r>
          <a:endParaRPr lang="en-US" altLang="zh-CN" sz="1600"/>
        </a:p>
        <a:p>
          <a:r>
            <a:rPr lang="zh-CN" altLang="en-US" sz="1600"/>
            <a:t>买</a:t>
          </a:r>
          <a:r>
            <a:rPr lang="en-US" altLang="zh-CN" sz="1600"/>
            <a:t>4</a:t>
          </a:r>
          <a:r>
            <a:rPr lang="zh-CN" altLang="en-US" sz="1600"/>
            <a:t>包减</a:t>
          </a:r>
          <a:r>
            <a:rPr lang="en-US" altLang="zh-CN" sz="1600"/>
            <a:t>100</a:t>
          </a:r>
          <a:r>
            <a:rPr lang="zh-CN" altLang="en-US" sz="1600"/>
            <a:t>！</a:t>
          </a:r>
          <a:endParaRPr lang="en-US" altLang="zh-CN" sz="1600"/>
        </a:p>
        <a:p>
          <a:r>
            <a:rPr lang="zh-CN" altLang="en-US" sz="1600"/>
            <a:t>以此类推</a:t>
          </a:r>
        </a:p>
      </xdr:txBody>
    </xdr:sp>
    <xdr:clientData/>
  </xdr:twoCellAnchor>
  <xdr:oneCellAnchor>
    <xdr:from>
      <xdr:col>6</xdr:col>
      <xdr:colOff>806841</xdr:colOff>
      <xdr:row>9</xdr:row>
      <xdr:rowOff>490773</xdr:rowOff>
    </xdr:from>
    <xdr:ext cx="1141065" cy="370230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D00-000006000000}"/>
            </a:ext>
          </a:extLst>
        </xdr:cNvPr>
        <xdr:cNvSpPr txBox="1"/>
      </xdr:nvSpPr>
      <xdr:spPr>
        <a:xfrm rot="20541824">
          <a:off x="4887595" y="892556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707571</xdr:colOff>
      <xdr:row>30</xdr:row>
      <xdr:rowOff>480787</xdr:rowOff>
    </xdr:from>
    <xdr:ext cx="1141065" cy="37023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D00-000007000000}"/>
            </a:ext>
          </a:extLst>
        </xdr:cNvPr>
        <xdr:cNvSpPr txBox="1"/>
      </xdr:nvSpPr>
      <xdr:spPr>
        <a:xfrm rot="20541824">
          <a:off x="4788535" y="20136485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596899</xdr:colOff>
      <xdr:row>13</xdr:row>
      <xdr:rowOff>497117</xdr:rowOff>
    </xdr:from>
    <xdr:ext cx="1141065" cy="370230"/>
    <xdr:sp macro="" textlink="">
      <xdr:nvSpPr>
        <xdr:cNvPr id="8" name="文本框 7">
          <a:extLst>
            <a:ext uri="{FF2B5EF4-FFF2-40B4-BE49-F238E27FC236}">
              <a16:creationId xmlns:a16="http://schemas.microsoft.com/office/drawing/2014/main" id="{00000000-0008-0000-0D00-000008000000}"/>
            </a:ext>
          </a:extLst>
        </xdr:cNvPr>
        <xdr:cNvSpPr txBox="1"/>
      </xdr:nvSpPr>
      <xdr:spPr>
        <a:xfrm rot="20541824">
          <a:off x="4677410" y="11170285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8042</xdr:colOff>
      <xdr:row>45</xdr:row>
      <xdr:rowOff>119372</xdr:rowOff>
    </xdr:from>
    <xdr:to>
      <xdr:col>8</xdr:col>
      <xdr:colOff>801792</xdr:colOff>
      <xdr:row>54</xdr:row>
      <xdr:rowOff>24581</xdr:rowOff>
    </xdr:to>
    <xdr:pic>
      <xdr:nvPicPr>
        <xdr:cNvPr id="2" name="图片 4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20400" b="8822"/>
        <a:stretch>
          <a:fillRect/>
        </a:stretch>
      </xdr:blipFill>
      <xdr:spPr>
        <a:xfrm>
          <a:off x="4968875" y="28352750"/>
          <a:ext cx="2018665" cy="1753235"/>
        </a:xfrm>
        <a:prstGeom prst="rect">
          <a:avLst/>
        </a:prstGeom>
      </xdr:spPr>
    </xdr:pic>
    <xdr:clientData/>
  </xdr:twoCellAnchor>
  <xdr:twoCellAnchor editAs="oneCell">
    <xdr:from>
      <xdr:col>8</xdr:col>
      <xdr:colOff>1357385</xdr:colOff>
      <xdr:row>45</xdr:row>
      <xdr:rowOff>125819</xdr:rowOff>
    </xdr:from>
    <xdr:to>
      <xdr:col>8</xdr:col>
      <xdr:colOff>3394363</xdr:colOff>
      <xdr:row>54</xdr:row>
      <xdr:rowOff>29687</xdr:rowOff>
    </xdr:to>
    <xdr:pic>
      <xdr:nvPicPr>
        <xdr:cNvPr id="3" name="图片 5">
          <a:extLst>
            <a:ext uri="{FF2B5EF4-FFF2-40B4-BE49-F238E27FC236}">
              <a16:creationId xmlns:a16="http://schemas.microsoft.com/office/drawing/2014/main" id="{00000000-0008-0000-0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b="19316"/>
        <a:stretch>
          <a:fillRect/>
        </a:stretch>
      </xdr:blipFill>
      <xdr:spPr>
        <a:xfrm>
          <a:off x="7543165" y="28359735"/>
          <a:ext cx="2037080" cy="1751330"/>
        </a:xfrm>
        <a:prstGeom prst="rect">
          <a:avLst/>
        </a:prstGeom>
      </xdr:spPr>
    </xdr:pic>
    <xdr:clientData/>
  </xdr:twoCellAnchor>
  <xdr:oneCellAnchor>
    <xdr:from>
      <xdr:col>1</xdr:col>
      <xdr:colOff>265279</xdr:colOff>
      <xdr:row>4</xdr:row>
      <xdr:rowOff>236173</xdr:rowOff>
    </xdr:from>
    <xdr:ext cx="631825" cy="890905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04190" y="5154295"/>
          <a:ext cx="631825" cy="890905"/>
        </a:xfrm>
        <a:prstGeom prst="rect">
          <a:avLst/>
        </a:prstGeom>
      </xdr:spPr>
    </xdr:pic>
    <xdr:clientData/>
  </xdr:oneCellAnchor>
  <xdr:twoCellAnchor>
    <xdr:from>
      <xdr:col>10</xdr:col>
      <xdr:colOff>72572</xdr:colOff>
      <xdr:row>19</xdr:row>
      <xdr:rowOff>127001</xdr:rowOff>
    </xdr:from>
    <xdr:to>
      <xdr:col>10</xdr:col>
      <xdr:colOff>907143</xdr:colOff>
      <xdr:row>25</xdr:row>
      <xdr:rowOff>399144</xdr:rowOff>
    </xdr:to>
    <xdr:sp macro="" textlink="">
      <xdr:nvSpPr>
        <xdr:cNvPr id="22" name="文本框 21">
          <a:extLst>
            <a:ext uri="{FF2B5EF4-FFF2-40B4-BE49-F238E27FC236}">
              <a16:creationId xmlns:a16="http://schemas.microsoft.com/office/drawing/2014/main" id="{00000000-0008-0000-0E00-000016000000}"/>
            </a:ext>
          </a:extLst>
        </xdr:cNvPr>
        <xdr:cNvSpPr txBox="1"/>
      </xdr:nvSpPr>
      <xdr:spPr>
        <a:xfrm>
          <a:off x="13404850" y="14766290"/>
          <a:ext cx="834390" cy="3129280"/>
        </a:xfrm>
        <a:prstGeom prst="rect">
          <a:avLst/>
        </a:prstGeom>
        <a:solidFill>
          <a:schemeClr val="accent5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zh-CN" altLang="en-US" sz="1600" b="1">
              <a:solidFill>
                <a:schemeClr val="accent5">
                  <a:lumMod val="75000"/>
                </a:schemeClr>
              </a:solidFill>
            </a:rPr>
            <a:t>紫色区域大促中</a:t>
          </a:r>
          <a:r>
            <a:rPr lang="zh-CN" altLang="en-US" sz="1600"/>
            <a:t>！</a:t>
          </a:r>
          <a:endParaRPr lang="en-US" altLang="zh-CN" sz="1600"/>
        </a:p>
        <a:p>
          <a:r>
            <a:rPr lang="zh-CN" altLang="en-US" sz="1600"/>
            <a:t>买一包，优惠</a:t>
          </a:r>
          <a:r>
            <a:rPr lang="en-US" altLang="zh-CN" sz="1600"/>
            <a:t>15</a:t>
          </a:r>
          <a:r>
            <a:rPr lang="zh-CN" altLang="en-US" sz="1600"/>
            <a:t>。任选</a:t>
          </a:r>
          <a:r>
            <a:rPr lang="en-US" altLang="zh-CN" sz="1600"/>
            <a:t>2</a:t>
          </a:r>
          <a:r>
            <a:rPr lang="zh-CN" altLang="en-US" sz="1600"/>
            <a:t>包再优惠</a:t>
          </a:r>
          <a:r>
            <a:rPr lang="en-US" altLang="zh-CN" sz="1600"/>
            <a:t>50</a:t>
          </a:r>
          <a:r>
            <a:rPr lang="zh-CN" altLang="en-US" sz="1600"/>
            <a:t>元！</a:t>
          </a:r>
          <a:endParaRPr lang="en-US" altLang="zh-CN" sz="1600"/>
        </a:p>
        <a:p>
          <a:r>
            <a:rPr lang="zh-CN" altLang="en-US" sz="1600"/>
            <a:t>买</a:t>
          </a:r>
          <a:r>
            <a:rPr lang="en-US" altLang="zh-CN" sz="1600"/>
            <a:t>4</a:t>
          </a:r>
          <a:r>
            <a:rPr lang="zh-CN" altLang="en-US" sz="1600"/>
            <a:t>包减</a:t>
          </a:r>
          <a:r>
            <a:rPr lang="en-US" altLang="zh-CN" sz="1600"/>
            <a:t>100</a:t>
          </a:r>
          <a:r>
            <a:rPr lang="zh-CN" altLang="en-US" sz="1600"/>
            <a:t>！</a:t>
          </a:r>
          <a:endParaRPr lang="en-US" altLang="zh-CN" sz="1600"/>
        </a:p>
        <a:p>
          <a:r>
            <a:rPr lang="zh-CN" altLang="en-US" sz="1600"/>
            <a:t>以此类推</a:t>
          </a:r>
        </a:p>
      </xdr:txBody>
    </xdr:sp>
    <xdr:clientData/>
  </xdr:twoCellAnchor>
  <xdr:oneCellAnchor>
    <xdr:from>
      <xdr:col>6</xdr:col>
      <xdr:colOff>806841</xdr:colOff>
      <xdr:row>9</xdr:row>
      <xdr:rowOff>490773</xdr:rowOff>
    </xdr:from>
    <xdr:ext cx="1141065" cy="370230"/>
    <xdr:sp macro="" textlink="">
      <xdr:nvSpPr>
        <xdr:cNvPr id="5" name="文本框 4">
          <a:extLst>
            <a:ext uri="{FF2B5EF4-FFF2-40B4-BE49-F238E27FC236}">
              <a16:creationId xmlns:a16="http://schemas.microsoft.com/office/drawing/2014/main" id="{00000000-0008-0000-0E00-000005000000}"/>
            </a:ext>
          </a:extLst>
        </xdr:cNvPr>
        <xdr:cNvSpPr txBox="1"/>
      </xdr:nvSpPr>
      <xdr:spPr>
        <a:xfrm rot="20541824">
          <a:off x="4887595" y="949071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707571</xdr:colOff>
      <xdr:row>30</xdr:row>
      <xdr:rowOff>480787</xdr:rowOff>
    </xdr:from>
    <xdr:ext cx="1141065" cy="370230"/>
    <xdr:sp macro="" textlink="">
      <xdr:nvSpPr>
        <xdr:cNvPr id="6" name="文本框 5">
          <a:extLst>
            <a:ext uri="{FF2B5EF4-FFF2-40B4-BE49-F238E27FC236}">
              <a16:creationId xmlns:a16="http://schemas.microsoft.com/office/drawing/2014/main" id="{00000000-0008-0000-0E00-000006000000}"/>
            </a:ext>
          </a:extLst>
        </xdr:cNvPr>
        <xdr:cNvSpPr txBox="1"/>
      </xdr:nvSpPr>
      <xdr:spPr>
        <a:xfrm rot="20541824">
          <a:off x="4788535" y="20711160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  <xdr:oneCellAnchor>
    <xdr:from>
      <xdr:col>6</xdr:col>
      <xdr:colOff>596899</xdr:colOff>
      <xdr:row>13</xdr:row>
      <xdr:rowOff>497117</xdr:rowOff>
    </xdr:from>
    <xdr:ext cx="1141065" cy="370230"/>
    <xdr:sp macro="" textlink="">
      <xdr:nvSpPr>
        <xdr:cNvPr id="7" name="文本框 6">
          <a:extLst>
            <a:ext uri="{FF2B5EF4-FFF2-40B4-BE49-F238E27FC236}">
              <a16:creationId xmlns:a16="http://schemas.microsoft.com/office/drawing/2014/main" id="{00000000-0008-0000-0E00-000007000000}"/>
            </a:ext>
          </a:extLst>
        </xdr:cNvPr>
        <xdr:cNvSpPr txBox="1"/>
      </xdr:nvSpPr>
      <xdr:spPr>
        <a:xfrm rot="20541824">
          <a:off x="4677410" y="11735435"/>
          <a:ext cx="1141095" cy="370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zh-CN" altLang="en-US" sz="1600" b="1">
              <a:solidFill>
                <a:srgbClr val="FF0000"/>
              </a:solidFill>
            </a:rPr>
            <a:t>新到货！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5E690D-CE9C-4691-BACA-B309FEF7D66F}">
  <sheetPr>
    <tabColor theme="3"/>
    <pageSetUpPr fitToPage="1"/>
  </sheetPr>
  <dimension ref="A1:O49"/>
  <sheetViews>
    <sheetView tabSelected="1" zoomScale="70" zoomScaleNormal="70" zoomScaleSheetLayoutView="55" zoomScalePageLayoutView="40" workbookViewId="0">
      <selection activeCell="I21" sqref="I21"/>
    </sheetView>
  </sheetViews>
  <sheetFormatPr defaultColWidth="9.06640625" defaultRowHeight="19.5"/>
  <cols>
    <col min="1" max="1" width="3.33203125" style="291" customWidth="1"/>
    <col min="2" max="2" width="9.73046875" style="291" customWidth="1"/>
    <col min="3" max="3" width="9.9296875" style="291" customWidth="1"/>
    <col min="4" max="4" width="10.06640625" style="291" customWidth="1"/>
    <col min="5" max="5" width="9.46484375" style="291" customWidth="1"/>
    <col min="6" max="6" width="14.33203125" style="291" customWidth="1"/>
    <col min="7" max="7" width="12.265625" style="292" customWidth="1"/>
    <col min="8" max="8" width="17.06640625" style="291" customWidth="1"/>
    <col min="9" max="9" width="88.9296875" style="291" customWidth="1"/>
    <col min="10" max="10" width="19.59765625" style="291" customWidth="1"/>
    <col min="11" max="11" width="9.46484375" style="291" customWidth="1"/>
    <col min="12" max="16384" width="9.06640625" style="291"/>
  </cols>
  <sheetData>
    <row r="1" spans="1:13">
      <c r="B1" s="337"/>
    </row>
    <row r="2" spans="1:13" ht="136.5" customHeight="1">
      <c r="A2" s="293"/>
      <c r="B2" s="351" t="s">
        <v>0</v>
      </c>
      <c r="C2" s="351"/>
      <c r="D2" s="351"/>
      <c r="E2" s="351"/>
      <c r="F2" s="351"/>
      <c r="G2" s="351"/>
      <c r="H2" s="351"/>
      <c r="I2" s="351"/>
      <c r="J2" s="351"/>
      <c r="K2" s="293"/>
    </row>
    <row r="3" spans="1:13" ht="45" customHeight="1">
      <c r="A3" s="293"/>
      <c r="B3" s="352" t="s">
        <v>1</v>
      </c>
      <c r="C3" s="352"/>
      <c r="D3" s="352"/>
      <c r="E3" s="352"/>
      <c r="F3" s="352"/>
      <c r="G3" s="352"/>
      <c r="H3" s="352"/>
      <c r="I3" s="352"/>
      <c r="J3" s="352"/>
      <c r="K3" s="293"/>
    </row>
    <row r="4" spans="1:13" ht="108.75" customHeight="1">
      <c r="A4" s="6"/>
      <c r="B4" s="353" t="s">
        <v>2</v>
      </c>
      <c r="C4" s="353"/>
      <c r="D4" s="353"/>
      <c r="E4" s="353"/>
      <c r="F4" s="353"/>
      <c r="G4" s="353"/>
      <c r="H4" s="353"/>
      <c r="I4" s="353"/>
      <c r="J4" s="353"/>
      <c r="K4" s="293"/>
    </row>
    <row r="5" spans="1:13" ht="75.400000000000006" customHeight="1">
      <c r="A5" s="7"/>
      <c r="B5" s="336" t="s">
        <v>3</v>
      </c>
      <c r="C5" s="336" t="s">
        <v>4</v>
      </c>
      <c r="D5" s="336" t="s">
        <v>5</v>
      </c>
      <c r="E5" s="336" t="s">
        <v>6</v>
      </c>
      <c r="F5" s="336" t="s">
        <v>7</v>
      </c>
      <c r="G5" s="336" t="s">
        <v>8</v>
      </c>
      <c r="H5" s="336" t="s">
        <v>9</v>
      </c>
      <c r="I5" s="336" t="s">
        <v>10</v>
      </c>
      <c r="J5" s="336" t="s">
        <v>11</v>
      </c>
      <c r="K5" s="293"/>
    </row>
    <row r="6" spans="1:13" ht="45.75" customHeight="1">
      <c r="A6" s="7"/>
      <c r="B6" s="343" t="s">
        <v>12</v>
      </c>
      <c r="C6" s="302">
        <v>1</v>
      </c>
      <c r="D6" s="328" t="s">
        <v>13</v>
      </c>
      <c r="E6" s="302" t="s">
        <v>14</v>
      </c>
      <c r="F6" s="301" t="s">
        <v>15</v>
      </c>
      <c r="G6" s="300" t="s">
        <v>16</v>
      </c>
      <c r="H6" s="335" t="s">
        <v>17</v>
      </c>
      <c r="I6" s="334" t="s">
        <v>129</v>
      </c>
      <c r="J6" s="62">
        <v>66</v>
      </c>
      <c r="K6" s="293"/>
      <c r="M6" s="306"/>
    </row>
    <row r="7" spans="1:13" ht="45.75" customHeight="1">
      <c r="A7" s="7"/>
      <c r="B7" s="343"/>
      <c r="C7" s="302">
        <v>2</v>
      </c>
      <c r="D7" s="328" t="s">
        <v>19</v>
      </c>
      <c r="E7" s="302" t="s">
        <v>14</v>
      </c>
      <c r="F7" s="301" t="s">
        <v>20</v>
      </c>
      <c r="G7" s="300" t="s">
        <v>21</v>
      </c>
      <c r="H7" s="333" t="s">
        <v>22</v>
      </c>
      <c r="I7" s="332" t="s">
        <v>23</v>
      </c>
      <c r="J7" s="62">
        <v>66</v>
      </c>
      <c r="K7" s="293"/>
      <c r="M7" s="306"/>
    </row>
    <row r="8" spans="1:13" ht="45.75" customHeight="1">
      <c r="A8" s="7"/>
      <c r="B8" s="343"/>
      <c r="C8" s="302">
        <v>3</v>
      </c>
      <c r="D8" s="328" t="s">
        <v>24</v>
      </c>
      <c r="E8" s="302" t="s">
        <v>14</v>
      </c>
      <c r="F8" s="301" t="s">
        <v>25</v>
      </c>
      <c r="G8" s="300" t="s">
        <v>26</v>
      </c>
      <c r="H8" s="331" t="s">
        <v>27</v>
      </c>
      <c r="I8" s="330" t="s">
        <v>28</v>
      </c>
      <c r="J8" s="62">
        <v>66</v>
      </c>
      <c r="K8" s="293"/>
      <c r="M8" s="306"/>
    </row>
    <row r="9" spans="1:13" ht="45.75" customHeight="1">
      <c r="A9" s="7"/>
      <c r="B9" s="343"/>
      <c r="C9" s="302">
        <v>4</v>
      </c>
      <c r="D9" s="328" t="s">
        <v>13</v>
      </c>
      <c r="E9" s="302" t="s">
        <v>14</v>
      </c>
      <c r="F9" s="301" t="s">
        <v>29</v>
      </c>
      <c r="G9" s="300" t="s">
        <v>16</v>
      </c>
      <c r="H9" s="329" t="s">
        <v>30</v>
      </c>
      <c r="I9" s="304" t="s">
        <v>502</v>
      </c>
      <c r="J9" s="62">
        <v>118</v>
      </c>
      <c r="K9" s="293"/>
      <c r="M9" s="306"/>
    </row>
    <row r="10" spans="1:13" ht="45.75" customHeight="1">
      <c r="A10" s="7"/>
      <c r="B10" s="343"/>
      <c r="C10" s="302">
        <v>5</v>
      </c>
      <c r="D10" s="328" t="s">
        <v>13</v>
      </c>
      <c r="E10" s="302" t="s">
        <v>14</v>
      </c>
      <c r="F10" s="301" t="s">
        <v>29</v>
      </c>
      <c r="G10" s="300" t="s">
        <v>16</v>
      </c>
      <c r="H10" s="329" t="s">
        <v>32</v>
      </c>
      <c r="I10" s="304" t="s">
        <v>33</v>
      </c>
      <c r="J10" s="62">
        <v>118</v>
      </c>
      <c r="K10" s="293"/>
      <c r="M10" s="306"/>
    </row>
    <row r="11" spans="1:13" ht="45.75" customHeight="1">
      <c r="A11" s="7"/>
      <c r="B11" s="343"/>
      <c r="C11" s="302">
        <v>6</v>
      </c>
      <c r="D11" s="328" t="s">
        <v>13</v>
      </c>
      <c r="E11" s="302" t="s">
        <v>14</v>
      </c>
      <c r="F11" s="301" t="s">
        <v>34</v>
      </c>
      <c r="G11" s="300" t="s">
        <v>16</v>
      </c>
      <c r="H11" s="305" t="s">
        <v>35</v>
      </c>
      <c r="I11" s="304" t="s">
        <v>130</v>
      </c>
      <c r="J11" s="62">
        <v>118</v>
      </c>
      <c r="K11" s="293"/>
      <c r="M11" s="306"/>
    </row>
    <row r="12" spans="1:13" ht="39" customHeight="1">
      <c r="A12" s="293"/>
      <c r="B12" s="343"/>
      <c r="C12" s="302">
        <v>7</v>
      </c>
      <c r="D12" s="328" t="s">
        <v>13</v>
      </c>
      <c r="E12" s="302" t="s">
        <v>14</v>
      </c>
      <c r="F12" s="301" t="s">
        <v>34</v>
      </c>
      <c r="G12" s="300" t="s">
        <v>16</v>
      </c>
      <c r="H12" s="305" t="s">
        <v>501</v>
      </c>
      <c r="I12" s="304" t="s">
        <v>500</v>
      </c>
      <c r="J12" s="62">
        <v>118</v>
      </c>
      <c r="K12" s="293"/>
      <c r="M12" s="306"/>
    </row>
    <row r="13" spans="1:13" ht="45.75" customHeight="1">
      <c r="A13" s="7"/>
      <c r="B13" s="343"/>
      <c r="C13" s="302">
        <v>8</v>
      </c>
      <c r="D13" s="328" t="s">
        <v>13</v>
      </c>
      <c r="E13" s="302" t="s">
        <v>14</v>
      </c>
      <c r="F13" s="301" t="s">
        <v>40</v>
      </c>
      <c r="G13" s="300" t="s">
        <v>16</v>
      </c>
      <c r="H13" s="305" t="s">
        <v>499</v>
      </c>
      <c r="I13" s="304" t="s">
        <v>498</v>
      </c>
      <c r="J13" s="62">
        <v>168</v>
      </c>
      <c r="K13" s="293"/>
      <c r="M13" s="306"/>
    </row>
    <row r="14" spans="1:13" ht="45.75" customHeight="1">
      <c r="A14" s="7"/>
      <c r="B14" s="343"/>
      <c r="C14" s="302">
        <v>9</v>
      </c>
      <c r="D14" s="328" t="s">
        <v>13</v>
      </c>
      <c r="E14" s="302" t="s">
        <v>14</v>
      </c>
      <c r="F14" s="301" t="s">
        <v>40</v>
      </c>
      <c r="G14" s="300" t="s">
        <v>16</v>
      </c>
      <c r="H14" s="305" t="s">
        <v>41</v>
      </c>
      <c r="I14" s="304" t="s">
        <v>42</v>
      </c>
      <c r="J14" s="62">
        <v>110</v>
      </c>
      <c r="K14" s="293"/>
      <c r="M14" s="306"/>
    </row>
    <row r="15" spans="1:13" ht="39" customHeight="1">
      <c r="A15" s="293"/>
      <c r="B15" s="343"/>
      <c r="C15" s="302">
        <v>10</v>
      </c>
      <c r="D15" s="328" t="s">
        <v>13</v>
      </c>
      <c r="E15" s="302" t="s">
        <v>14</v>
      </c>
      <c r="F15" s="301" t="s">
        <v>40</v>
      </c>
      <c r="G15" s="300" t="s">
        <v>16</v>
      </c>
      <c r="H15" s="305" t="s">
        <v>497</v>
      </c>
      <c r="I15" s="304" t="s">
        <v>496</v>
      </c>
      <c r="J15" s="62">
        <v>128</v>
      </c>
      <c r="K15" s="293"/>
      <c r="M15" s="306"/>
    </row>
    <row r="16" spans="1:13" ht="45.75" customHeight="1">
      <c r="A16" s="7"/>
      <c r="B16" s="343"/>
      <c r="C16" s="302">
        <v>11</v>
      </c>
      <c r="D16" s="328" t="s">
        <v>19</v>
      </c>
      <c r="E16" s="302" t="s">
        <v>14</v>
      </c>
      <c r="F16" s="301" t="s">
        <v>495</v>
      </c>
      <c r="G16" s="300" t="s">
        <v>21</v>
      </c>
      <c r="H16" s="329" t="s">
        <v>494</v>
      </c>
      <c r="I16" s="304" t="s">
        <v>493</v>
      </c>
      <c r="J16" s="62">
        <v>98</v>
      </c>
      <c r="K16" s="293"/>
      <c r="M16" s="306"/>
    </row>
    <row r="17" spans="1:14" ht="45.75" customHeight="1">
      <c r="A17" s="7"/>
      <c r="B17" s="343"/>
      <c r="C17" s="302">
        <v>12</v>
      </c>
      <c r="D17" s="328" t="s">
        <v>45</v>
      </c>
      <c r="E17" s="302" t="s">
        <v>14</v>
      </c>
      <c r="F17" s="301" t="s">
        <v>46</v>
      </c>
      <c r="G17" s="300" t="s">
        <v>26</v>
      </c>
      <c r="H17" s="305" t="s">
        <v>47</v>
      </c>
      <c r="I17" s="304" t="s">
        <v>48</v>
      </c>
      <c r="J17" s="62">
        <v>75</v>
      </c>
      <c r="K17" s="293"/>
      <c r="M17" s="306"/>
    </row>
    <row r="18" spans="1:14" ht="42.4" customHeight="1">
      <c r="A18" s="293"/>
      <c r="B18" s="348" t="s">
        <v>492</v>
      </c>
      <c r="C18" s="303">
        <v>13</v>
      </c>
      <c r="D18" s="303" t="s">
        <v>13</v>
      </c>
      <c r="E18" s="303" t="s">
        <v>14</v>
      </c>
      <c r="F18" s="317" t="s">
        <v>53</v>
      </c>
      <c r="G18" s="316" t="s">
        <v>16</v>
      </c>
      <c r="H18" s="320" t="s">
        <v>54</v>
      </c>
      <c r="I18" s="325" t="s">
        <v>55</v>
      </c>
      <c r="J18" s="177">
        <v>168</v>
      </c>
      <c r="K18" s="293"/>
      <c r="M18" s="306"/>
    </row>
    <row r="19" spans="1:14" ht="61.9" customHeight="1">
      <c r="A19" s="293"/>
      <c r="B19" s="349"/>
      <c r="C19" s="303">
        <v>14</v>
      </c>
      <c r="D19" s="303" t="s">
        <v>13</v>
      </c>
      <c r="E19" s="303" t="s">
        <v>14</v>
      </c>
      <c r="F19" s="303" t="s">
        <v>56</v>
      </c>
      <c r="G19" s="316" t="s">
        <v>16</v>
      </c>
      <c r="H19" s="327" t="s">
        <v>57</v>
      </c>
      <c r="I19" s="326" t="s">
        <v>133</v>
      </c>
      <c r="J19" s="176">
        <v>368</v>
      </c>
      <c r="K19" s="293"/>
      <c r="M19" s="306"/>
    </row>
    <row r="20" spans="1:14" ht="46.5" customHeight="1">
      <c r="A20" s="293"/>
      <c r="B20" s="349"/>
      <c r="C20" s="303">
        <v>15</v>
      </c>
      <c r="D20" s="303" t="s">
        <v>13</v>
      </c>
      <c r="E20" s="303" t="s">
        <v>14</v>
      </c>
      <c r="F20" s="317" t="s">
        <v>135</v>
      </c>
      <c r="G20" s="321" t="s">
        <v>21</v>
      </c>
      <c r="H20" s="320" t="s">
        <v>136</v>
      </c>
      <c r="I20" s="325" t="s">
        <v>137</v>
      </c>
      <c r="J20" s="176">
        <v>208</v>
      </c>
      <c r="K20" s="293"/>
      <c r="M20" s="306"/>
    </row>
    <row r="21" spans="1:14" ht="48" customHeight="1">
      <c r="A21" s="293"/>
      <c r="B21" s="349"/>
      <c r="C21" s="303">
        <v>16</v>
      </c>
      <c r="D21" s="303" t="s">
        <v>13</v>
      </c>
      <c r="E21" s="303" t="s">
        <v>14</v>
      </c>
      <c r="F21" s="317" t="s">
        <v>59</v>
      </c>
      <c r="G21" s="316" t="s">
        <v>16</v>
      </c>
      <c r="H21" s="310" t="s">
        <v>60</v>
      </c>
      <c r="I21" s="324" t="s">
        <v>61</v>
      </c>
      <c r="J21" s="313">
        <v>358</v>
      </c>
      <c r="K21" s="293"/>
      <c r="M21" s="306"/>
    </row>
    <row r="22" spans="1:14" ht="48" customHeight="1">
      <c r="A22" s="293"/>
      <c r="B22" s="349"/>
      <c r="C22" s="303">
        <v>17</v>
      </c>
      <c r="D22" s="303" t="s">
        <v>13</v>
      </c>
      <c r="E22" s="303" t="s">
        <v>14</v>
      </c>
      <c r="F22" s="317" t="s">
        <v>65</v>
      </c>
      <c r="G22" s="321" t="s">
        <v>16</v>
      </c>
      <c r="H22" s="320" t="s">
        <v>66</v>
      </c>
      <c r="I22" s="322" t="s">
        <v>139</v>
      </c>
      <c r="J22" s="176">
        <v>380</v>
      </c>
      <c r="K22" s="293"/>
      <c r="M22" s="306"/>
    </row>
    <row r="23" spans="1:14" ht="44.55" customHeight="1">
      <c r="A23" s="293"/>
      <c r="B23" s="349"/>
      <c r="C23" s="303">
        <v>18</v>
      </c>
      <c r="D23" s="303" t="s">
        <v>13</v>
      </c>
      <c r="E23" s="303" t="s">
        <v>14</v>
      </c>
      <c r="F23" s="317" t="s">
        <v>91</v>
      </c>
      <c r="G23" s="321" t="s">
        <v>16</v>
      </c>
      <c r="H23" s="323" t="s">
        <v>491</v>
      </c>
      <c r="I23" s="322" t="s">
        <v>490</v>
      </c>
      <c r="J23" s="176">
        <v>550</v>
      </c>
      <c r="K23" s="293"/>
      <c r="M23" s="306"/>
    </row>
    <row r="24" spans="1:14" ht="45.75" customHeight="1">
      <c r="A24" s="7"/>
      <c r="B24" s="349"/>
      <c r="C24" s="303">
        <v>19</v>
      </c>
      <c r="D24" s="303" t="s">
        <v>13</v>
      </c>
      <c r="E24" s="303" t="s">
        <v>14</v>
      </c>
      <c r="F24" s="303" t="s">
        <v>489</v>
      </c>
      <c r="G24" s="321" t="s">
        <v>16</v>
      </c>
      <c r="H24" s="320" t="s">
        <v>141</v>
      </c>
      <c r="I24" s="319" t="s">
        <v>488</v>
      </c>
      <c r="J24" s="176">
        <v>980</v>
      </c>
      <c r="K24" s="293"/>
      <c r="M24" s="306"/>
    </row>
    <row r="25" spans="1:14" s="318" customFormat="1" ht="45.75" customHeight="1">
      <c r="A25" s="7"/>
      <c r="B25" s="349"/>
      <c r="C25" s="303">
        <v>20</v>
      </c>
      <c r="D25" s="303" t="s">
        <v>13</v>
      </c>
      <c r="E25" s="303" t="s">
        <v>14</v>
      </c>
      <c r="F25" s="317" t="s">
        <v>487</v>
      </c>
      <c r="G25" s="321" t="s">
        <v>16</v>
      </c>
      <c r="H25" s="320" t="s">
        <v>486</v>
      </c>
      <c r="I25" s="319" t="s">
        <v>485</v>
      </c>
      <c r="J25" s="176">
        <v>980</v>
      </c>
      <c r="K25" s="293"/>
      <c r="L25" s="291"/>
      <c r="M25" s="306"/>
      <c r="N25" s="291"/>
    </row>
    <row r="26" spans="1:14" s="318" customFormat="1" ht="45.75" customHeight="1">
      <c r="A26" s="7"/>
      <c r="B26" s="349"/>
      <c r="C26" s="303">
        <v>21</v>
      </c>
      <c r="D26" s="303" t="s">
        <v>19</v>
      </c>
      <c r="E26" s="303" t="s">
        <v>14</v>
      </c>
      <c r="F26" s="303" t="s">
        <v>62</v>
      </c>
      <c r="G26" s="316" t="s">
        <v>21</v>
      </c>
      <c r="H26" s="320" t="s">
        <v>63</v>
      </c>
      <c r="I26" s="319" t="s">
        <v>64</v>
      </c>
      <c r="J26" s="313">
        <v>240</v>
      </c>
      <c r="K26" s="293"/>
      <c r="L26" s="291"/>
      <c r="M26" s="306"/>
      <c r="N26" s="291"/>
    </row>
    <row r="27" spans="1:14" ht="45.75" customHeight="1">
      <c r="A27" s="7"/>
      <c r="B27" s="350"/>
      <c r="C27" s="303">
        <v>22</v>
      </c>
      <c r="D27" s="303" t="s">
        <v>19</v>
      </c>
      <c r="E27" s="303" t="s">
        <v>14</v>
      </c>
      <c r="F27" s="317" t="s">
        <v>68</v>
      </c>
      <c r="G27" s="316" t="s">
        <v>21</v>
      </c>
      <c r="H27" s="315" t="s">
        <v>72</v>
      </c>
      <c r="I27" s="314" t="s">
        <v>484</v>
      </c>
      <c r="J27" s="313">
        <v>430</v>
      </c>
      <c r="K27" s="293"/>
      <c r="M27" s="306"/>
    </row>
    <row r="28" spans="1:14" ht="45.75" customHeight="1">
      <c r="A28" s="7"/>
      <c r="B28" s="344" t="s">
        <v>74</v>
      </c>
      <c r="C28" s="302">
        <v>23</v>
      </c>
      <c r="D28" s="302" t="s">
        <v>19</v>
      </c>
      <c r="E28" s="302" t="s">
        <v>14</v>
      </c>
      <c r="F28" s="301" t="s">
        <v>59</v>
      </c>
      <c r="G28" s="300" t="s">
        <v>21</v>
      </c>
      <c r="H28" s="312" t="s">
        <v>75</v>
      </c>
      <c r="I28" s="311" t="s">
        <v>76</v>
      </c>
      <c r="J28" s="62">
        <v>98</v>
      </c>
      <c r="K28" s="293"/>
      <c r="M28" s="306"/>
    </row>
    <row r="29" spans="1:14" ht="45.75" customHeight="1">
      <c r="A29" s="7"/>
      <c r="B29" s="345"/>
      <c r="C29" s="302">
        <v>24</v>
      </c>
      <c r="D29" s="302" t="s">
        <v>19</v>
      </c>
      <c r="E29" s="302" t="s">
        <v>14</v>
      </c>
      <c r="F29" s="301" t="s">
        <v>77</v>
      </c>
      <c r="G29" s="300" t="s">
        <v>69</v>
      </c>
      <c r="H29" s="305" t="s">
        <v>78</v>
      </c>
      <c r="I29" s="304" t="s">
        <v>79</v>
      </c>
      <c r="J29" s="62">
        <v>66</v>
      </c>
      <c r="K29" s="293"/>
      <c r="M29" s="306"/>
    </row>
    <row r="30" spans="1:14" ht="45.75" customHeight="1">
      <c r="A30" s="7"/>
      <c r="B30" s="345"/>
      <c r="C30" s="302">
        <v>25</v>
      </c>
      <c r="D30" s="302" t="s">
        <v>19</v>
      </c>
      <c r="E30" s="302" t="s">
        <v>14</v>
      </c>
      <c r="F30" s="301" t="s">
        <v>80</v>
      </c>
      <c r="G30" s="300" t="s">
        <v>69</v>
      </c>
      <c r="H30" s="310" t="s">
        <v>81</v>
      </c>
      <c r="I30" s="309" t="s">
        <v>82</v>
      </c>
      <c r="J30" s="62">
        <v>168</v>
      </c>
      <c r="K30" s="293"/>
      <c r="M30" s="306"/>
    </row>
    <row r="31" spans="1:14" ht="69.400000000000006" customHeight="1">
      <c r="A31" s="293"/>
      <c r="B31" s="345"/>
      <c r="C31" s="302">
        <v>26</v>
      </c>
      <c r="D31" s="302" t="s">
        <v>45</v>
      </c>
      <c r="E31" s="302" t="s">
        <v>14</v>
      </c>
      <c r="F31" s="302" t="s">
        <v>83</v>
      </c>
      <c r="G31" s="300" t="s">
        <v>21</v>
      </c>
      <c r="H31" s="305" t="s">
        <v>84</v>
      </c>
      <c r="I31" s="304" t="s">
        <v>143</v>
      </c>
      <c r="J31" s="62">
        <v>78</v>
      </c>
      <c r="K31" s="293"/>
      <c r="M31" s="306"/>
    </row>
    <row r="32" spans="1:14" ht="45.75" customHeight="1">
      <c r="A32" s="293"/>
      <c r="B32" s="345"/>
      <c r="C32" s="302">
        <v>27</v>
      </c>
      <c r="D32" s="302" t="s">
        <v>45</v>
      </c>
      <c r="E32" s="302" t="s">
        <v>14</v>
      </c>
      <c r="F32" s="302" t="s">
        <v>83</v>
      </c>
      <c r="G32" s="300" t="s">
        <v>21</v>
      </c>
      <c r="H32" s="305" t="s">
        <v>86</v>
      </c>
      <c r="I32" s="304" t="s">
        <v>87</v>
      </c>
      <c r="J32" s="62">
        <v>98</v>
      </c>
      <c r="K32" s="293"/>
      <c r="M32" s="306"/>
    </row>
    <row r="33" spans="1:15" ht="45.75" customHeight="1">
      <c r="A33" s="293"/>
      <c r="B33" s="345"/>
      <c r="C33" s="302">
        <v>28</v>
      </c>
      <c r="D33" s="302" t="s">
        <v>45</v>
      </c>
      <c r="E33" s="302" t="s">
        <v>14</v>
      </c>
      <c r="F33" s="302" t="s">
        <v>83</v>
      </c>
      <c r="G33" s="300" t="s">
        <v>21</v>
      </c>
      <c r="H33" s="305" t="s">
        <v>144</v>
      </c>
      <c r="I33" s="304" t="s">
        <v>145</v>
      </c>
      <c r="J33" s="62">
        <v>118</v>
      </c>
      <c r="K33" s="293"/>
      <c r="M33" s="306"/>
      <c r="O33" s="306"/>
    </row>
    <row r="34" spans="1:15" ht="45.75" customHeight="1">
      <c r="A34" s="293"/>
      <c r="B34" s="346"/>
      <c r="C34" s="302">
        <v>29</v>
      </c>
      <c r="D34" s="302" t="s">
        <v>19</v>
      </c>
      <c r="E34" s="302" t="s">
        <v>14</v>
      </c>
      <c r="F34" s="301" t="s">
        <v>68</v>
      </c>
      <c r="G34" s="300" t="s">
        <v>21</v>
      </c>
      <c r="H34" s="305" t="s">
        <v>88</v>
      </c>
      <c r="I34" s="304" t="s">
        <v>89</v>
      </c>
      <c r="J34" s="62">
        <v>118</v>
      </c>
      <c r="K34" s="293"/>
      <c r="M34" s="306"/>
    </row>
    <row r="35" spans="1:15" ht="45.75" customHeight="1">
      <c r="A35" s="7"/>
      <c r="B35" s="347" t="s">
        <v>94</v>
      </c>
      <c r="C35" s="302">
        <v>30</v>
      </c>
      <c r="D35" s="303" t="s">
        <v>24</v>
      </c>
      <c r="E35" s="302" t="s">
        <v>95</v>
      </c>
      <c r="F35" s="301" t="s">
        <v>96</v>
      </c>
      <c r="G35" s="300" t="s">
        <v>26</v>
      </c>
      <c r="H35" s="308" t="s">
        <v>97</v>
      </c>
      <c r="I35" s="307" t="s">
        <v>146</v>
      </c>
      <c r="J35" s="62">
        <v>110</v>
      </c>
      <c r="K35" s="293"/>
      <c r="M35" s="306"/>
    </row>
    <row r="36" spans="1:15" ht="40.9" customHeight="1">
      <c r="A36" s="293"/>
      <c r="B36" s="347"/>
      <c r="C36" s="302">
        <v>31</v>
      </c>
      <c r="D36" s="303" t="s">
        <v>45</v>
      </c>
      <c r="E36" s="302" t="s">
        <v>95</v>
      </c>
      <c r="F36" s="301" t="s">
        <v>99</v>
      </c>
      <c r="G36" s="300" t="s">
        <v>21</v>
      </c>
      <c r="H36" s="305" t="s">
        <v>100</v>
      </c>
      <c r="I36" s="304" t="s">
        <v>147</v>
      </c>
      <c r="J36" s="62">
        <v>110</v>
      </c>
      <c r="K36" s="293"/>
      <c r="M36" s="306"/>
    </row>
    <row r="37" spans="1:15" ht="40.9" customHeight="1">
      <c r="A37" s="293"/>
      <c r="B37" s="347"/>
      <c r="C37" s="302">
        <v>32</v>
      </c>
      <c r="D37" s="303" t="s">
        <v>19</v>
      </c>
      <c r="E37" s="302" t="s">
        <v>95</v>
      </c>
      <c r="F37" s="301" t="s">
        <v>102</v>
      </c>
      <c r="G37" s="300" t="s">
        <v>21</v>
      </c>
      <c r="H37" s="305" t="s">
        <v>103</v>
      </c>
      <c r="I37" s="304" t="s">
        <v>104</v>
      </c>
      <c r="J37" s="62">
        <v>120</v>
      </c>
      <c r="K37" s="293"/>
      <c r="M37" s="306"/>
    </row>
    <row r="38" spans="1:15" ht="39">
      <c r="A38" s="293"/>
      <c r="B38" s="347"/>
      <c r="C38" s="302">
        <v>33</v>
      </c>
      <c r="D38" s="303" t="s">
        <v>13</v>
      </c>
      <c r="E38" s="302" t="s">
        <v>95</v>
      </c>
      <c r="F38" s="301" t="s">
        <v>105</v>
      </c>
      <c r="G38" s="300" t="s">
        <v>69</v>
      </c>
      <c r="H38" s="305" t="s">
        <v>106</v>
      </c>
      <c r="I38" s="304" t="s">
        <v>107</v>
      </c>
      <c r="J38" s="62">
        <v>125</v>
      </c>
      <c r="K38" s="293"/>
    </row>
    <row r="39" spans="1:15" ht="57" customHeight="1">
      <c r="A39" s="293"/>
      <c r="B39" s="347"/>
      <c r="C39" s="302">
        <v>34</v>
      </c>
      <c r="D39" s="303" t="s">
        <v>24</v>
      </c>
      <c r="E39" s="302" t="s">
        <v>95</v>
      </c>
      <c r="F39" s="301" t="s">
        <v>108</v>
      </c>
      <c r="G39" s="300" t="s">
        <v>26</v>
      </c>
      <c r="H39" s="299" t="s">
        <v>109</v>
      </c>
      <c r="I39" s="298" t="s">
        <v>110</v>
      </c>
      <c r="J39" s="62">
        <v>110</v>
      </c>
      <c r="K39" s="293"/>
    </row>
    <row r="40" spans="1:15">
      <c r="A40" s="293"/>
      <c r="B40" s="293"/>
      <c r="C40" s="293"/>
      <c r="D40" s="293"/>
      <c r="E40" s="293"/>
      <c r="F40" s="293"/>
      <c r="H40" s="293"/>
      <c r="I40" s="293"/>
      <c r="J40" s="293"/>
      <c r="K40" s="293"/>
    </row>
    <row r="41" spans="1:15">
      <c r="A41" s="293"/>
      <c r="B41" s="293" t="s">
        <v>120</v>
      </c>
      <c r="C41" s="293"/>
      <c r="D41" s="293"/>
      <c r="E41" s="293"/>
      <c r="F41" s="293"/>
      <c r="H41" s="293"/>
      <c r="I41" s="293"/>
      <c r="J41" s="293"/>
      <c r="K41" s="293"/>
    </row>
    <row r="42" spans="1:15">
      <c r="A42" s="293"/>
      <c r="B42" s="293" t="s">
        <v>121</v>
      </c>
      <c r="C42" s="293"/>
      <c r="D42" s="293"/>
      <c r="E42" s="293"/>
      <c r="F42" s="293"/>
      <c r="H42" s="293"/>
      <c r="I42" s="293"/>
      <c r="J42" s="293"/>
      <c r="K42" s="293"/>
    </row>
    <row r="43" spans="1:15">
      <c r="A43" s="293"/>
      <c r="B43" s="297"/>
      <c r="C43" s="293"/>
      <c r="D43" s="293"/>
      <c r="E43" s="293"/>
      <c r="F43" s="293"/>
      <c r="H43" s="293"/>
      <c r="I43" s="293"/>
      <c r="J43" s="293"/>
      <c r="K43" s="293"/>
    </row>
    <row r="44" spans="1:15">
      <c r="B44" s="293" t="s">
        <v>122</v>
      </c>
      <c r="C44" s="293"/>
      <c r="D44" s="293"/>
      <c r="E44" s="293"/>
      <c r="F44" s="293"/>
      <c r="H44" s="293"/>
      <c r="I44" s="293"/>
      <c r="J44" s="293"/>
    </row>
    <row r="45" spans="1:15" ht="19.5" customHeight="1">
      <c r="B45" s="342" t="s">
        <v>123</v>
      </c>
      <c r="C45" s="342"/>
      <c r="D45" s="342"/>
      <c r="E45" s="342"/>
      <c r="F45" s="342"/>
      <c r="G45" s="296"/>
      <c r="H45" s="295"/>
      <c r="I45" s="295"/>
      <c r="J45" s="293"/>
    </row>
    <row r="46" spans="1:15">
      <c r="B46" s="342"/>
      <c r="C46" s="342"/>
      <c r="D46" s="342"/>
      <c r="E46" s="342"/>
      <c r="F46" s="342"/>
      <c r="H46" s="293"/>
      <c r="I46" s="293"/>
      <c r="J46" s="293"/>
    </row>
    <row r="47" spans="1:15">
      <c r="B47" s="342"/>
      <c r="C47" s="342"/>
      <c r="D47" s="342"/>
      <c r="E47" s="342"/>
      <c r="F47" s="342"/>
      <c r="H47" s="293"/>
      <c r="I47" s="293"/>
      <c r="J47" s="293"/>
    </row>
    <row r="48" spans="1:15">
      <c r="B48" s="294" t="s">
        <v>124</v>
      </c>
      <c r="C48" s="293"/>
      <c r="D48" s="293"/>
      <c r="E48" s="293"/>
      <c r="F48" s="293"/>
      <c r="H48" s="293"/>
      <c r="I48" s="293"/>
      <c r="J48" s="293"/>
    </row>
    <row r="49" spans="2:10">
      <c r="B49" s="293"/>
      <c r="C49" s="293"/>
      <c r="D49" s="293"/>
      <c r="E49" s="293"/>
      <c r="F49" s="293"/>
      <c r="H49" s="293"/>
      <c r="I49" s="293"/>
      <c r="J49" s="293"/>
    </row>
  </sheetData>
  <mergeCells count="8">
    <mergeCell ref="B2:J2"/>
    <mergeCell ref="B3:J3"/>
    <mergeCell ref="B4:J4"/>
    <mergeCell ref="B45:F47"/>
    <mergeCell ref="B6:B17"/>
    <mergeCell ref="B28:B34"/>
    <mergeCell ref="B35:B39"/>
    <mergeCell ref="B18:B27"/>
  </mergeCells>
  <phoneticPr fontId="86" type="noConversion"/>
  <conditionalFormatting sqref="D6:D39">
    <cfRule type="cellIs" dxfId="47" priority="1" operator="equal">
      <formula>"深焙"</formula>
    </cfRule>
    <cfRule type="cellIs" dxfId="46" priority="2" operator="equal">
      <formula>"中深焙"</formula>
    </cfRule>
    <cfRule type="cellIs" dxfId="45" priority="3" operator="equal">
      <formula>"中焙"</formula>
    </cfRule>
    <cfRule type="containsText" dxfId="44" priority="4" operator="containsText" text="中浅焙">
      <formula>NOT(ISERROR(SEARCH("中浅焙",D6)))</formula>
    </cfRule>
  </conditionalFormatting>
  <printOptions horizontalCentered="1"/>
  <pageMargins left="0.25" right="0.25" top="0.75" bottom="0.75" header="0.3" footer="0.3"/>
  <pageSetup paperSize="9" scale="58"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1E6F4B-B901-418B-B33F-9FC26749AF1E}">
  <sheetPr>
    <tabColor theme="3"/>
    <pageSetUpPr fitToPage="1"/>
  </sheetPr>
  <dimension ref="A1:R51"/>
  <sheetViews>
    <sheetView topLeftCell="A31" zoomScale="70" zoomScaleNormal="70" zoomScaleSheetLayoutView="55" zoomScalePageLayoutView="40" workbookViewId="0">
      <selection activeCell="L22" sqref="L22"/>
    </sheetView>
  </sheetViews>
  <sheetFormatPr defaultColWidth="9.06640625" defaultRowHeight="19.5"/>
  <cols>
    <col min="1" max="1" width="3.33203125" style="291" customWidth="1"/>
    <col min="2" max="2" width="9.73046875" style="291" customWidth="1"/>
    <col min="3" max="3" width="9.9296875" style="291" customWidth="1"/>
    <col min="4" max="4" width="10.06640625" style="291" customWidth="1"/>
    <col min="5" max="5" width="9.46484375" style="291" customWidth="1"/>
    <col min="6" max="6" width="14.33203125" style="291" customWidth="1"/>
    <col min="7" max="7" width="12.265625" style="292" customWidth="1"/>
    <col min="8" max="8" width="17.06640625" style="291" customWidth="1"/>
    <col min="9" max="9" width="88.9296875" style="291" customWidth="1"/>
    <col min="10" max="10" width="14.33203125" style="291" customWidth="1"/>
    <col min="11" max="11" width="19.59765625" style="291" customWidth="1"/>
    <col min="12" max="12" width="19.33203125" style="291" customWidth="1"/>
    <col min="13" max="13" width="17.9296875" style="291" customWidth="1"/>
    <col min="14" max="14" width="9.46484375" style="291" customWidth="1"/>
    <col min="15" max="16384" width="9.06640625" style="291"/>
  </cols>
  <sheetData>
    <row r="1" spans="1:16">
      <c r="B1" s="337"/>
    </row>
    <row r="2" spans="1:16" ht="243" customHeight="1">
      <c r="A2" s="293"/>
      <c r="B2" s="351" t="s">
        <v>125</v>
      </c>
      <c r="C2" s="351"/>
      <c r="D2" s="351"/>
      <c r="E2" s="351"/>
      <c r="F2" s="351"/>
      <c r="G2" s="351"/>
      <c r="H2" s="351"/>
      <c r="I2" s="351"/>
      <c r="J2" s="351"/>
      <c r="K2" s="351"/>
      <c r="L2" s="351"/>
      <c r="M2" s="351"/>
      <c r="N2" s="293"/>
    </row>
    <row r="3" spans="1:16" ht="45" customHeight="1">
      <c r="A3" s="293"/>
      <c r="B3" s="352" t="s">
        <v>1</v>
      </c>
      <c r="C3" s="352"/>
      <c r="D3" s="352"/>
      <c r="E3" s="352"/>
      <c r="F3" s="352"/>
      <c r="G3" s="352"/>
      <c r="H3" s="352"/>
      <c r="I3" s="352"/>
      <c r="J3" s="352"/>
      <c r="K3" s="352"/>
      <c r="L3" s="352"/>
      <c r="M3" s="352"/>
      <c r="N3" s="293"/>
    </row>
    <row r="4" spans="1:16" ht="108.75" customHeight="1">
      <c r="A4" s="6"/>
      <c r="B4" s="353" t="s">
        <v>2</v>
      </c>
      <c r="C4" s="353"/>
      <c r="D4" s="353"/>
      <c r="E4" s="353"/>
      <c r="F4" s="353"/>
      <c r="G4" s="353"/>
      <c r="H4" s="353"/>
      <c r="I4" s="353"/>
      <c r="J4" s="353"/>
      <c r="K4" s="353"/>
      <c r="L4" s="353"/>
      <c r="M4" s="353"/>
      <c r="N4" s="293"/>
    </row>
    <row r="5" spans="1:16" ht="75.400000000000006" customHeight="1">
      <c r="A5" s="7"/>
      <c r="B5" s="336" t="s">
        <v>3</v>
      </c>
      <c r="C5" s="336" t="s">
        <v>4</v>
      </c>
      <c r="D5" s="336" t="s">
        <v>5</v>
      </c>
      <c r="E5" s="336" t="s">
        <v>6</v>
      </c>
      <c r="F5" s="336" t="s">
        <v>7</v>
      </c>
      <c r="G5" s="336" t="s">
        <v>8</v>
      </c>
      <c r="H5" s="336" t="s">
        <v>9</v>
      </c>
      <c r="I5" s="336" t="s">
        <v>10</v>
      </c>
      <c r="J5" s="336" t="s">
        <v>11</v>
      </c>
      <c r="K5" s="341" t="s">
        <v>126</v>
      </c>
      <c r="L5" s="341" t="s">
        <v>127</v>
      </c>
      <c r="M5" s="341" t="s">
        <v>128</v>
      </c>
      <c r="N5" s="293"/>
    </row>
    <row r="6" spans="1:16" ht="45.75" customHeight="1">
      <c r="A6" s="7"/>
      <c r="B6" s="343" t="s">
        <v>503</v>
      </c>
      <c r="C6" s="302">
        <v>1</v>
      </c>
      <c r="D6" s="328" t="s">
        <v>13</v>
      </c>
      <c r="E6" s="302" t="s">
        <v>14</v>
      </c>
      <c r="F6" s="301" t="s">
        <v>15</v>
      </c>
      <c r="G6" s="300" t="s">
        <v>16</v>
      </c>
      <c r="H6" s="335" t="s">
        <v>17</v>
      </c>
      <c r="I6" s="334" t="s">
        <v>129</v>
      </c>
      <c r="J6" s="62">
        <v>66</v>
      </c>
      <c r="K6" s="62">
        <v>50</v>
      </c>
      <c r="L6" s="62">
        <v>46</v>
      </c>
      <c r="M6" s="62">
        <v>40</v>
      </c>
      <c r="N6" s="293"/>
      <c r="P6" s="306"/>
    </row>
    <row r="7" spans="1:16" ht="45.75" customHeight="1">
      <c r="A7" s="7"/>
      <c r="B7" s="343"/>
      <c r="C7" s="302">
        <v>2</v>
      </c>
      <c r="D7" s="328" t="s">
        <v>19</v>
      </c>
      <c r="E7" s="302" t="s">
        <v>14</v>
      </c>
      <c r="F7" s="301" t="s">
        <v>20</v>
      </c>
      <c r="G7" s="300" t="s">
        <v>21</v>
      </c>
      <c r="H7" s="333" t="s">
        <v>22</v>
      </c>
      <c r="I7" s="332" t="s">
        <v>23</v>
      </c>
      <c r="J7" s="62">
        <v>66</v>
      </c>
      <c r="K7" s="62">
        <v>50</v>
      </c>
      <c r="L7" s="62">
        <v>46</v>
      </c>
      <c r="M7" s="62">
        <v>40</v>
      </c>
      <c r="N7" s="293"/>
      <c r="P7" s="306"/>
    </row>
    <row r="8" spans="1:16" ht="45.75" customHeight="1">
      <c r="A8" s="7"/>
      <c r="B8" s="343"/>
      <c r="C8" s="302">
        <v>3</v>
      </c>
      <c r="D8" s="328" t="s">
        <v>24</v>
      </c>
      <c r="E8" s="302" t="s">
        <v>14</v>
      </c>
      <c r="F8" s="301" t="s">
        <v>25</v>
      </c>
      <c r="G8" s="300" t="s">
        <v>26</v>
      </c>
      <c r="H8" s="331" t="s">
        <v>27</v>
      </c>
      <c r="I8" s="330" t="s">
        <v>28</v>
      </c>
      <c r="J8" s="62">
        <v>66</v>
      </c>
      <c r="K8" s="62">
        <v>50</v>
      </c>
      <c r="L8" s="62">
        <v>46</v>
      </c>
      <c r="M8" s="62">
        <v>40</v>
      </c>
      <c r="N8" s="293"/>
      <c r="P8" s="306"/>
    </row>
    <row r="9" spans="1:16" ht="45.75" customHeight="1">
      <c r="A9" s="7"/>
      <c r="B9" s="343"/>
      <c r="C9" s="302">
        <v>4</v>
      </c>
      <c r="D9" s="328" t="s">
        <v>13</v>
      </c>
      <c r="E9" s="302" t="s">
        <v>14</v>
      </c>
      <c r="F9" s="301" t="s">
        <v>29</v>
      </c>
      <c r="G9" s="300" t="s">
        <v>16</v>
      </c>
      <c r="H9" s="329" t="s">
        <v>30</v>
      </c>
      <c r="I9" s="304" t="s">
        <v>502</v>
      </c>
      <c r="J9" s="62">
        <v>118</v>
      </c>
      <c r="K9" s="62">
        <v>88</v>
      </c>
      <c r="L9" s="62">
        <v>82</v>
      </c>
      <c r="M9" s="62">
        <v>72</v>
      </c>
      <c r="N9" s="293"/>
      <c r="P9" s="306"/>
    </row>
    <row r="10" spans="1:16" ht="45.75" customHeight="1">
      <c r="A10" s="7"/>
      <c r="B10" s="343"/>
      <c r="C10" s="302">
        <v>5</v>
      </c>
      <c r="D10" s="328" t="s">
        <v>13</v>
      </c>
      <c r="E10" s="302" t="s">
        <v>14</v>
      </c>
      <c r="F10" s="301" t="s">
        <v>29</v>
      </c>
      <c r="G10" s="300" t="s">
        <v>16</v>
      </c>
      <c r="H10" s="329" t="s">
        <v>32</v>
      </c>
      <c r="I10" s="304" t="s">
        <v>33</v>
      </c>
      <c r="J10" s="62">
        <v>118</v>
      </c>
      <c r="K10" s="62">
        <v>88</v>
      </c>
      <c r="L10" s="62">
        <v>82</v>
      </c>
      <c r="M10" s="62">
        <v>72</v>
      </c>
      <c r="N10" s="293"/>
      <c r="P10" s="306"/>
    </row>
    <row r="11" spans="1:16" ht="45.75" customHeight="1">
      <c r="A11" s="7"/>
      <c r="B11" s="343"/>
      <c r="C11" s="302">
        <v>6</v>
      </c>
      <c r="D11" s="328" t="s">
        <v>13</v>
      </c>
      <c r="E11" s="302" t="s">
        <v>14</v>
      </c>
      <c r="F11" s="301" t="s">
        <v>34</v>
      </c>
      <c r="G11" s="300" t="s">
        <v>16</v>
      </c>
      <c r="H11" s="305" t="s">
        <v>35</v>
      </c>
      <c r="I11" s="304" t="s">
        <v>130</v>
      </c>
      <c r="J11" s="62">
        <v>118</v>
      </c>
      <c r="K11" s="62">
        <v>88</v>
      </c>
      <c r="L11" s="62">
        <v>82</v>
      </c>
      <c r="M11" s="62">
        <v>72</v>
      </c>
      <c r="N11" s="293"/>
      <c r="P11" s="306"/>
    </row>
    <row r="12" spans="1:16" ht="45.75" customHeight="1">
      <c r="A12" s="7"/>
      <c r="B12" s="343"/>
      <c r="C12" s="302">
        <v>7</v>
      </c>
      <c r="D12" s="328" t="s">
        <v>13</v>
      </c>
      <c r="E12" s="302" t="s">
        <v>14</v>
      </c>
      <c r="F12" s="301" t="s">
        <v>34</v>
      </c>
      <c r="G12" s="300" t="s">
        <v>16</v>
      </c>
      <c r="H12" s="305" t="s">
        <v>501</v>
      </c>
      <c r="I12" s="304" t="s">
        <v>500</v>
      </c>
      <c r="J12" s="62">
        <v>118</v>
      </c>
      <c r="K12" s="62">
        <v>88</v>
      </c>
      <c r="L12" s="62">
        <v>82</v>
      </c>
      <c r="M12" s="62">
        <v>72</v>
      </c>
      <c r="N12" s="293"/>
      <c r="P12" s="306"/>
    </row>
    <row r="13" spans="1:16" ht="45.75" customHeight="1">
      <c r="A13" s="7"/>
      <c r="B13" s="343"/>
      <c r="C13" s="302">
        <v>8</v>
      </c>
      <c r="D13" s="328" t="s">
        <v>13</v>
      </c>
      <c r="E13" s="302" t="s">
        <v>14</v>
      </c>
      <c r="F13" s="301" t="s">
        <v>40</v>
      </c>
      <c r="G13" s="300" t="s">
        <v>16</v>
      </c>
      <c r="H13" s="305" t="s">
        <v>499</v>
      </c>
      <c r="I13" s="304" t="s">
        <v>498</v>
      </c>
      <c r="J13" s="62">
        <v>168</v>
      </c>
      <c r="K13" s="62">
        <f>J13*0.7</f>
        <v>117.6</v>
      </c>
      <c r="L13" s="62">
        <v>100</v>
      </c>
      <c r="M13" s="62">
        <f>J13*0.5</f>
        <v>84</v>
      </c>
      <c r="N13" s="293"/>
      <c r="P13" s="306"/>
    </row>
    <row r="14" spans="1:16" ht="45.75" customHeight="1">
      <c r="A14" s="7"/>
      <c r="B14" s="343"/>
      <c r="C14" s="302">
        <v>9</v>
      </c>
      <c r="D14" s="328" t="s">
        <v>13</v>
      </c>
      <c r="E14" s="302" t="s">
        <v>14</v>
      </c>
      <c r="F14" s="301" t="s">
        <v>40</v>
      </c>
      <c r="G14" s="300" t="s">
        <v>16</v>
      </c>
      <c r="H14" s="305" t="s">
        <v>41</v>
      </c>
      <c r="I14" s="304" t="s">
        <v>42</v>
      </c>
      <c r="J14" s="62">
        <v>110</v>
      </c>
      <c r="K14" s="62">
        <f>J14*0.7</f>
        <v>77</v>
      </c>
      <c r="L14" s="62">
        <v>72</v>
      </c>
      <c r="M14" s="62">
        <v>66</v>
      </c>
      <c r="N14" s="293"/>
      <c r="P14" s="306"/>
    </row>
    <row r="15" spans="1:16" ht="45.75" customHeight="1">
      <c r="A15" s="7"/>
      <c r="B15" s="343"/>
      <c r="C15" s="302">
        <v>10</v>
      </c>
      <c r="D15" s="328" t="s">
        <v>13</v>
      </c>
      <c r="E15" s="302" t="s">
        <v>14</v>
      </c>
      <c r="F15" s="301" t="s">
        <v>40</v>
      </c>
      <c r="G15" s="300" t="s">
        <v>16</v>
      </c>
      <c r="H15" s="305" t="s">
        <v>497</v>
      </c>
      <c r="I15" s="304" t="s">
        <v>496</v>
      </c>
      <c r="J15" s="62">
        <v>128</v>
      </c>
      <c r="K15" s="62">
        <f>J15*0.7</f>
        <v>89.6</v>
      </c>
      <c r="L15" s="62">
        <v>72</v>
      </c>
      <c r="M15" s="62">
        <v>66</v>
      </c>
      <c r="N15" s="293"/>
      <c r="P15" s="306"/>
    </row>
    <row r="16" spans="1:16" ht="45.75" customHeight="1">
      <c r="A16" s="7"/>
      <c r="B16" s="343"/>
      <c r="C16" s="302">
        <v>11</v>
      </c>
      <c r="D16" s="328" t="s">
        <v>19</v>
      </c>
      <c r="E16" s="302" t="s">
        <v>14</v>
      </c>
      <c r="F16" s="301" t="s">
        <v>495</v>
      </c>
      <c r="G16" s="300" t="s">
        <v>21</v>
      </c>
      <c r="H16" s="329" t="s">
        <v>494</v>
      </c>
      <c r="I16" s="304" t="s">
        <v>493</v>
      </c>
      <c r="J16" s="62">
        <v>98</v>
      </c>
      <c r="K16" s="62">
        <v>75</v>
      </c>
      <c r="L16" s="62">
        <v>68</v>
      </c>
      <c r="M16" s="62">
        <v>60</v>
      </c>
      <c r="N16" s="293"/>
      <c r="P16" s="306"/>
    </row>
    <row r="17" spans="1:17" ht="39" customHeight="1">
      <c r="A17" s="293"/>
      <c r="B17" s="343"/>
      <c r="C17" s="302">
        <v>12</v>
      </c>
      <c r="D17" s="328" t="s">
        <v>45</v>
      </c>
      <c r="E17" s="302" t="s">
        <v>14</v>
      </c>
      <c r="F17" s="301" t="s">
        <v>46</v>
      </c>
      <c r="G17" s="300" t="s">
        <v>26</v>
      </c>
      <c r="H17" s="305" t="s">
        <v>47</v>
      </c>
      <c r="I17" s="304" t="s">
        <v>48</v>
      </c>
      <c r="J17" s="62">
        <v>75</v>
      </c>
      <c r="K17" s="62">
        <v>55</v>
      </c>
      <c r="L17" s="62">
        <v>49</v>
      </c>
      <c r="M17" s="62">
        <v>45</v>
      </c>
      <c r="N17" s="293"/>
      <c r="P17" s="306"/>
    </row>
    <row r="18" spans="1:17" ht="36.75" customHeight="1">
      <c r="A18" s="7"/>
      <c r="B18" s="348" t="s">
        <v>492</v>
      </c>
      <c r="C18" s="303">
        <v>13</v>
      </c>
      <c r="D18" s="303" t="s">
        <v>13</v>
      </c>
      <c r="E18" s="303" t="s">
        <v>14</v>
      </c>
      <c r="F18" s="317" t="s">
        <v>53</v>
      </c>
      <c r="G18" s="316" t="s">
        <v>16</v>
      </c>
      <c r="H18" s="320" t="s">
        <v>54</v>
      </c>
      <c r="I18" s="325" t="s">
        <v>55</v>
      </c>
      <c r="J18" s="177">
        <v>168</v>
      </c>
      <c r="K18" s="177">
        <v>118</v>
      </c>
      <c r="L18" s="177">
        <v>100</v>
      </c>
      <c r="M18" s="177">
        <v>84</v>
      </c>
      <c r="N18" s="293"/>
      <c r="P18" s="306"/>
    </row>
    <row r="19" spans="1:17" ht="59.25" customHeight="1">
      <c r="A19" s="293"/>
      <c r="B19" s="354"/>
      <c r="C19" s="303">
        <v>14</v>
      </c>
      <c r="D19" s="303" t="s">
        <v>13</v>
      </c>
      <c r="E19" s="303" t="s">
        <v>14</v>
      </c>
      <c r="F19" s="303" t="s">
        <v>56</v>
      </c>
      <c r="G19" s="316" t="s">
        <v>16</v>
      </c>
      <c r="H19" s="327" t="s">
        <v>57</v>
      </c>
      <c r="I19" s="326" t="s">
        <v>133</v>
      </c>
      <c r="J19" s="176">
        <v>368</v>
      </c>
      <c r="K19" s="177">
        <v>221</v>
      </c>
      <c r="L19" s="177">
        <v>177</v>
      </c>
      <c r="M19" s="177">
        <v>148</v>
      </c>
      <c r="N19" s="293"/>
      <c r="P19" s="306"/>
    </row>
    <row r="20" spans="1:17" ht="58.5" customHeight="1">
      <c r="A20" s="293"/>
      <c r="B20" s="354"/>
      <c r="C20" s="303">
        <v>15</v>
      </c>
      <c r="D20" s="303" t="s">
        <v>13</v>
      </c>
      <c r="E20" s="303" t="s">
        <v>14</v>
      </c>
      <c r="F20" s="317" t="s">
        <v>135</v>
      </c>
      <c r="G20" s="321" t="s">
        <v>21</v>
      </c>
      <c r="H20" s="320" t="s">
        <v>136</v>
      </c>
      <c r="I20" s="325" t="s">
        <v>137</v>
      </c>
      <c r="J20" s="176">
        <v>208</v>
      </c>
      <c r="K20" s="177">
        <v>126</v>
      </c>
      <c r="L20" s="177">
        <v>118</v>
      </c>
      <c r="M20" s="177">
        <v>109</v>
      </c>
      <c r="N20" s="293"/>
      <c r="P20" s="306"/>
    </row>
    <row r="21" spans="1:17" ht="47.65" customHeight="1">
      <c r="A21" s="293"/>
      <c r="B21" s="354"/>
      <c r="C21" s="303">
        <v>16</v>
      </c>
      <c r="D21" s="303" t="s">
        <v>13</v>
      </c>
      <c r="E21" s="303" t="s">
        <v>14</v>
      </c>
      <c r="F21" s="317" t="s">
        <v>59</v>
      </c>
      <c r="G21" s="316" t="s">
        <v>16</v>
      </c>
      <c r="H21" s="310" t="s">
        <v>60</v>
      </c>
      <c r="I21" s="324" t="s">
        <v>61</v>
      </c>
      <c r="J21" s="313">
        <v>358</v>
      </c>
      <c r="K21" s="177">
        <f>J21*0.75</f>
        <v>268.5</v>
      </c>
      <c r="L21" s="177">
        <v>215</v>
      </c>
      <c r="M21" s="177">
        <v>179</v>
      </c>
      <c r="N21" s="293"/>
      <c r="P21" s="306"/>
    </row>
    <row r="22" spans="1:17" ht="55.5" customHeight="1">
      <c r="A22" s="293"/>
      <c r="B22" s="354"/>
      <c r="C22" s="303">
        <v>17</v>
      </c>
      <c r="D22" s="303" t="s">
        <v>13</v>
      </c>
      <c r="E22" s="303" t="s">
        <v>14</v>
      </c>
      <c r="F22" s="317" t="s">
        <v>65</v>
      </c>
      <c r="G22" s="321" t="s">
        <v>16</v>
      </c>
      <c r="H22" s="320" t="s">
        <v>66</v>
      </c>
      <c r="I22" s="322" t="s">
        <v>139</v>
      </c>
      <c r="J22" s="176">
        <v>380</v>
      </c>
      <c r="K22" s="177">
        <v>225</v>
      </c>
      <c r="L22" s="177">
        <v>212</v>
      </c>
      <c r="M22" s="177">
        <v>200</v>
      </c>
      <c r="N22" s="293"/>
      <c r="P22" s="306"/>
    </row>
    <row r="23" spans="1:17" ht="48" customHeight="1">
      <c r="A23" s="293"/>
      <c r="B23" s="354"/>
      <c r="C23" s="303">
        <v>18</v>
      </c>
      <c r="D23" s="303" t="s">
        <v>13</v>
      </c>
      <c r="E23" s="303" t="s">
        <v>14</v>
      </c>
      <c r="F23" s="317" t="s">
        <v>91</v>
      </c>
      <c r="G23" s="321" t="s">
        <v>16</v>
      </c>
      <c r="H23" s="323" t="s">
        <v>491</v>
      </c>
      <c r="I23" s="322" t="s">
        <v>490</v>
      </c>
      <c r="J23" s="176">
        <v>550</v>
      </c>
      <c r="K23" s="177">
        <v>480</v>
      </c>
      <c r="L23" s="177">
        <v>336</v>
      </c>
      <c r="M23" s="177">
        <v>330</v>
      </c>
      <c r="N23" s="293"/>
      <c r="P23" s="306"/>
    </row>
    <row r="24" spans="1:17" ht="48" customHeight="1">
      <c r="A24" s="293"/>
      <c r="B24" s="354"/>
      <c r="C24" s="303">
        <v>19</v>
      </c>
      <c r="D24" s="303" t="s">
        <v>13</v>
      </c>
      <c r="E24" s="303" t="s">
        <v>14</v>
      </c>
      <c r="F24" s="303" t="s">
        <v>489</v>
      </c>
      <c r="G24" s="321" t="s">
        <v>16</v>
      </c>
      <c r="H24" s="320" t="s">
        <v>141</v>
      </c>
      <c r="I24" s="319" t="s">
        <v>488</v>
      </c>
      <c r="J24" s="176">
        <v>980</v>
      </c>
      <c r="K24" s="177">
        <v>850</v>
      </c>
      <c r="L24" s="177">
        <v>686</v>
      </c>
      <c r="M24" s="177">
        <v>598</v>
      </c>
      <c r="N24" s="293"/>
      <c r="P24" s="306"/>
    </row>
    <row r="25" spans="1:17" ht="48" customHeight="1">
      <c r="A25" s="293"/>
      <c r="B25" s="354"/>
      <c r="C25" s="303">
        <v>20</v>
      </c>
      <c r="D25" s="303" t="s">
        <v>13</v>
      </c>
      <c r="E25" s="303" t="s">
        <v>14</v>
      </c>
      <c r="F25" s="317" t="s">
        <v>487</v>
      </c>
      <c r="G25" s="321" t="s">
        <v>16</v>
      </c>
      <c r="H25" s="320" t="s">
        <v>486</v>
      </c>
      <c r="I25" s="319" t="s">
        <v>485</v>
      </c>
      <c r="J25" s="176">
        <v>980</v>
      </c>
      <c r="K25" s="177">
        <v>850</v>
      </c>
      <c r="L25" s="177">
        <v>686</v>
      </c>
      <c r="M25" s="177">
        <v>598</v>
      </c>
      <c r="N25" s="293"/>
      <c r="P25" s="306"/>
    </row>
    <row r="26" spans="1:17" ht="46.5" customHeight="1">
      <c r="A26" s="293"/>
      <c r="B26" s="354"/>
      <c r="C26" s="303">
        <v>21</v>
      </c>
      <c r="D26" s="303" t="s">
        <v>19</v>
      </c>
      <c r="E26" s="303" t="s">
        <v>14</v>
      </c>
      <c r="F26" s="303" t="s">
        <v>62</v>
      </c>
      <c r="G26" s="316" t="s">
        <v>21</v>
      </c>
      <c r="H26" s="320" t="s">
        <v>63</v>
      </c>
      <c r="I26" s="319" t="s">
        <v>64</v>
      </c>
      <c r="J26" s="313">
        <v>240</v>
      </c>
      <c r="K26" s="177">
        <v>180</v>
      </c>
      <c r="L26" s="177">
        <v>170</v>
      </c>
      <c r="M26" s="177">
        <v>160</v>
      </c>
      <c r="N26" s="293"/>
      <c r="P26" s="306"/>
    </row>
    <row r="27" spans="1:17" ht="44.55" customHeight="1">
      <c r="A27" s="293"/>
      <c r="B27" s="355"/>
      <c r="C27" s="303">
        <v>22</v>
      </c>
      <c r="D27" s="303" t="s">
        <v>19</v>
      </c>
      <c r="E27" s="303" t="s">
        <v>14</v>
      </c>
      <c r="F27" s="317" t="s">
        <v>68</v>
      </c>
      <c r="G27" s="316" t="s">
        <v>21</v>
      </c>
      <c r="H27" s="315" t="s">
        <v>72</v>
      </c>
      <c r="I27" s="314" t="s">
        <v>484</v>
      </c>
      <c r="J27" s="313">
        <v>430</v>
      </c>
      <c r="K27" s="177">
        <v>300</v>
      </c>
      <c r="L27" s="177">
        <v>258</v>
      </c>
      <c r="M27" s="177">
        <v>215</v>
      </c>
      <c r="N27" s="293"/>
      <c r="P27" s="306"/>
    </row>
    <row r="28" spans="1:17" ht="45.75" customHeight="1">
      <c r="A28" s="7"/>
      <c r="B28" s="344" t="s">
        <v>74</v>
      </c>
      <c r="C28" s="302">
        <v>23</v>
      </c>
      <c r="D28" s="302" t="s">
        <v>19</v>
      </c>
      <c r="E28" s="302" t="s">
        <v>14</v>
      </c>
      <c r="F28" s="301" t="s">
        <v>59</v>
      </c>
      <c r="G28" s="300" t="s">
        <v>21</v>
      </c>
      <c r="H28" s="312" t="s">
        <v>75</v>
      </c>
      <c r="I28" s="311" t="s">
        <v>76</v>
      </c>
      <c r="J28" s="62">
        <v>98</v>
      </c>
      <c r="K28" s="62">
        <v>75</v>
      </c>
      <c r="L28" s="62">
        <v>70</v>
      </c>
      <c r="M28" s="62">
        <v>65</v>
      </c>
      <c r="N28" s="293"/>
      <c r="P28" s="306"/>
    </row>
    <row r="29" spans="1:17" s="318" customFormat="1" ht="45.75" customHeight="1">
      <c r="A29" s="7"/>
      <c r="B29" s="345"/>
      <c r="C29" s="302">
        <v>24</v>
      </c>
      <c r="D29" s="302" t="s">
        <v>19</v>
      </c>
      <c r="E29" s="302" t="s">
        <v>14</v>
      </c>
      <c r="F29" s="301" t="s">
        <v>77</v>
      </c>
      <c r="G29" s="300" t="s">
        <v>69</v>
      </c>
      <c r="H29" s="305" t="s">
        <v>78</v>
      </c>
      <c r="I29" s="304" t="s">
        <v>79</v>
      </c>
      <c r="J29" s="62">
        <v>66</v>
      </c>
      <c r="K29" s="62">
        <v>50</v>
      </c>
      <c r="L29" s="62">
        <v>46</v>
      </c>
      <c r="M29" s="62">
        <v>50</v>
      </c>
      <c r="N29" s="293"/>
      <c r="O29" s="291"/>
      <c r="P29" s="306"/>
      <c r="Q29" s="291"/>
    </row>
    <row r="30" spans="1:17" s="318" customFormat="1" ht="45.75" customHeight="1">
      <c r="A30" s="7"/>
      <c r="B30" s="345"/>
      <c r="C30" s="302">
        <v>25</v>
      </c>
      <c r="D30" s="302" t="s">
        <v>19</v>
      </c>
      <c r="E30" s="302" t="s">
        <v>14</v>
      </c>
      <c r="F30" s="301" t="s">
        <v>80</v>
      </c>
      <c r="G30" s="300" t="s">
        <v>69</v>
      </c>
      <c r="H30" s="310" t="s">
        <v>81</v>
      </c>
      <c r="I30" s="309" t="s">
        <v>82</v>
      </c>
      <c r="J30" s="62">
        <v>168</v>
      </c>
      <c r="K30" s="62">
        <v>126</v>
      </c>
      <c r="L30" s="62">
        <v>118</v>
      </c>
      <c r="M30" s="62">
        <v>109</v>
      </c>
      <c r="N30" s="293"/>
      <c r="O30" s="291"/>
      <c r="P30" s="306"/>
      <c r="Q30" s="291"/>
    </row>
    <row r="31" spans="1:17" ht="45.75" customHeight="1">
      <c r="A31" s="7"/>
      <c r="B31" s="345"/>
      <c r="C31" s="302">
        <v>26</v>
      </c>
      <c r="D31" s="302" t="s">
        <v>45</v>
      </c>
      <c r="E31" s="302" t="s">
        <v>14</v>
      </c>
      <c r="F31" s="302" t="s">
        <v>83</v>
      </c>
      <c r="G31" s="300" t="s">
        <v>21</v>
      </c>
      <c r="H31" s="305" t="s">
        <v>84</v>
      </c>
      <c r="I31" s="304" t="s">
        <v>143</v>
      </c>
      <c r="J31" s="62">
        <v>78</v>
      </c>
      <c r="K31" s="62">
        <v>60</v>
      </c>
      <c r="L31" s="62">
        <v>55</v>
      </c>
      <c r="M31" s="62">
        <v>50</v>
      </c>
      <c r="N31" s="293"/>
      <c r="P31" s="306"/>
    </row>
    <row r="32" spans="1:17" ht="45.75" customHeight="1">
      <c r="A32" s="7"/>
      <c r="B32" s="345"/>
      <c r="C32" s="302">
        <v>27</v>
      </c>
      <c r="D32" s="302" t="s">
        <v>45</v>
      </c>
      <c r="E32" s="302" t="s">
        <v>14</v>
      </c>
      <c r="F32" s="302" t="s">
        <v>83</v>
      </c>
      <c r="G32" s="300" t="s">
        <v>21</v>
      </c>
      <c r="H32" s="305" t="s">
        <v>86</v>
      </c>
      <c r="I32" s="304" t="s">
        <v>87</v>
      </c>
      <c r="J32" s="62">
        <v>98</v>
      </c>
      <c r="K32" s="62">
        <v>75</v>
      </c>
      <c r="L32" s="62">
        <v>70</v>
      </c>
      <c r="M32" s="62">
        <v>65</v>
      </c>
      <c r="N32" s="293"/>
      <c r="P32" s="306"/>
    </row>
    <row r="33" spans="1:18" ht="45.75" customHeight="1">
      <c r="A33" s="7"/>
      <c r="B33" s="345"/>
      <c r="C33" s="302">
        <v>28</v>
      </c>
      <c r="D33" s="302" t="s">
        <v>45</v>
      </c>
      <c r="E33" s="302" t="s">
        <v>14</v>
      </c>
      <c r="F33" s="302" t="s">
        <v>83</v>
      </c>
      <c r="G33" s="300" t="s">
        <v>21</v>
      </c>
      <c r="H33" s="305" t="s">
        <v>144</v>
      </c>
      <c r="I33" s="304" t="s">
        <v>145</v>
      </c>
      <c r="J33" s="62">
        <v>118</v>
      </c>
      <c r="K33" s="62">
        <v>88</v>
      </c>
      <c r="L33" s="62">
        <v>82</v>
      </c>
      <c r="M33" s="62">
        <v>72</v>
      </c>
      <c r="N33" s="293"/>
      <c r="P33" s="306"/>
    </row>
    <row r="34" spans="1:18" ht="45.75" customHeight="1">
      <c r="A34" s="7"/>
      <c r="B34" s="346"/>
      <c r="C34" s="302">
        <v>29</v>
      </c>
      <c r="D34" s="302" t="s">
        <v>19</v>
      </c>
      <c r="E34" s="302" t="s">
        <v>14</v>
      </c>
      <c r="F34" s="301" t="s">
        <v>68</v>
      </c>
      <c r="G34" s="300" t="s">
        <v>21</v>
      </c>
      <c r="H34" s="305" t="s">
        <v>88</v>
      </c>
      <c r="I34" s="304" t="s">
        <v>89</v>
      </c>
      <c r="J34" s="62">
        <v>118</v>
      </c>
      <c r="K34" s="62">
        <v>88</v>
      </c>
      <c r="L34" s="62">
        <v>82</v>
      </c>
      <c r="M34" s="62">
        <v>72</v>
      </c>
      <c r="N34" s="293"/>
      <c r="P34" s="306"/>
    </row>
    <row r="35" spans="1:18" ht="69.400000000000006" customHeight="1">
      <c r="A35" s="293"/>
      <c r="B35" s="347" t="s">
        <v>94</v>
      </c>
      <c r="C35" s="302">
        <v>30</v>
      </c>
      <c r="D35" s="303" t="s">
        <v>24</v>
      </c>
      <c r="E35" s="302" t="s">
        <v>95</v>
      </c>
      <c r="F35" s="301" t="s">
        <v>96</v>
      </c>
      <c r="G35" s="300" t="s">
        <v>26</v>
      </c>
      <c r="H35" s="308" t="s">
        <v>97</v>
      </c>
      <c r="I35" s="307" t="s">
        <v>146</v>
      </c>
      <c r="J35" s="62">
        <v>110</v>
      </c>
      <c r="K35" s="62">
        <v>80</v>
      </c>
      <c r="L35" s="62">
        <v>70</v>
      </c>
      <c r="M35" s="62">
        <v>65</v>
      </c>
      <c r="N35" s="293"/>
      <c r="P35" s="306"/>
    </row>
    <row r="36" spans="1:18" ht="45.75" customHeight="1">
      <c r="A36" s="293"/>
      <c r="B36" s="347"/>
      <c r="C36" s="302">
        <v>31</v>
      </c>
      <c r="D36" s="303" t="s">
        <v>45</v>
      </c>
      <c r="E36" s="302" t="s">
        <v>95</v>
      </c>
      <c r="F36" s="301" t="s">
        <v>99</v>
      </c>
      <c r="G36" s="300" t="s">
        <v>21</v>
      </c>
      <c r="H36" s="305" t="s">
        <v>100</v>
      </c>
      <c r="I36" s="304" t="s">
        <v>147</v>
      </c>
      <c r="J36" s="62">
        <v>110</v>
      </c>
      <c r="K36" s="62">
        <v>80</v>
      </c>
      <c r="L36" s="62">
        <v>70</v>
      </c>
      <c r="M36" s="62">
        <v>65</v>
      </c>
      <c r="N36" s="293"/>
      <c r="P36" s="306"/>
    </row>
    <row r="37" spans="1:18" ht="45.75" customHeight="1">
      <c r="A37" s="293"/>
      <c r="B37" s="347"/>
      <c r="C37" s="302">
        <v>32</v>
      </c>
      <c r="D37" s="303" t="s">
        <v>19</v>
      </c>
      <c r="E37" s="302" t="s">
        <v>95</v>
      </c>
      <c r="F37" s="301" t="s">
        <v>102</v>
      </c>
      <c r="G37" s="300" t="s">
        <v>21</v>
      </c>
      <c r="H37" s="305" t="s">
        <v>103</v>
      </c>
      <c r="I37" s="304" t="s">
        <v>104</v>
      </c>
      <c r="J37" s="62">
        <v>120</v>
      </c>
      <c r="K37" s="62">
        <v>90</v>
      </c>
      <c r="L37" s="62">
        <v>80</v>
      </c>
      <c r="M37" s="62">
        <v>75</v>
      </c>
      <c r="N37" s="293"/>
      <c r="P37" s="306"/>
      <c r="R37" s="306"/>
    </row>
    <row r="38" spans="1:18" ht="45.75" customHeight="1">
      <c r="A38" s="293"/>
      <c r="B38" s="347"/>
      <c r="C38" s="302">
        <v>33</v>
      </c>
      <c r="D38" s="303" t="s">
        <v>13</v>
      </c>
      <c r="E38" s="302" t="s">
        <v>95</v>
      </c>
      <c r="F38" s="301" t="s">
        <v>105</v>
      </c>
      <c r="G38" s="300" t="s">
        <v>69</v>
      </c>
      <c r="H38" s="305" t="s">
        <v>106</v>
      </c>
      <c r="I38" s="304" t="s">
        <v>107</v>
      </c>
      <c r="J38" s="62">
        <v>125</v>
      </c>
      <c r="K38" s="62">
        <v>95</v>
      </c>
      <c r="L38" s="62">
        <v>85</v>
      </c>
      <c r="M38" s="62">
        <v>80</v>
      </c>
      <c r="N38" s="293"/>
      <c r="P38" s="306"/>
    </row>
    <row r="39" spans="1:18" ht="45.75" customHeight="1">
      <c r="A39" s="7"/>
      <c r="B39" s="347"/>
      <c r="C39" s="302">
        <v>34</v>
      </c>
      <c r="D39" s="303" t="s">
        <v>24</v>
      </c>
      <c r="E39" s="302" t="s">
        <v>95</v>
      </c>
      <c r="F39" s="301" t="s">
        <v>108</v>
      </c>
      <c r="G39" s="300" t="s">
        <v>26</v>
      </c>
      <c r="H39" s="299" t="s">
        <v>109</v>
      </c>
      <c r="I39" s="298" t="s">
        <v>110</v>
      </c>
      <c r="J39" s="62">
        <v>110</v>
      </c>
      <c r="K39" s="62">
        <v>80</v>
      </c>
      <c r="L39" s="62">
        <v>70</v>
      </c>
      <c r="M39" s="62">
        <v>65</v>
      </c>
      <c r="N39" s="293"/>
      <c r="P39" s="306"/>
    </row>
    <row r="40" spans="1:18" ht="22.9">
      <c r="A40" s="293"/>
      <c r="B40" s="340" t="s">
        <v>118</v>
      </c>
      <c r="C40" s="337"/>
      <c r="D40" s="337"/>
      <c r="E40" s="337"/>
      <c r="F40" s="337"/>
      <c r="G40" s="337"/>
      <c r="H40" s="337"/>
      <c r="I40" s="337"/>
      <c r="J40" s="337"/>
      <c r="K40" s="337"/>
      <c r="L40" s="337"/>
      <c r="M40" s="337"/>
      <c r="N40" s="293"/>
    </row>
    <row r="41" spans="1:18" ht="23.25" customHeight="1">
      <c r="A41" s="293"/>
      <c r="B41" s="337"/>
      <c r="C41" s="337"/>
      <c r="D41" s="337"/>
      <c r="E41" s="337"/>
      <c r="F41" s="337"/>
      <c r="G41" s="337"/>
      <c r="H41" s="339" t="s">
        <v>119</v>
      </c>
      <c r="I41" s="337"/>
      <c r="J41" s="337"/>
      <c r="K41" s="337"/>
      <c r="L41" s="337"/>
      <c r="M41" s="337"/>
      <c r="N41" s="293"/>
    </row>
    <row r="42" spans="1:18">
      <c r="A42" s="293"/>
      <c r="B42" s="293"/>
      <c r="C42" s="293"/>
      <c r="D42" s="293"/>
      <c r="E42" s="293"/>
      <c r="F42" s="293"/>
      <c r="H42" s="293"/>
      <c r="I42" s="293"/>
      <c r="J42" s="293"/>
      <c r="K42" s="293"/>
      <c r="L42" s="293"/>
      <c r="M42" s="306"/>
      <c r="N42" s="293"/>
    </row>
    <row r="43" spans="1:18">
      <c r="A43" s="293"/>
      <c r="B43" s="293" t="s">
        <v>120</v>
      </c>
      <c r="C43" s="293"/>
      <c r="D43" s="338" t="s">
        <v>154</v>
      </c>
      <c r="E43" s="293"/>
      <c r="F43" s="293"/>
      <c r="H43" s="293"/>
      <c r="I43" s="293"/>
      <c r="J43" s="293"/>
      <c r="K43" s="293"/>
      <c r="L43" s="293"/>
      <c r="M43" s="293"/>
      <c r="N43" s="293"/>
    </row>
    <row r="44" spans="1:18">
      <c r="A44" s="293"/>
      <c r="B44" s="293" t="s">
        <v>155</v>
      </c>
      <c r="C44" s="293"/>
      <c r="D44" s="338" t="s">
        <v>156</v>
      </c>
      <c r="E44" s="293"/>
      <c r="F44" s="293"/>
      <c r="H44" s="293"/>
      <c r="I44" s="293"/>
      <c r="J44" s="293"/>
      <c r="K44" s="293"/>
      <c r="L44" s="293"/>
      <c r="M44" s="293"/>
      <c r="N44" s="293"/>
    </row>
    <row r="45" spans="1:18">
      <c r="A45" s="293"/>
      <c r="C45" s="293"/>
      <c r="D45" s="338" t="s">
        <v>157</v>
      </c>
      <c r="E45" s="293"/>
      <c r="F45" s="293"/>
      <c r="H45" s="293"/>
      <c r="I45" s="293"/>
      <c r="J45" s="293"/>
      <c r="K45" s="293"/>
      <c r="L45" s="293"/>
      <c r="M45" s="293"/>
      <c r="N45" s="293"/>
    </row>
    <row r="46" spans="1:18">
      <c r="B46" s="293" t="s">
        <v>122</v>
      </c>
      <c r="C46" s="293"/>
      <c r="D46" s="293"/>
      <c r="E46" s="293"/>
      <c r="F46" s="293"/>
      <c r="H46" s="293"/>
      <c r="I46" s="293"/>
      <c r="J46" s="293"/>
      <c r="K46" s="293"/>
      <c r="L46" s="293"/>
      <c r="M46" s="293"/>
    </row>
    <row r="47" spans="1:18" ht="19.5" customHeight="1">
      <c r="B47" s="342" t="s">
        <v>123</v>
      </c>
      <c r="C47" s="342"/>
      <c r="D47" s="342"/>
      <c r="E47" s="342"/>
      <c r="F47" s="342"/>
      <c r="G47" s="296"/>
      <c r="H47" s="295"/>
      <c r="I47" s="295"/>
      <c r="J47" s="293"/>
      <c r="K47" s="293"/>
      <c r="L47" s="293"/>
      <c r="M47" s="293"/>
    </row>
    <row r="48" spans="1:18">
      <c r="B48" s="342"/>
      <c r="C48" s="342"/>
      <c r="D48" s="342"/>
      <c r="E48" s="342"/>
      <c r="F48" s="342"/>
      <c r="H48" s="293"/>
      <c r="I48" s="293"/>
      <c r="J48" s="293"/>
      <c r="K48" s="293"/>
      <c r="L48" s="293"/>
      <c r="M48" s="293"/>
    </row>
    <row r="49" spans="2:13">
      <c r="B49" s="342"/>
      <c r="C49" s="342"/>
      <c r="D49" s="342"/>
      <c r="E49" s="342"/>
      <c r="F49" s="342"/>
      <c r="H49" s="293"/>
      <c r="I49" s="293"/>
      <c r="J49" s="293"/>
      <c r="K49" s="293"/>
      <c r="L49" s="293"/>
      <c r="M49" s="293"/>
    </row>
    <row r="50" spans="2:13">
      <c r="B50" s="294" t="s">
        <v>124</v>
      </c>
      <c r="C50" s="293"/>
      <c r="D50" s="293"/>
      <c r="E50" s="293"/>
      <c r="F50" s="293"/>
      <c r="H50" s="293"/>
      <c r="I50" s="293"/>
      <c r="J50" s="293"/>
      <c r="K50" s="293"/>
      <c r="L50" s="293"/>
      <c r="M50" s="293"/>
    </row>
    <row r="51" spans="2:13">
      <c r="B51" s="293"/>
      <c r="C51" s="293"/>
      <c r="D51" s="293"/>
      <c r="E51" s="293"/>
      <c r="F51" s="293"/>
      <c r="H51" s="293"/>
      <c r="I51" s="293"/>
      <c r="J51" s="293"/>
      <c r="K51" s="293"/>
      <c r="L51" s="293"/>
      <c r="M51" s="293"/>
    </row>
  </sheetData>
  <mergeCells count="8">
    <mergeCell ref="B35:B39"/>
    <mergeCell ref="B47:F49"/>
    <mergeCell ref="B18:B27"/>
    <mergeCell ref="B2:M2"/>
    <mergeCell ref="B3:M3"/>
    <mergeCell ref="B4:M4"/>
    <mergeCell ref="B6:B17"/>
    <mergeCell ref="B28:B34"/>
  </mergeCells>
  <phoneticPr fontId="86" type="noConversion"/>
  <conditionalFormatting sqref="D6:D39">
    <cfRule type="cellIs" dxfId="43" priority="1" operator="equal">
      <formula>"深焙"</formula>
    </cfRule>
    <cfRule type="cellIs" dxfId="42" priority="2" operator="equal">
      <formula>"中深焙"</formula>
    </cfRule>
    <cfRule type="cellIs" dxfId="41" priority="3" operator="equal">
      <formula>"中焙"</formula>
    </cfRule>
    <cfRule type="containsText" dxfId="40" priority="4" operator="containsText" text="中浅焙">
      <formula>NOT(ISERROR(SEARCH("中浅焙",D6)))</formula>
    </cfRule>
  </conditionalFormatting>
  <printOptions horizontalCentered="1"/>
  <pageMargins left="0.25" right="0.25" top="0.75" bottom="0.75" header="0.3" footer="0.3"/>
  <pageSetup paperSize="9" scale="58"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3"/>
    <pageSetUpPr fitToPage="1"/>
  </sheetPr>
  <dimension ref="A1:O49"/>
  <sheetViews>
    <sheetView topLeftCell="A2" zoomScale="70" zoomScaleNormal="70" zoomScaleSheetLayoutView="55" zoomScalePageLayoutView="40" workbookViewId="0">
      <selection activeCell="L12" sqref="L12"/>
    </sheetView>
  </sheetViews>
  <sheetFormatPr defaultColWidth="9.06640625" defaultRowHeight="19.5"/>
  <cols>
    <col min="1" max="1" width="3.33203125" style="2" customWidth="1"/>
    <col min="2" max="2" width="9.73046875" style="2" customWidth="1"/>
    <col min="3" max="3" width="9.9296875" style="2" customWidth="1"/>
    <col min="4" max="4" width="10.06640625" style="2" customWidth="1"/>
    <col min="5" max="5" width="9.46484375" style="2" customWidth="1"/>
    <col min="6" max="6" width="14.33203125" style="2" customWidth="1"/>
    <col min="7" max="7" width="12.265625" style="3" customWidth="1"/>
    <col min="8" max="8" width="17.06640625" style="2" customWidth="1"/>
    <col min="9" max="9" width="88.9296875" style="2" customWidth="1"/>
    <col min="10" max="10" width="10.6640625" style="2" customWidth="1"/>
    <col min="11" max="11" width="9.46484375" style="2" customWidth="1"/>
    <col min="12" max="16384" width="9.06640625" style="2"/>
  </cols>
  <sheetData>
    <row r="1" spans="1:13">
      <c r="B1" s="4"/>
    </row>
    <row r="2" spans="1:13" ht="136.5" customHeight="1">
      <c r="A2" s="5"/>
      <c r="B2" s="359" t="s">
        <v>0</v>
      </c>
      <c r="C2" s="359"/>
      <c r="D2" s="359"/>
      <c r="E2" s="359"/>
      <c r="F2" s="359"/>
      <c r="G2" s="359"/>
      <c r="H2" s="359"/>
      <c r="I2" s="359"/>
      <c r="J2" s="359"/>
      <c r="K2" s="5"/>
    </row>
    <row r="3" spans="1:13" ht="45" customHeight="1">
      <c r="A3" s="5"/>
      <c r="B3" s="360" t="s">
        <v>1</v>
      </c>
      <c r="C3" s="360"/>
      <c r="D3" s="360"/>
      <c r="E3" s="360"/>
      <c r="F3" s="360"/>
      <c r="G3" s="360"/>
      <c r="H3" s="360"/>
      <c r="I3" s="360"/>
      <c r="J3" s="360"/>
      <c r="K3" s="5"/>
    </row>
    <row r="4" spans="1:13" ht="108.75" customHeight="1">
      <c r="A4" s="6"/>
      <c r="B4" s="361" t="s">
        <v>2</v>
      </c>
      <c r="C4" s="361"/>
      <c r="D4" s="361"/>
      <c r="E4" s="361"/>
      <c r="F4" s="361"/>
      <c r="G4" s="361"/>
      <c r="H4" s="361"/>
      <c r="I4" s="361"/>
      <c r="J4" s="361"/>
      <c r="K4" s="5"/>
    </row>
    <row r="5" spans="1:13" ht="75.400000000000006" customHeight="1">
      <c r="A5" s="7"/>
      <c r="B5" s="158" t="s">
        <v>3</v>
      </c>
      <c r="C5" s="158" t="s">
        <v>4</v>
      </c>
      <c r="D5" s="158" t="s">
        <v>5</v>
      </c>
      <c r="E5" s="158" t="s">
        <v>6</v>
      </c>
      <c r="F5" s="158" t="s">
        <v>7</v>
      </c>
      <c r="G5" s="158" t="s">
        <v>8</v>
      </c>
      <c r="H5" s="158" t="s">
        <v>9</v>
      </c>
      <c r="I5" s="158" t="s">
        <v>10</v>
      </c>
      <c r="J5" s="158" t="s">
        <v>11</v>
      </c>
      <c r="K5" s="5"/>
    </row>
    <row r="6" spans="1:13" ht="45.75" customHeight="1">
      <c r="A6" s="7"/>
      <c r="B6" s="362" t="s">
        <v>12</v>
      </c>
      <c r="C6" s="160">
        <v>1</v>
      </c>
      <c r="D6" s="161" t="s">
        <v>13</v>
      </c>
      <c r="E6" s="160" t="s">
        <v>14</v>
      </c>
      <c r="F6" s="57" t="s">
        <v>15</v>
      </c>
      <c r="G6" s="162" t="s">
        <v>16</v>
      </c>
      <c r="H6" s="147" t="s">
        <v>17</v>
      </c>
      <c r="I6" s="163" t="s">
        <v>18</v>
      </c>
      <c r="J6" s="62">
        <v>66</v>
      </c>
      <c r="K6" s="5"/>
      <c r="M6" s="18"/>
    </row>
    <row r="7" spans="1:13" ht="45.75" customHeight="1">
      <c r="A7" s="7"/>
      <c r="B7" s="362"/>
      <c r="C7" s="160">
        <v>2</v>
      </c>
      <c r="D7" s="161" t="s">
        <v>19</v>
      </c>
      <c r="E7" s="160" t="s">
        <v>14</v>
      </c>
      <c r="F7" s="57" t="s">
        <v>20</v>
      </c>
      <c r="G7" s="162" t="s">
        <v>21</v>
      </c>
      <c r="H7" s="164" t="s">
        <v>22</v>
      </c>
      <c r="I7" s="165" t="s">
        <v>23</v>
      </c>
      <c r="J7" s="62">
        <v>66</v>
      </c>
      <c r="K7" s="5"/>
      <c r="M7" s="18"/>
    </row>
    <row r="8" spans="1:13" ht="45.75" customHeight="1">
      <c r="A8" s="7"/>
      <c r="B8" s="362"/>
      <c r="C8" s="160">
        <v>3</v>
      </c>
      <c r="D8" s="161" t="s">
        <v>24</v>
      </c>
      <c r="E8" s="160" t="s">
        <v>14</v>
      </c>
      <c r="F8" s="57" t="s">
        <v>25</v>
      </c>
      <c r="G8" s="162" t="s">
        <v>26</v>
      </c>
      <c r="H8" s="166" t="s">
        <v>27</v>
      </c>
      <c r="I8" s="167" t="s">
        <v>28</v>
      </c>
      <c r="J8" s="62">
        <v>66</v>
      </c>
      <c r="K8" s="5"/>
      <c r="M8" s="18"/>
    </row>
    <row r="9" spans="1:13" ht="45.75" customHeight="1">
      <c r="A9" s="7"/>
      <c r="B9" s="362"/>
      <c r="C9" s="160">
        <v>4</v>
      </c>
      <c r="D9" s="161" t="s">
        <v>13</v>
      </c>
      <c r="E9" s="160" t="s">
        <v>14</v>
      </c>
      <c r="F9" s="57" t="s">
        <v>29</v>
      </c>
      <c r="G9" s="162" t="s">
        <v>16</v>
      </c>
      <c r="H9" s="168" t="s">
        <v>30</v>
      </c>
      <c r="I9" s="169" t="s">
        <v>31</v>
      </c>
      <c r="J9" s="62">
        <v>118</v>
      </c>
      <c r="K9" s="5"/>
      <c r="M9" s="18"/>
    </row>
    <row r="10" spans="1:13" ht="45.75" customHeight="1">
      <c r="A10" s="7"/>
      <c r="B10" s="362"/>
      <c r="C10" s="160">
        <v>5</v>
      </c>
      <c r="D10" s="161" t="s">
        <v>13</v>
      </c>
      <c r="E10" s="160" t="s">
        <v>14</v>
      </c>
      <c r="F10" s="57" t="s">
        <v>29</v>
      </c>
      <c r="G10" s="162" t="s">
        <v>16</v>
      </c>
      <c r="H10" s="168" t="s">
        <v>32</v>
      </c>
      <c r="I10" s="169" t="s">
        <v>33</v>
      </c>
      <c r="J10" s="62">
        <v>118</v>
      </c>
      <c r="K10" s="5"/>
      <c r="M10" s="18"/>
    </row>
    <row r="11" spans="1:13" ht="45.75" customHeight="1">
      <c r="A11" s="7"/>
      <c r="B11" s="362"/>
      <c r="C11" s="160">
        <v>6</v>
      </c>
      <c r="D11" s="161" t="s">
        <v>13</v>
      </c>
      <c r="E11" s="160" t="s">
        <v>14</v>
      </c>
      <c r="F11" s="57" t="s">
        <v>34</v>
      </c>
      <c r="G11" s="162" t="s">
        <v>16</v>
      </c>
      <c r="H11" s="63" t="s">
        <v>35</v>
      </c>
      <c r="I11" s="169" t="s">
        <v>36</v>
      </c>
      <c r="J11" s="62">
        <v>118</v>
      </c>
      <c r="K11" s="5"/>
      <c r="M11" s="18"/>
    </row>
    <row r="12" spans="1:13" ht="39" customHeight="1">
      <c r="A12" s="5"/>
      <c r="B12" s="362"/>
      <c r="C12" s="160">
        <v>7</v>
      </c>
      <c r="D12" s="161" t="s">
        <v>19</v>
      </c>
      <c r="E12" s="160" t="s">
        <v>14</v>
      </c>
      <c r="F12" s="57" t="s">
        <v>37</v>
      </c>
      <c r="G12" s="162" t="s">
        <v>21</v>
      </c>
      <c r="H12" s="63" t="s">
        <v>38</v>
      </c>
      <c r="I12" s="169" t="s">
        <v>39</v>
      </c>
      <c r="J12" s="62">
        <v>66</v>
      </c>
      <c r="K12" s="5"/>
      <c r="M12" s="18"/>
    </row>
    <row r="13" spans="1:13" ht="45.75" customHeight="1">
      <c r="A13" s="7"/>
      <c r="B13" s="362"/>
      <c r="C13" s="160">
        <v>8</v>
      </c>
      <c r="D13" s="161" t="s">
        <v>13</v>
      </c>
      <c r="E13" s="160" t="s">
        <v>14</v>
      </c>
      <c r="F13" s="57" t="s">
        <v>40</v>
      </c>
      <c r="G13" s="162" t="s">
        <v>16</v>
      </c>
      <c r="H13" s="63" t="s">
        <v>41</v>
      </c>
      <c r="I13" s="169" t="s">
        <v>42</v>
      </c>
      <c r="J13" s="62">
        <v>110</v>
      </c>
      <c r="K13" s="5"/>
      <c r="M13" s="18"/>
    </row>
    <row r="14" spans="1:13" ht="45.75" customHeight="1">
      <c r="A14" s="7"/>
      <c r="B14" s="362"/>
      <c r="C14" s="160">
        <v>9</v>
      </c>
      <c r="D14" s="161" t="s">
        <v>13</v>
      </c>
      <c r="E14" s="160" t="s">
        <v>14</v>
      </c>
      <c r="F14" s="57" t="s">
        <v>40</v>
      </c>
      <c r="G14" s="162" t="s">
        <v>16</v>
      </c>
      <c r="H14" s="63" t="s">
        <v>43</v>
      </c>
      <c r="I14" s="169" t="s">
        <v>44</v>
      </c>
      <c r="J14" s="62">
        <v>110</v>
      </c>
      <c r="K14" s="5"/>
      <c r="M14" s="18"/>
    </row>
    <row r="15" spans="1:13" ht="39" customHeight="1">
      <c r="A15" s="5"/>
      <c r="B15" s="362"/>
      <c r="C15" s="160">
        <v>10</v>
      </c>
      <c r="D15" s="161" t="s">
        <v>45</v>
      </c>
      <c r="E15" s="160" t="s">
        <v>14</v>
      </c>
      <c r="F15" s="57" t="s">
        <v>46</v>
      </c>
      <c r="G15" s="162" t="s">
        <v>26</v>
      </c>
      <c r="H15" s="63" t="s">
        <v>47</v>
      </c>
      <c r="I15" s="169" t="s">
        <v>48</v>
      </c>
      <c r="J15" s="62">
        <v>75</v>
      </c>
      <c r="K15" s="5"/>
      <c r="M15" s="18"/>
    </row>
    <row r="16" spans="1:13" ht="45.75" customHeight="1">
      <c r="A16" s="7"/>
      <c r="B16" s="171" t="s">
        <v>49</v>
      </c>
      <c r="C16" s="172">
        <v>11</v>
      </c>
      <c r="D16" s="172" t="s">
        <v>13</v>
      </c>
      <c r="E16" s="172" t="s">
        <v>14</v>
      </c>
      <c r="F16" s="173" t="s">
        <v>50</v>
      </c>
      <c r="G16" s="178" t="s">
        <v>16</v>
      </c>
      <c r="H16" s="175" t="s">
        <v>51</v>
      </c>
      <c r="I16" s="171" t="s">
        <v>52</v>
      </c>
      <c r="J16" s="177">
        <v>168</v>
      </c>
      <c r="K16" s="5"/>
      <c r="M16" s="18"/>
    </row>
    <row r="17" spans="1:14" ht="45.75" customHeight="1">
      <c r="A17" s="7"/>
      <c r="B17" s="171"/>
      <c r="C17" s="172">
        <v>12</v>
      </c>
      <c r="D17" s="172" t="s">
        <v>13</v>
      </c>
      <c r="E17" s="172" t="s">
        <v>14</v>
      </c>
      <c r="F17" s="173" t="s">
        <v>53</v>
      </c>
      <c r="G17" s="178" t="s">
        <v>16</v>
      </c>
      <c r="H17" s="175" t="s">
        <v>54</v>
      </c>
      <c r="I17" s="171" t="s">
        <v>55</v>
      </c>
      <c r="J17" s="177">
        <v>168</v>
      </c>
      <c r="K17" s="5"/>
      <c r="M17" s="18"/>
    </row>
    <row r="18" spans="1:14" ht="39">
      <c r="A18" s="5"/>
      <c r="B18" s="171"/>
      <c r="C18" s="172">
        <v>13</v>
      </c>
      <c r="D18" s="172" t="s">
        <v>13</v>
      </c>
      <c r="E18" s="172" t="s">
        <v>14</v>
      </c>
      <c r="F18" s="172" t="s">
        <v>56</v>
      </c>
      <c r="G18" s="178" t="s">
        <v>16</v>
      </c>
      <c r="H18" s="179" t="s">
        <v>57</v>
      </c>
      <c r="I18" s="180" t="s">
        <v>58</v>
      </c>
      <c r="J18" s="287">
        <v>368</v>
      </c>
      <c r="K18" s="5"/>
      <c r="M18" s="18"/>
    </row>
    <row r="19" spans="1:14" ht="39">
      <c r="A19" s="5"/>
      <c r="B19" s="171"/>
      <c r="C19" s="172">
        <v>14</v>
      </c>
      <c r="D19" s="172" t="s">
        <v>13</v>
      </c>
      <c r="E19" s="172" t="s">
        <v>14</v>
      </c>
      <c r="F19" s="173" t="s">
        <v>59</v>
      </c>
      <c r="G19" s="178" t="s">
        <v>16</v>
      </c>
      <c r="H19" s="182" t="s">
        <v>60</v>
      </c>
      <c r="I19" s="183" t="s">
        <v>61</v>
      </c>
      <c r="J19" s="287">
        <v>358</v>
      </c>
      <c r="K19" s="5"/>
      <c r="M19" s="18"/>
    </row>
    <row r="20" spans="1:14" ht="46.5" customHeight="1">
      <c r="A20" s="5"/>
      <c r="B20" s="171"/>
      <c r="C20" s="172">
        <v>15</v>
      </c>
      <c r="D20" s="172" t="s">
        <v>19</v>
      </c>
      <c r="E20" s="172" t="s">
        <v>14</v>
      </c>
      <c r="F20" s="172" t="s">
        <v>62</v>
      </c>
      <c r="G20" s="178" t="s">
        <v>21</v>
      </c>
      <c r="H20" s="175" t="s">
        <v>63</v>
      </c>
      <c r="I20" s="184" t="s">
        <v>64</v>
      </c>
      <c r="J20" s="287">
        <v>240</v>
      </c>
      <c r="K20" s="5"/>
      <c r="M20" s="18"/>
    </row>
    <row r="21" spans="1:14" ht="48" customHeight="1">
      <c r="A21" s="5"/>
      <c r="B21" s="171"/>
      <c r="C21" s="172">
        <v>16</v>
      </c>
      <c r="D21" s="172" t="s">
        <v>13</v>
      </c>
      <c r="E21" s="172" t="s">
        <v>14</v>
      </c>
      <c r="F21" s="173" t="s">
        <v>65</v>
      </c>
      <c r="G21" s="174" t="s">
        <v>16</v>
      </c>
      <c r="H21" s="175" t="s">
        <v>66</v>
      </c>
      <c r="I21" s="186" t="s">
        <v>67</v>
      </c>
      <c r="J21" s="177">
        <v>380</v>
      </c>
      <c r="K21" s="5"/>
      <c r="M21" s="18"/>
    </row>
    <row r="22" spans="1:14" ht="48" customHeight="1">
      <c r="A22" s="5"/>
      <c r="B22" s="171"/>
      <c r="C22" s="172">
        <v>17</v>
      </c>
      <c r="D22" s="172" t="s">
        <v>19</v>
      </c>
      <c r="E22" s="172" t="s">
        <v>14</v>
      </c>
      <c r="F22" s="172" t="s">
        <v>68</v>
      </c>
      <c r="G22" s="174" t="s">
        <v>69</v>
      </c>
      <c r="H22" s="175" t="s">
        <v>70</v>
      </c>
      <c r="I22" s="186" t="s">
        <v>71</v>
      </c>
      <c r="J22" s="177">
        <v>128</v>
      </c>
      <c r="K22" s="5"/>
      <c r="M22" s="18"/>
    </row>
    <row r="23" spans="1:14" ht="44.55" customHeight="1">
      <c r="A23" s="5"/>
      <c r="B23" s="171"/>
      <c r="C23" s="172">
        <v>18</v>
      </c>
      <c r="D23" s="172" t="s">
        <v>19</v>
      </c>
      <c r="E23" s="172" t="s">
        <v>14</v>
      </c>
      <c r="F23" s="173" t="s">
        <v>68</v>
      </c>
      <c r="G23" s="178" t="s">
        <v>21</v>
      </c>
      <c r="H23" s="188" t="s">
        <v>72</v>
      </c>
      <c r="I23" s="189" t="s">
        <v>73</v>
      </c>
      <c r="J23" s="287">
        <v>430</v>
      </c>
      <c r="K23" s="5"/>
      <c r="M23" s="18"/>
    </row>
    <row r="24" spans="1:14" ht="45.75" customHeight="1">
      <c r="A24" s="7"/>
      <c r="B24" s="363" t="s">
        <v>74</v>
      </c>
      <c r="C24" s="160">
        <v>19</v>
      </c>
      <c r="D24" s="160" t="s">
        <v>19</v>
      </c>
      <c r="E24" s="160" t="s">
        <v>14</v>
      </c>
      <c r="F24" s="57" t="s">
        <v>59</v>
      </c>
      <c r="G24" s="162" t="s">
        <v>21</v>
      </c>
      <c r="H24" s="288" t="s">
        <v>75</v>
      </c>
      <c r="I24" s="289" t="s">
        <v>76</v>
      </c>
      <c r="J24" s="62">
        <v>98</v>
      </c>
      <c r="K24" s="5"/>
      <c r="M24" s="18"/>
    </row>
    <row r="25" spans="1:14" s="1" customFormat="1" ht="45.75" customHeight="1">
      <c r="A25" s="7"/>
      <c r="B25" s="364"/>
      <c r="C25" s="160">
        <v>20</v>
      </c>
      <c r="D25" s="160" t="s">
        <v>19</v>
      </c>
      <c r="E25" s="160" t="s">
        <v>14</v>
      </c>
      <c r="F25" s="57" t="s">
        <v>77</v>
      </c>
      <c r="G25" s="162" t="s">
        <v>69</v>
      </c>
      <c r="H25" s="63" t="s">
        <v>78</v>
      </c>
      <c r="I25" s="169" t="s">
        <v>79</v>
      </c>
      <c r="J25" s="62">
        <v>66</v>
      </c>
      <c r="K25" s="5"/>
      <c r="L25" s="2"/>
      <c r="M25" s="18"/>
      <c r="N25" s="2"/>
    </row>
    <row r="26" spans="1:14" s="1" customFormat="1" ht="45.75" customHeight="1">
      <c r="A26" s="7"/>
      <c r="B26" s="364"/>
      <c r="C26" s="160">
        <v>21</v>
      </c>
      <c r="D26" s="160" t="s">
        <v>19</v>
      </c>
      <c r="E26" s="160" t="s">
        <v>14</v>
      </c>
      <c r="F26" s="57" t="s">
        <v>80</v>
      </c>
      <c r="G26" s="162" t="s">
        <v>69</v>
      </c>
      <c r="H26" s="182" t="s">
        <v>81</v>
      </c>
      <c r="I26" s="191" t="s">
        <v>82</v>
      </c>
      <c r="J26" s="62">
        <v>168</v>
      </c>
      <c r="K26" s="5"/>
      <c r="L26" s="2"/>
      <c r="M26" s="18"/>
      <c r="N26" s="2"/>
    </row>
    <row r="27" spans="1:14" ht="45.75" customHeight="1">
      <c r="A27" s="7"/>
      <c r="B27" s="364"/>
      <c r="C27" s="160">
        <v>22</v>
      </c>
      <c r="D27" s="160" t="s">
        <v>45</v>
      </c>
      <c r="E27" s="160" t="s">
        <v>14</v>
      </c>
      <c r="F27" s="160" t="s">
        <v>83</v>
      </c>
      <c r="G27" s="162" t="s">
        <v>21</v>
      </c>
      <c r="H27" s="63" t="s">
        <v>84</v>
      </c>
      <c r="I27" s="169" t="s">
        <v>85</v>
      </c>
      <c r="J27" s="62">
        <v>78</v>
      </c>
      <c r="K27" s="5"/>
      <c r="M27" s="18"/>
    </row>
    <row r="28" spans="1:14" ht="45.75" customHeight="1">
      <c r="A28" s="7"/>
      <c r="B28" s="364"/>
      <c r="C28" s="160">
        <v>23</v>
      </c>
      <c r="D28" s="160" t="s">
        <v>45</v>
      </c>
      <c r="E28" s="160" t="s">
        <v>14</v>
      </c>
      <c r="F28" s="160" t="s">
        <v>83</v>
      </c>
      <c r="G28" s="162" t="s">
        <v>21</v>
      </c>
      <c r="H28" s="63" t="s">
        <v>86</v>
      </c>
      <c r="I28" s="169" t="s">
        <v>87</v>
      </c>
      <c r="J28" s="62">
        <v>98</v>
      </c>
      <c r="K28" s="5"/>
      <c r="M28" s="18"/>
    </row>
    <row r="29" spans="1:14" ht="45.75" customHeight="1">
      <c r="A29" s="7"/>
      <c r="B29" s="365"/>
      <c r="C29" s="160">
        <v>24</v>
      </c>
      <c r="D29" s="160" t="s">
        <v>19</v>
      </c>
      <c r="E29" s="160" t="s">
        <v>14</v>
      </c>
      <c r="F29" s="57" t="s">
        <v>68</v>
      </c>
      <c r="G29" s="162" t="s">
        <v>21</v>
      </c>
      <c r="H29" s="63" t="s">
        <v>88</v>
      </c>
      <c r="I29" s="169" t="s">
        <v>89</v>
      </c>
      <c r="J29" s="62">
        <v>118</v>
      </c>
      <c r="K29" s="5"/>
      <c r="M29" s="18"/>
    </row>
    <row r="30" spans="1:14" ht="45.75" customHeight="1">
      <c r="A30" s="7"/>
      <c r="B30" s="192" t="s">
        <v>90</v>
      </c>
      <c r="C30" s="172">
        <v>25</v>
      </c>
      <c r="D30" s="172" t="s">
        <v>13</v>
      </c>
      <c r="E30" s="172" t="s">
        <v>14</v>
      </c>
      <c r="F30" s="172" t="s">
        <v>91</v>
      </c>
      <c r="G30" s="174" t="s">
        <v>69</v>
      </c>
      <c r="H30" s="175" t="s">
        <v>92</v>
      </c>
      <c r="I30" s="186" t="s">
        <v>93</v>
      </c>
      <c r="J30" s="177">
        <v>228</v>
      </c>
      <c r="K30" s="5"/>
      <c r="M30" s="18"/>
    </row>
    <row r="31" spans="1:14" ht="69.400000000000006" customHeight="1">
      <c r="A31" s="5"/>
      <c r="B31" s="356" t="s">
        <v>94</v>
      </c>
      <c r="C31" s="160">
        <v>26</v>
      </c>
      <c r="D31" s="172" t="s">
        <v>24</v>
      </c>
      <c r="E31" s="160" t="s">
        <v>95</v>
      </c>
      <c r="F31" s="57" t="s">
        <v>96</v>
      </c>
      <c r="G31" s="162" t="s">
        <v>26</v>
      </c>
      <c r="H31" s="194" t="s">
        <v>97</v>
      </c>
      <c r="I31" s="195" t="s">
        <v>98</v>
      </c>
      <c r="J31" s="62">
        <v>110</v>
      </c>
      <c r="K31" s="5"/>
      <c r="M31" s="18"/>
    </row>
    <row r="32" spans="1:14" ht="45.75" customHeight="1">
      <c r="A32" s="5"/>
      <c r="B32" s="356"/>
      <c r="C32" s="160">
        <v>27</v>
      </c>
      <c r="D32" s="172" t="s">
        <v>45</v>
      </c>
      <c r="E32" s="160" t="s">
        <v>95</v>
      </c>
      <c r="F32" s="57" t="s">
        <v>99</v>
      </c>
      <c r="G32" s="162" t="s">
        <v>21</v>
      </c>
      <c r="H32" s="63" t="s">
        <v>100</v>
      </c>
      <c r="I32" s="169" t="s">
        <v>101</v>
      </c>
      <c r="J32" s="62">
        <v>110</v>
      </c>
      <c r="K32" s="5"/>
      <c r="M32" s="18"/>
    </row>
    <row r="33" spans="1:15" ht="45.75" customHeight="1">
      <c r="A33" s="5"/>
      <c r="B33" s="356"/>
      <c r="C33" s="160">
        <v>28</v>
      </c>
      <c r="D33" s="172" t="s">
        <v>19</v>
      </c>
      <c r="E33" s="160" t="s">
        <v>95</v>
      </c>
      <c r="F33" s="57" t="s">
        <v>102</v>
      </c>
      <c r="G33" s="162" t="s">
        <v>21</v>
      </c>
      <c r="H33" s="63" t="s">
        <v>103</v>
      </c>
      <c r="I33" s="169" t="s">
        <v>104</v>
      </c>
      <c r="J33" s="62">
        <v>120</v>
      </c>
      <c r="K33" s="5"/>
      <c r="M33" s="18"/>
      <c r="O33" s="18"/>
    </row>
    <row r="34" spans="1:15" ht="45.75" customHeight="1">
      <c r="A34" s="5"/>
      <c r="B34" s="356"/>
      <c r="C34" s="160">
        <v>29</v>
      </c>
      <c r="D34" s="172" t="s">
        <v>13</v>
      </c>
      <c r="E34" s="160" t="s">
        <v>95</v>
      </c>
      <c r="F34" s="57" t="s">
        <v>105</v>
      </c>
      <c r="G34" s="162" t="s">
        <v>69</v>
      </c>
      <c r="H34" s="63" t="s">
        <v>106</v>
      </c>
      <c r="I34" s="169" t="s">
        <v>107</v>
      </c>
      <c r="J34" s="62">
        <v>125</v>
      </c>
      <c r="K34" s="5"/>
      <c r="M34" s="18"/>
    </row>
    <row r="35" spans="1:15" ht="45.75" customHeight="1">
      <c r="A35" s="7"/>
      <c r="B35" s="356"/>
      <c r="C35" s="160">
        <v>30</v>
      </c>
      <c r="D35" s="172" t="s">
        <v>24</v>
      </c>
      <c r="E35" s="160" t="s">
        <v>95</v>
      </c>
      <c r="F35" s="57" t="s">
        <v>108</v>
      </c>
      <c r="G35" s="162" t="s">
        <v>26</v>
      </c>
      <c r="H35" s="196" t="s">
        <v>109</v>
      </c>
      <c r="I35" s="197" t="s">
        <v>110</v>
      </c>
      <c r="J35" s="62">
        <v>110</v>
      </c>
      <c r="K35" s="5"/>
      <c r="M35" s="18"/>
    </row>
    <row r="36" spans="1:15" ht="40.9" customHeight="1">
      <c r="A36" s="5"/>
      <c r="B36" s="357" t="s">
        <v>111</v>
      </c>
      <c r="C36" s="198">
        <v>31</v>
      </c>
      <c r="D36" s="198" t="s">
        <v>24</v>
      </c>
      <c r="E36" s="198" t="s">
        <v>112</v>
      </c>
      <c r="F36" s="199" t="s">
        <v>96</v>
      </c>
      <c r="G36" s="200" t="s">
        <v>26</v>
      </c>
      <c r="H36" s="201" t="s">
        <v>113</v>
      </c>
      <c r="I36" s="202" t="s">
        <v>114</v>
      </c>
      <c r="J36" s="203">
        <v>5.5</v>
      </c>
      <c r="K36" s="5"/>
      <c r="M36" s="18"/>
    </row>
    <row r="37" spans="1:15" ht="40.9" customHeight="1">
      <c r="A37" s="5"/>
      <c r="B37" s="357"/>
      <c r="C37" s="198">
        <v>32</v>
      </c>
      <c r="D37" s="198" t="s">
        <v>24</v>
      </c>
      <c r="E37" s="198" t="s">
        <v>115</v>
      </c>
      <c r="F37" s="199" t="s">
        <v>96</v>
      </c>
      <c r="G37" s="200" t="s">
        <v>26</v>
      </c>
      <c r="H37" s="201" t="s">
        <v>116</v>
      </c>
      <c r="I37" s="202" t="s">
        <v>117</v>
      </c>
      <c r="J37" s="205">
        <v>98</v>
      </c>
      <c r="K37" s="5"/>
      <c r="M37" s="18"/>
    </row>
    <row r="38" spans="1:15" ht="22.9">
      <c r="A38" s="5"/>
      <c r="B38" s="208" t="s">
        <v>118</v>
      </c>
      <c r="C38" s="4"/>
      <c r="D38" s="4"/>
      <c r="E38" s="4"/>
      <c r="F38" s="4"/>
      <c r="G38" s="4"/>
      <c r="H38" s="4"/>
      <c r="I38" s="4"/>
      <c r="J38" s="4"/>
      <c r="K38" s="5"/>
    </row>
    <row r="39" spans="1:15" ht="23.25" customHeight="1">
      <c r="A39" s="5"/>
      <c r="B39" s="4"/>
      <c r="C39" s="4"/>
      <c r="D39" s="4"/>
      <c r="E39" s="4"/>
      <c r="F39" s="4"/>
      <c r="G39" s="4"/>
      <c r="H39" s="209" t="s">
        <v>119</v>
      </c>
      <c r="I39" s="4"/>
      <c r="J39" s="4"/>
      <c r="K39" s="5"/>
    </row>
    <row r="40" spans="1:15">
      <c r="A40" s="5"/>
      <c r="B40" s="5"/>
      <c r="C40" s="5"/>
      <c r="D40" s="5"/>
      <c r="E40" s="5"/>
      <c r="F40" s="5"/>
      <c r="H40" s="5"/>
      <c r="I40" s="5"/>
      <c r="J40" s="5"/>
      <c r="K40" s="5"/>
    </row>
    <row r="41" spans="1:15">
      <c r="A41" s="5"/>
      <c r="B41" s="5" t="s">
        <v>120</v>
      </c>
      <c r="C41" s="5"/>
      <c r="D41" s="5"/>
      <c r="E41" s="5"/>
      <c r="F41" s="5"/>
      <c r="H41" s="5"/>
      <c r="I41" s="5"/>
      <c r="J41" s="5"/>
      <c r="K41" s="5"/>
    </row>
    <row r="42" spans="1:15">
      <c r="A42" s="5"/>
      <c r="B42" s="5" t="s">
        <v>121</v>
      </c>
      <c r="C42" s="5"/>
      <c r="D42" s="5"/>
      <c r="E42" s="5"/>
      <c r="F42" s="5"/>
      <c r="H42" s="5"/>
      <c r="I42" s="5"/>
      <c r="J42" s="5"/>
      <c r="K42" s="5"/>
    </row>
    <row r="43" spans="1:15">
      <c r="A43" s="5"/>
      <c r="B43" s="92"/>
      <c r="C43" s="5"/>
      <c r="D43" s="5"/>
      <c r="E43" s="5"/>
      <c r="F43" s="5"/>
      <c r="H43" s="5"/>
      <c r="I43" s="5"/>
      <c r="J43" s="5"/>
      <c r="K43" s="5"/>
    </row>
    <row r="44" spans="1:15">
      <c r="B44" s="5" t="s">
        <v>122</v>
      </c>
      <c r="C44" s="5"/>
      <c r="D44" s="5"/>
      <c r="E44" s="5"/>
      <c r="F44" s="5"/>
      <c r="H44" s="5"/>
      <c r="I44" s="5"/>
      <c r="J44" s="5"/>
    </row>
    <row r="45" spans="1:15" ht="19.5" customHeight="1">
      <c r="B45" s="358" t="s">
        <v>123</v>
      </c>
      <c r="C45" s="358"/>
      <c r="D45" s="358"/>
      <c r="E45" s="358"/>
      <c r="F45" s="358"/>
      <c r="G45" s="93"/>
      <c r="H45" s="94"/>
      <c r="I45" s="94"/>
      <c r="J45" s="5"/>
    </row>
    <row r="46" spans="1:15">
      <c r="B46" s="358"/>
      <c r="C46" s="358"/>
      <c r="D46" s="358"/>
      <c r="E46" s="358"/>
      <c r="F46" s="358"/>
      <c r="H46" s="5"/>
      <c r="I46" s="5"/>
      <c r="J46" s="5"/>
    </row>
    <row r="47" spans="1:15">
      <c r="B47" s="358"/>
      <c r="C47" s="358"/>
      <c r="D47" s="358"/>
      <c r="E47" s="358"/>
      <c r="F47" s="358"/>
      <c r="H47" s="5"/>
      <c r="I47" s="5"/>
      <c r="J47" s="5"/>
    </row>
    <row r="48" spans="1:15">
      <c r="B48" s="95" t="s">
        <v>124</v>
      </c>
      <c r="C48" s="5"/>
      <c r="D48" s="5"/>
      <c r="E48" s="5"/>
      <c r="F48" s="5"/>
      <c r="H48" s="5"/>
      <c r="I48" s="5"/>
      <c r="J48" s="5"/>
    </row>
    <row r="49" spans="2:10">
      <c r="B49" s="5"/>
      <c r="C49" s="5"/>
      <c r="D49" s="5"/>
      <c r="E49" s="5"/>
      <c r="F49" s="5"/>
      <c r="H49" s="5"/>
      <c r="I49" s="5"/>
      <c r="J49" s="5"/>
    </row>
  </sheetData>
  <mergeCells count="8">
    <mergeCell ref="B31:B35"/>
    <mergeCell ref="B36:B37"/>
    <mergeCell ref="B45:F47"/>
    <mergeCell ref="B2:J2"/>
    <mergeCell ref="B3:J3"/>
    <mergeCell ref="B4:J4"/>
    <mergeCell ref="B6:B15"/>
    <mergeCell ref="B24:B29"/>
  </mergeCells>
  <phoneticPr fontId="86" type="noConversion"/>
  <conditionalFormatting sqref="D6:D37">
    <cfRule type="cellIs" dxfId="39" priority="1" operator="equal">
      <formula>"深焙"</formula>
    </cfRule>
    <cfRule type="cellIs" dxfId="38" priority="2" operator="equal">
      <formula>"中深焙"</formula>
    </cfRule>
    <cfRule type="cellIs" dxfId="37" priority="3" operator="equal">
      <formula>"中焙"</formula>
    </cfRule>
    <cfRule type="containsText" dxfId="36" priority="4" operator="containsText" text="中浅焙">
      <formula>NOT(ISERROR(SEARCH("中浅焙",D6)))</formula>
    </cfRule>
  </conditionalFormatting>
  <printOptions horizontalCentered="1"/>
  <pageMargins left="0.25" right="0.25" top="0.75" bottom="0.75" header="0.3" footer="0.3"/>
  <pageSetup paperSize="9" scale="58"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  <pageSetUpPr fitToPage="1"/>
  </sheetPr>
  <dimension ref="A1:R50"/>
  <sheetViews>
    <sheetView topLeftCell="A31" zoomScale="70" zoomScaleNormal="70" zoomScaleSheetLayoutView="55" zoomScalePageLayoutView="40" workbookViewId="0">
      <selection activeCell="I22" sqref="I22"/>
    </sheetView>
  </sheetViews>
  <sheetFormatPr defaultColWidth="9.06640625" defaultRowHeight="19.5"/>
  <cols>
    <col min="1" max="1" width="3.33203125" style="2" customWidth="1"/>
    <col min="2" max="2" width="9.73046875" style="2" customWidth="1"/>
    <col min="3" max="3" width="9.9296875" style="2" customWidth="1"/>
    <col min="4" max="4" width="10.06640625" style="2" customWidth="1"/>
    <col min="5" max="5" width="9.46484375" style="2" customWidth="1"/>
    <col min="6" max="6" width="14.33203125" style="2" customWidth="1"/>
    <col min="7" max="7" width="12.265625" style="3" customWidth="1"/>
    <col min="8" max="8" width="17.06640625" style="2" customWidth="1"/>
    <col min="9" max="9" width="88.9296875" style="2" customWidth="1"/>
    <col min="10" max="10" width="12.59765625" style="2" customWidth="1"/>
    <col min="11" max="11" width="19.59765625" style="2" customWidth="1"/>
    <col min="12" max="12" width="19.33203125" style="2" customWidth="1"/>
    <col min="13" max="13" width="17.9296875" style="2" customWidth="1"/>
    <col min="14" max="14" width="9.46484375" style="2" customWidth="1"/>
    <col min="15" max="16384" width="9.06640625" style="2"/>
  </cols>
  <sheetData>
    <row r="1" spans="1:16">
      <c r="B1" s="4"/>
    </row>
    <row r="2" spans="1:16" ht="243" customHeight="1">
      <c r="A2" s="5"/>
      <c r="B2" s="359" t="s">
        <v>125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5"/>
    </row>
    <row r="3" spans="1:16" ht="45" customHeight="1">
      <c r="A3" s="5"/>
      <c r="B3" s="360" t="s">
        <v>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5"/>
    </row>
    <row r="4" spans="1:16" ht="108.75" customHeight="1">
      <c r="A4" s="6"/>
      <c r="B4" s="361" t="s">
        <v>2</v>
      </c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5"/>
    </row>
    <row r="5" spans="1:16" ht="75.400000000000006" customHeight="1">
      <c r="A5" s="7"/>
      <c r="B5" s="158" t="s">
        <v>3</v>
      </c>
      <c r="C5" s="158" t="s">
        <v>4</v>
      </c>
      <c r="D5" s="158" t="s">
        <v>5</v>
      </c>
      <c r="E5" s="158" t="s">
        <v>6</v>
      </c>
      <c r="F5" s="158" t="s">
        <v>7</v>
      </c>
      <c r="G5" s="158" t="s">
        <v>8</v>
      </c>
      <c r="H5" s="158" t="s">
        <v>9</v>
      </c>
      <c r="I5" s="158" t="s">
        <v>10</v>
      </c>
      <c r="J5" s="158" t="s">
        <v>11</v>
      </c>
      <c r="K5" s="159" t="s">
        <v>126</v>
      </c>
      <c r="L5" s="159" t="s">
        <v>127</v>
      </c>
      <c r="M5" s="159" t="s">
        <v>128</v>
      </c>
      <c r="N5" s="5"/>
    </row>
    <row r="6" spans="1:16" ht="45.75" customHeight="1">
      <c r="A6" s="7"/>
      <c r="B6" s="362" t="s">
        <v>12</v>
      </c>
      <c r="C6" s="160">
        <v>1</v>
      </c>
      <c r="D6" s="161" t="s">
        <v>13</v>
      </c>
      <c r="E6" s="160" t="s">
        <v>14</v>
      </c>
      <c r="F6" s="57" t="s">
        <v>15</v>
      </c>
      <c r="G6" s="162" t="s">
        <v>16</v>
      </c>
      <c r="H6" s="147" t="s">
        <v>17</v>
      </c>
      <c r="I6" s="163" t="s">
        <v>129</v>
      </c>
      <c r="J6" s="62">
        <v>66</v>
      </c>
      <c r="K6" s="62">
        <v>50</v>
      </c>
      <c r="L6" s="62">
        <v>46</v>
      </c>
      <c r="M6" s="62">
        <v>40</v>
      </c>
      <c r="N6" s="5"/>
      <c r="P6" s="18"/>
    </row>
    <row r="7" spans="1:16" ht="45.75" customHeight="1">
      <c r="A7" s="7"/>
      <c r="B7" s="362"/>
      <c r="C7" s="160">
        <v>2</v>
      </c>
      <c r="D7" s="161" t="s">
        <v>19</v>
      </c>
      <c r="E7" s="160" t="s">
        <v>14</v>
      </c>
      <c r="F7" s="57" t="s">
        <v>20</v>
      </c>
      <c r="G7" s="162" t="s">
        <v>21</v>
      </c>
      <c r="H7" s="164" t="s">
        <v>22</v>
      </c>
      <c r="I7" s="165" t="s">
        <v>23</v>
      </c>
      <c r="J7" s="62">
        <v>66</v>
      </c>
      <c r="K7" s="62">
        <v>50</v>
      </c>
      <c r="L7" s="62">
        <v>46</v>
      </c>
      <c r="M7" s="62">
        <v>40</v>
      </c>
      <c r="N7" s="5"/>
      <c r="P7" s="18"/>
    </row>
    <row r="8" spans="1:16" ht="45.75" customHeight="1">
      <c r="A8" s="7"/>
      <c r="B8" s="362"/>
      <c r="C8" s="160">
        <v>3</v>
      </c>
      <c r="D8" s="161" t="s">
        <v>24</v>
      </c>
      <c r="E8" s="160" t="s">
        <v>14</v>
      </c>
      <c r="F8" s="57" t="s">
        <v>25</v>
      </c>
      <c r="G8" s="162" t="s">
        <v>26</v>
      </c>
      <c r="H8" s="166" t="s">
        <v>27</v>
      </c>
      <c r="I8" s="167" t="s">
        <v>28</v>
      </c>
      <c r="J8" s="62">
        <v>66</v>
      </c>
      <c r="K8" s="62">
        <v>50</v>
      </c>
      <c r="L8" s="62">
        <v>46</v>
      </c>
      <c r="M8" s="62">
        <v>40</v>
      </c>
      <c r="N8" s="5"/>
      <c r="P8" s="18"/>
    </row>
    <row r="9" spans="1:16" ht="45.75" customHeight="1">
      <c r="A9" s="7"/>
      <c r="B9" s="362"/>
      <c r="C9" s="160">
        <v>4</v>
      </c>
      <c r="D9" s="161" t="s">
        <v>13</v>
      </c>
      <c r="E9" s="160" t="s">
        <v>14</v>
      </c>
      <c r="F9" s="57" t="s">
        <v>29</v>
      </c>
      <c r="G9" s="162" t="s">
        <v>16</v>
      </c>
      <c r="H9" s="168" t="s">
        <v>30</v>
      </c>
      <c r="I9" s="169" t="s">
        <v>31</v>
      </c>
      <c r="J9" s="62">
        <v>118</v>
      </c>
      <c r="K9" s="62">
        <v>88</v>
      </c>
      <c r="L9" s="62">
        <v>82</v>
      </c>
      <c r="M9" s="62">
        <v>72</v>
      </c>
      <c r="N9" s="5"/>
      <c r="P9" s="18"/>
    </row>
    <row r="10" spans="1:16" ht="45.75" customHeight="1">
      <c r="A10" s="7"/>
      <c r="B10" s="362"/>
      <c r="C10" s="160">
        <v>5</v>
      </c>
      <c r="D10" s="161" t="s">
        <v>13</v>
      </c>
      <c r="E10" s="160" t="s">
        <v>14</v>
      </c>
      <c r="F10" s="57" t="s">
        <v>29</v>
      </c>
      <c r="G10" s="162" t="s">
        <v>16</v>
      </c>
      <c r="H10" s="168" t="s">
        <v>32</v>
      </c>
      <c r="I10" s="169" t="s">
        <v>33</v>
      </c>
      <c r="J10" s="62">
        <v>118</v>
      </c>
      <c r="K10" s="62">
        <v>88</v>
      </c>
      <c r="L10" s="62">
        <v>82</v>
      </c>
      <c r="M10" s="62">
        <v>72</v>
      </c>
      <c r="N10" s="5"/>
      <c r="P10" s="18"/>
    </row>
    <row r="11" spans="1:16" ht="45.75" customHeight="1">
      <c r="A11" s="7"/>
      <c r="B11" s="362"/>
      <c r="C11" s="160">
        <v>6</v>
      </c>
      <c r="D11" s="161" t="s">
        <v>13</v>
      </c>
      <c r="E11" s="160" t="s">
        <v>14</v>
      </c>
      <c r="F11" s="57" t="s">
        <v>34</v>
      </c>
      <c r="G11" s="162" t="s">
        <v>16</v>
      </c>
      <c r="H11" s="63" t="s">
        <v>35</v>
      </c>
      <c r="I11" s="169" t="s">
        <v>130</v>
      </c>
      <c r="J11" s="62">
        <v>118</v>
      </c>
      <c r="K11" s="62">
        <v>88</v>
      </c>
      <c r="L11" s="62">
        <v>82</v>
      </c>
      <c r="M11" s="62">
        <v>72</v>
      </c>
      <c r="N11" s="5"/>
      <c r="P11" s="18"/>
    </row>
    <row r="12" spans="1:16" ht="45.75" customHeight="1">
      <c r="A12" s="7"/>
      <c r="B12" s="362"/>
      <c r="C12" s="160">
        <v>7</v>
      </c>
      <c r="D12" s="161" t="s">
        <v>13</v>
      </c>
      <c r="E12" s="160" t="s">
        <v>14</v>
      </c>
      <c r="F12" s="57" t="s">
        <v>40</v>
      </c>
      <c r="G12" s="162" t="s">
        <v>16</v>
      </c>
      <c r="H12" s="63" t="s">
        <v>131</v>
      </c>
      <c r="I12" s="169" t="s">
        <v>132</v>
      </c>
      <c r="J12" s="62">
        <v>168</v>
      </c>
      <c r="K12" s="62">
        <f>J12*0.7</f>
        <v>117.6</v>
      </c>
      <c r="L12" s="62">
        <v>100</v>
      </c>
      <c r="M12" s="62">
        <f>J12*0.5</f>
        <v>84</v>
      </c>
      <c r="N12" s="5"/>
      <c r="P12" s="18"/>
    </row>
    <row r="13" spans="1:16" ht="45.75" customHeight="1">
      <c r="A13" s="7"/>
      <c r="B13" s="362"/>
      <c r="C13" s="160">
        <v>8</v>
      </c>
      <c r="D13" s="161" t="s">
        <v>13</v>
      </c>
      <c r="E13" s="160" t="s">
        <v>14</v>
      </c>
      <c r="F13" s="57" t="s">
        <v>40</v>
      </c>
      <c r="G13" s="162" t="s">
        <v>16</v>
      </c>
      <c r="H13" s="63" t="s">
        <v>41</v>
      </c>
      <c r="I13" s="169" t="s">
        <v>42</v>
      </c>
      <c r="J13" s="62">
        <v>110</v>
      </c>
      <c r="K13" s="62">
        <f>J13*0.7</f>
        <v>77</v>
      </c>
      <c r="L13" s="62">
        <v>72</v>
      </c>
      <c r="M13" s="62">
        <v>66</v>
      </c>
      <c r="N13" s="5"/>
      <c r="P13" s="18"/>
    </row>
    <row r="14" spans="1:16" ht="45.75" customHeight="1">
      <c r="A14" s="7"/>
      <c r="B14" s="362"/>
      <c r="C14" s="160">
        <v>9</v>
      </c>
      <c r="D14" s="161" t="s">
        <v>13</v>
      </c>
      <c r="E14" s="160" t="s">
        <v>14</v>
      </c>
      <c r="F14" s="57" t="s">
        <v>40</v>
      </c>
      <c r="G14" s="162" t="s">
        <v>16</v>
      </c>
      <c r="H14" s="63" t="s">
        <v>43</v>
      </c>
      <c r="I14" s="169" t="s">
        <v>44</v>
      </c>
      <c r="J14" s="62">
        <v>110</v>
      </c>
      <c r="K14" s="62">
        <f>J14*0.7</f>
        <v>77</v>
      </c>
      <c r="L14" s="62">
        <v>72</v>
      </c>
      <c r="M14" s="62">
        <v>66</v>
      </c>
      <c r="N14" s="5"/>
      <c r="P14" s="18"/>
    </row>
    <row r="15" spans="1:16" ht="39" customHeight="1">
      <c r="A15" s="5"/>
      <c r="B15" s="362"/>
      <c r="C15" s="160">
        <v>10</v>
      </c>
      <c r="D15" s="161" t="s">
        <v>45</v>
      </c>
      <c r="E15" s="160" t="s">
        <v>14</v>
      </c>
      <c r="F15" s="57" t="s">
        <v>46</v>
      </c>
      <c r="G15" s="162" t="s">
        <v>26</v>
      </c>
      <c r="H15" s="63" t="s">
        <v>47</v>
      </c>
      <c r="I15" s="169" t="s">
        <v>48</v>
      </c>
      <c r="J15" s="62">
        <v>75</v>
      </c>
      <c r="K15" s="62">
        <v>55</v>
      </c>
      <c r="L15" s="62">
        <v>49</v>
      </c>
      <c r="M15" s="62">
        <v>45</v>
      </c>
      <c r="N15" s="5"/>
      <c r="P15" s="18"/>
    </row>
    <row r="16" spans="1:16" ht="45.75" customHeight="1">
      <c r="A16" s="7"/>
      <c r="B16" s="171" t="s">
        <v>49</v>
      </c>
      <c r="C16" s="172">
        <v>11</v>
      </c>
      <c r="D16" s="172" t="s">
        <v>13</v>
      </c>
      <c r="E16" s="172" t="s">
        <v>14</v>
      </c>
      <c r="F16" s="173" t="s">
        <v>50</v>
      </c>
      <c r="G16" s="178" t="s">
        <v>16</v>
      </c>
      <c r="H16" s="175" t="s">
        <v>51</v>
      </c>
      <c r="I16" s="171" t="s">
        <v>52</v>
      </c>
      <c r="J16" s="177">
        <v>168</v>
      </c>
      <c r="K16" s="177">
        <f>J16*0.7</f>
        <v>117.6</v>
      </c>
      <c r="L16" s="177">
        <v>100</v>
      </c>
      <c r="M16" s="177">
        <f>J16*0.5</f>
        <v>84</v>
      </c>
      <c r="N16" s="5"/>
      <c r="P16" s="18"/>
    </row>
    <row r="17" spans="1:17" ht="45.75" customHeight="1">
      <c r="A17" s="7"/>
      <c r="B17" s="171"/>
      <c r="C17" s="172">
        <v>12</v>
      </c>
      <c r="D17" s="172" t="s">
        <v>13</v>
      </c>
      <c r="E17" s="172" t="s">
        <v>14</v>
      </c>
      <c r="F17" s="173" t="s">
        <v>53</v>
      </c>
      <c r="G17" s="178" t="s">
        <v>16</v>
      </c>
      <c r="H17" s="175" t="s">
        <v>54</v>
      </c>
      <c r="I17" s="171" t="s">
        <v>55</v>
      </c>
      <c r="J17" s="177">
        <v>168</v>
      </c>
      <c r="K17" s="177">
        <v>118</v>
      </c>
      <c r="L17" s="177">
        <v>100</v>
      </c>
      <c r="M17" s="177">
        <v>84</v>
      </c>
      <c r="N17" s="5"/>
      <c r="P17" s="18"/>
    </row>
    <row r="18" spans="1:17" ht="39">
      <c r="A18" s="5"/>
      <c r="B18" s="171"/>
      <c r="C18" s="172">
        <v>13</v>
      </c>
      <c r="D18" s="172" t="s">
        <v>13</v>
      </c>
      <c r="E18" s="172" t="s">
        <v>14</v>
      </c>
      <c r="F18" s="172" t="s">
        <v>56</v>
      </c>
      <c r="G18" s="178" t="s">
        <v>16</v>
      </c>
      <c r="H18" s="179" t="s">
        <v>57</v>
      </c>
      <c r="I18" s="180" t="s">
        <v>133</v>
      </c>
      <c r="J18" s="285" t="s">
        <v>134</v>
      </c>
      <c r="K18" s="286">
        <v>221</v>
      </c>
      <c r="L18" s="286">
        <v>177</v>
      </c>
      <c r="M18" s="286">
        <v>148</v>
      </c>
      <c r="N18" s="5"/>
      <c r="P18" s="18"/>
    </row>
    <row r="19" spans="1:17" ht="32" customHeight="1">
      <c r="A19" s="5"/>
      <c r="B19" s="171"/>
      <c r="C19" s="172">
        <v>14</v>
      </c>
      <c r="D19" s="172" t="s">
        <v>13</v>
      </c>
      <c r="E19" s="172" t="s">
        <v>14</v>
      </c>
      <c r="F19" s="173" t="s">
        <v>135</v>
      </c>
      <c r="G19" s="174" t="s">
        <v>21</v>
      </c>
      <c r="H19" s="175" t="s">
        <v>136</v>
      </c>
      <c r="I19" s="171" t="s">
        <v>137</v>
      </c>
      <c r="J19" s="285" t="s">
        <v>138</v>
      </c>
      <c r="K19" s="286">
        <v>126</v>
      </c>
      <c r="L19" s="286">
        <v>118</v>
      </c>
      <c r="M19" s="286">
        <v>109</v>
      </c>
      <c r="N19" s="5"/>
      <c r="P19" s="18"/>
    </row>
    <row r="20" spans="1:17" ht="39">
      <c r="A20" s="5"/>
      <c r="B20" s="171"/>
      <c r="C20" s="172">
        <v>15</v>
      </c>
      <c r="D20" s="172" t="s">
        <v>13</v>
      </c>
      <c r="E20" s="172" t="s">
        <v>14</v>
      </c>
      <c r="F20" s="173" t="s">
        <v>59</v>
      </c>
      <c r="G20" s="178" t="s">
        <v>16</v>
      </c>
      <c r="H20" s="182" t="s">
        <v>60</v>
      </c>
      <c r="I20" s="183" t="s">
        <v>61</v>
      </c>
      <c r="J20" s="287">
        <v>358</v>
      </c>
      <c r="K20" s="177">
        <f>J20*0.75</f>
        <v>268.5</v>
      </c>
      <c r="L20" s="177">
        <v>215</v>
      </c>
      <c r="M20" s="177">
        <v>179</v>
      </c>
      <c r="N20" s="5"/>
      <c r="P20" s="18"/>
    </row>
    <row r="21" spans="1:17" ht="46.5" customHeight="1">
      <c r="A21" s="5"/>
      <c r="B21" s="171"/>
      <c r="C21" s="172">
        <v>16</v>
      </c>
      <c r="D21" s="172" t="s">
        <v>19</v>
      </c>
      <c r="E21" s="172" t="s">
        <v>14</v>
      </c>
      <c r="F21" s="172" t="s">
        <v>62</v>
      </c>
      <c r="G21" s="178" t="s">
        <v>21</v>
      </c>
      <c r="H21" s="175" t="s">
        <v>63</v>
      </c>
      <c r="I21" s="184" t="s">
        <v>64</v>
      </c>
      <c r="J21" s="287">
        <v>240</v>
      </c>
      <c r="K21" s="177">
        <v>180</v>
      </c>
      <c r="L21" s="177">
        <v>170</v>
      </c>
      <c r="M21" s="177">
        <v>160</v>
      </c>
      <c r="N21" s="5"/>
      <c r="P21" s="18"/>
    </row>
    <row r="22" spans="1:17" ht="48" customHeight="1">
      <c r="A22" s="5"/>
      <c r="B22" s="171"/>
      <c r="C22" s="172">
        <v>17</v>
      </c>
      <c r="D22" s="172" t="s">
        <v>13</v>
      </c>
      <c r="E22" s="172" t="s">
        <v>14</v>
      </c>
      <c r="F22" s="173" t="s">
        <v>65</v>
      </c>
      <c r="G22" s="174" t="s">
        <v>16</v>
      </c>
      <c r="H22" s="175" t="s">
        <v>66</v>
      </c>
      <c r="I22" s="186" t="s">
        <v>139</v>
      </c>
      <c r="J22" s="285" t="s">
        <v>140</v>
      </c>
      <c r="K22" s="286">
        <v>225</v>
      </c>
      <c r="L22" s="286">
        <v>212</v>
      </c>
      <c r="M22" s="286">
        <v>200</v>
      </c>
      <c r="N22" s="5"/>
      <c r="P22" s="18"/>
    </row>
    <row r="23" spans="1:17" ht="48" customHeight="1">
      <c r="A23" s="5"/>
      <c r="B23" s="171"/>
      <c r="C23" s="172">
        <v>18</v>
      </c>
      <c r="D23" s="172" t="s">
        <v>19</v>
      </c>
      <c r="E23" s="172" t="s">
        <v>14</v>
      </c>
      <c r="F23" s="172" t="s">
        <v>68</v>
      </c>
      <c r="G23" s="174" t="s">
        <v>69</v>
      </c>
      <c r="H23" s="175" t="s">
        <v>141</v>
      </c>
      <c r="I23" s="184" t="s">
        <v>142</v>
      </c>
      <c r="J23" s="286">
        <v>920</v>
      </c>
      <c r="K23" s="286">
        <v>690</v>
      </c>
      <c r="L23" s="286">
        <v>550</v>
      </c>
      <c r="M23" s="286">
        <v>460</v>
      </c>
      <c r="N23" s="5"/>
      <c r="P23" s="18"/>
    </row>
    <row r="24" spans="1:17" ht="44.55" customHeight="1">
      <c r="A24" s="5"/>
      <c r="B24" s="171"/>
      <c r="C24" s="172">
        <v>19</v>
      </c>
      <c r="D24" s="172" t="s">
        <v>19</v>
      </c>
      <c r="E24" s="172" t="s">
        <v>14</v>
      </c>
      <c r="F24" s="173" t="s">
        <v>68</v>
      </c>
      <c r="G24" s="178" t="s">
        <v>21</v>
      </c>
      <c r="H24" s="188" t="s">
        <v>72</v>
      </c>
      <c r="I24" s="189" t="s">
        <v>73</v>
      </c>
      <c r="J24" s="287">
        <v>430</v>
      </c>
      <c r="K24" s="177">
        <v>300</v>
      </c>
      <c r="L24" s="177">
        <v>258</v>
      </c>
      <c r="M24" s="177">
        <v>215</v>
      </c>
      <c r="N24" s="5"/>
      <c r="P24" s="18"/>
    </row>
    <row r="25" spans="1:17" ht="45.75" customHeight="1">
      <c r="A25" s="7"/>
      <c r="B25" s="363" t="s">
        <v>74</v>
      </c>
      <c r="C25" s="160">
        <v>20</v>
      </c>
      <c r="D25" s="160" t="s">
        <v>19</v>
      </c>
      <c r="E25" s="160" t="s">
        <v>14</v>
      </c>
      <c r="F25" s="57" t="s">
        <v>59</v>
      </c>
      <c r="G25" s="162" t="s">
        <v>21</v>
      </c>
      <c r="H25" s="288" t="s">
        <v>75</v>
      </c>
      <c r="I25" s="289" t="s">
        <v>76</v>
      </c>
      <c r="J25" s="62">
        <v>98</v>
      </c>
      <c r="K25" s="62">
        <v>75</v>
      </c>
      <c r="L25" s="62">
        <v>70</v>
      </c>
      <c r="M25" s="62">
        <v>65</v>
      </c>
      <c r="N25" s="5"/>
      <c r="P25" s="18"/>
    </row>
    <row r="26" spans="1:17" s="1" customFormat="1" ht="45.75" customHeight="1">
      <c r="A26" s="7"/>
      <c r="B26" s="364"/>
      <c r="C26" s="160">
        <v>21</v>
      </c>
      <c r="D26" s="160" t="s">
        <v>19</v>
      </c>
      <c r="E26" s="160" t="s">
        <v>14</v>
      </c>
      <c r="F26" s="57" t="s">
        <v>77</v>
      </c>
      <c r="G26" s="162" t="s">
        <v>69</v>
      </c>
      <c r="H26" s="63" t="s">
        <v>78</v>
      </c>
      <c r="I26" s="169" t="s">
        <v>79</v>
      </c>
      <c r="J26" s="62">
        <v>66</v>
      </c>
      <c r="K26" s="62">
        <v>50</v>
      </c>
      <c r="L26" s="62">
        <v>46</v>
      </c>
      <c r="M26" s="62">
        <v>50</v>
      </c>
      <c r="N26" s="5"/>
      <c r="O26" s="2"/>
      <c r="P26" s="18"/>
      <c r="Q26" s="2"/>
    </row>
    <row r="27" spans="1:17" s="1" customFormat="1" ht="45.75" customHeight="1">
      <c r="A27" s="7"/>
      <c r="B27" s="364"/>
      <c r="C27" s="160">
        <v>22</v>
      </c>
      <c r="D27" s="160" t="s">
        <v>19</v>
      </c>
      <c r="E27" s="160" t="s">
        <v>14</v>
      </c>
      <c r="F27" s="57" t="s">
        <v>80</v>
      </c>
      <c r="G27" s="162" t="s">
        <v>69</v>
      </c>
      <c r="H27" s="182" t="s">
        <v>81</v>
      </c>
      <c r="I27" s="191" t="s">
        <v>82</v>
      </c>
      <c r="J27" s="62">
        <v>168</v>
      </c>
      <c r="K27" s="62">
        <v>126</v>
      </c>
      <c r="L27" s="62">
        <v>118</v>
      </c>
      <c r="M27" s="62">
        <v>109</v>
      </c>
      <c r="N27" s="5"/>
      <c r="O27" s="2"/>
      <c r="P27" s="18"/>
      <c r="Q27" s="2"/>
    </row>
    <row r="28" spans="1:17" ht="45.75" customHeight="1">
      <c r="A28" s="7"/>
      <c r="B28" s="364"/>
      <c r="C28" s="160">
        <v>23</v>
      </c>
      <c r="D28" s="160" t="s">
        <v>45</v>
      </c>
      <c r="E28" s="160" t="s">
        <v>14</v>
      </c>
      <c r="F28" s="160" t="s">
        <v>83</v>
      </c>
      <c r="G28" s="162" t="s">
        <v>21</v>
      </c>
      <c r="H28" s="63" t="s">
        <v>84</v>
      </c>
      <c r="I28" s="169" t="s">
        <v>143</v>
      </c>
      <c r="J28" s="62">
        <v>78</v>
      </c>
      <c r="K28" s="62">
        <v>60</v>
      </c>
      <c r="L28" s="62">
        <v>55</v>
      </c>
      <c r="M28" s="62">
        <v>50</v>
      </c>
      <c r="N28" s="5"/>
      <c r="P28" s="18"/>
    </row>
    <row r="29" spans="1:17" ht="45.75" customHeight="1">
      <c r="A29" s="7"/>
      <c r="B29" s="364"/>
      <c r="C29" s="160">
        <v>24</v>
      </c>
      <c r="D29" s="160" t="s">
        <v>45</v>
      </c>
      <c r="E29" s="160" t="s">
        <v>14</v>
      </c>
      <c r="F29" s="160" t="s">
        <v>83</v>
      </c>
      <c r="G29" s="162" t="s">
        <v>21</v>
      </c>
      <c r="H29" s="63" t="s">
        <v>86</v>
      </c>
      <c r="I29" s="169" t="s">
        <v>87</v>
      </c>
      <c r="J29" s="62">
        <v>98</v>
      </c>
      <c r="K29" s="62">
        <v>75</v>
      </c>
      <c r="L29" s="62">
        <v>70</v>
      </c>
      <c r="M29" s="62">
        <v>65</v>
      </c>
      <c r="N29" s="5"/>
      <c r="P29" s="18"/>
    </row>
    <row r="30" spans="1:17" ht="45.75" customHeight="1">
      <c r="A30" s="7"/>
      <c r="B30" s="364"/>
      <c r="C30" s="160">
        <v>25</v>
      </c>
      <c r="D30" s="160" t="s">
        <v>45</v>
      </c>
      <c r="E30" s="160" t="s">
        <v>14</v>
      </c>
      <c r="F30" s="160" t="s">
        <v>83</v>
      </c>
      <c r="G30" s="162" t="s">
        <v>21</v>
      </c>
      <c r="H30" s="63" t="s">
        <v>144</v>
      </c>
      <c r="I30" s="169" t="s">
        <v>145</v>
      </c>
      <c r="J30" s="62">
        <v>118</v>
      </c>
      <c r="K30" s="62">
        <v>88</v>
      </c>
      <c r="L30" s="62">
        <v>82</v>
      </c>
      <c r="M30" s="62">
        <v>72</v>
      </c>
      <c r="N30" s="5"/>
      <c r="P30" s="18"/>
    </row>
    <row r="31" spans="1:17" ht="45.75" customHeight="1">
      <c r="A31" s="7"/>
      <c r="B31" s="365"/>
      <c r="C31" s="160">
        <v>26</v>
      </c>
      <c r="D31" s="160" t="s">
        <v>19</v>
      </c>
      <c r="E31" s="160" t="s">
        <v>14</v>
      </c>
      <c r="F31" s="57" t="s">
        <v>68</v>
      </c>
      <c r="G31" s="162" t="s">
        <v>21</v>
      </c>
      <c r="H31" s="63" t="s">
        <v>88</v>
      </c>
      <c r="I31" s="169" t="s">
        <v>89</v>
      </c>
      <c r="J31" s="62">
        <v>118</v>
      </c>
      <c r="K31" s="62">
        <v>88</v>
      </c>
      <c r="L31" s="62">
        <v>82</v>
      </c>
      <c r="M31" s="62">
        <v>72</v>
      </c>
      <c r="N31" s="5"/>
      <c r="P31" s="18"/>
    </row>
    <row r="32" spans="1:17" ht="69.400000000000006" customHeight="1">
      <c r="A32" s="5"/>
      <c r="B32" s="356" t="s">
        <v>94</v>
      </c>
      <c r="C32" s="160">
        <v>27</v>
      </c>
      <c r="D32" s="172" t="s">
        <v>24</v>
      </c>
      <c r="E32" s="160" t="s">
        <v>95</v>
      </c>
      <c r="F32" s="57" t="s">
        <v>96</v>
      </c>
      <c r="G32" s="162" t="s">
        <v>26</v>
      </c>
      <c r="H32" s="194" t="s">
        <v>97</v>
      </c>
      <c r="I32" s="195" t="s">
        <v>146</v>
      </c>
      <c r="J32" s="62">
        <v>110</v>
      </c>
      <c r="K32" s="62">
        <v>80</v>
      </c>
      <c r="L32" s="62">
        <v>70</v>
      </c>
      <c r="M32" s="62">
        <v>65</v>
      </c>
      <c r="N32" s="5"/>
      <c r="P32" s="18"/>
    </row>
    <row r="33" spans="1:18" ht="45.75" customHeight="1">
      <c r="A33" s="5"/>
      <c r="B33" s="356"/>
      <c r="C33" s="160">
        <v>28</v>
      </c>
      <c r="D33" s="172" t="s">
        <v>45</v>
      </c>
      <c r="E33" s="160" t="s">
        <v>95</v>
      </c>
      <c r="F33" s="57" t="s">
        <v>99</v>
      </c>
      <c r="G33" s="162" t="s">
        <v>21</v>
      </c>
      <c r="H33" s="63" t="s">
        <v>100</v>
      </c>
      <c r="I33" s="169" t="s">
        <v>147</v>
      </c>
      <c r="J33" s="62">
        <v>110</v>
      </c>
      <c r="K33" s="62">
        <v>80</v>
      </c>
      <c r="L33" s="62">
        <v>70</v>
      </c>
      <c r="M33" s="62">
        <v>65</v>
      </c>
      <c r="N33" s="5"/>
      <c r="P33" s="18"/>
    </row>
    <row r="34" spans="1:18" ht="45.75" customHeight="1">
      <c r="A34" s="5"/>
      <c r="B34" s="356"/>
      <c r="C34" s="160">
        <v>29</v>
      </c>
      <c r="D34" s="172" t="s">
        <v>19</v>
      </c>
      <c r="E34" s="160" t="s">
        <v>95</v>
      </c>
      <c r="F34" s="57" t="s">
        <v>102</v>
      </c>
      <c r="G34" s="162" t="s">
        <v>21</v>
      </c>
      <c r="H34" s="63" t="s">
        <v>103</v>
      </c>
      <c r="I34" s="169" t="s">
        <v>104</v>
      </c>
      <c r="J34" s="62">
        <v>120</v>
      </c>
      <c r="K34" s="62">
        <v>90</v>
      </c>
      <c r="L34" s="62">
        <v>80</v>
      </c>
      <c r="M34" s="62">
        <v>75</v>
      </c>
      <c r="N34" s="5"/>
      <c r="P34" s="18"/>
      <c r="R34" s="18"/>
    </row>
    <row r="35" spans="1:18" ht="45.75" customHeight="1">
      <c r="A35" s="5"/>
      <c r="B35" s="356"/>
      <c r="C35" s="160">
        <v>30</v>
      </c>
      <c r="D35" s="172" t="s">
        <v>13</v>
      </c>
      <c r="E35" s="160" t="s">
        <v>95</v>
      </c>
      <c r="F35" s="57" t="s">
        <v>105</v>
      </c>
      <c r="G35" s="162" t="s">
        <v>69</v>
      </c>
      <c r="H35" s="63" t="s">
        <v>106</v>
      </c>
      <c r="I35" s="169" t="s">
        <v>107</v>
      </c>
      <c r="J35" s="62">
        <v>125</v>
      </c>
      <c r="K35" s="62">
        <v>95</v>
      </c>
      <c r="L35" s="62">
        <v>85</v>
      </c>
      <c r="M35" s="62">
        <v>80</v>
      </c>
      <c r="N35" s="5"/>
      <c r="P35" s="18"/>
    </row>
    <row r="36" spans="1:18" ht="45.75" customHeight="1">
      <c r="A36" s="7"/>
      <c r="B36" s="356"/>
      <c r="C36" s="160">
        <v>31</v>
      </c>
      <c r="D36" s="172" t="s">
        <v>24</v>
      </c>
      <c r="E36" s="160" t="s">
        <v>95</v>
      </c>
      <c r="F36" s="57" t="s">
        <v>108</v>
      </c>
      <c r="G36" s="162" t="s">
        <v>26</v>
      </c>
      <c r="H36" s="196" t="s">
        <v>109</v>
      </c>
      <c r="I36" s="197" t="s">
        <v>110</v>
      </c>
      <c r="J36" s="62">
        <v>110</v>
      </c>
      <c r="K36" s="62">
        <v>80</v>
      </c>
      <c r="L36" s="62">
        <v>70</v>
      </c>
      <c r="M36" s="62">
        <v>65</v>
      </c>
      <c r="N36" s="5"/>
      <c r="P36" s="18"/>
    </row>
    <row r="37" spans="1:18" ht="40.9" customHeight="1">
      <c r="A37" s="5"/>
      <c r="B37" s="357" t="s">
        <v>111</v>
      </c>
      <c r="C37" s="198">
        <v>32</v>
      </c>
      <c r="D37" s="198" t="s">
        <v>24</v>
      </c>
      <c r="E37" s="198" t="s">
        <v>112</v>
      </c>
      <c r="F37" s="199" t="s">
        <v>96</v>
      </c>
      <c r="G37" s="200" t="s">
        <v>26</v>
      </c>
      <c r="H37" s="201" t="s">
        <v>113</v>
      </c>
      <c r="I37" s="202" t="s">
        <v>114</v>
      </c>
      <c r="J37" s="203">
        <v>5.5</v>
      </c>
      <c r="K37" s="204" t="s">
        <v>148</v>
      </c>
      <c r="L37" s="204" t="s">
        <v>149</v>
      </c>
      <c r="M37" s="204" t="s">
        <v>150</v>
      </c>
      <c r="N37" s="5"/>
      <c r="P37" s="18"/>
    </row>
    <row r="38" spans="1:18" ht="40.9" customHeight="1">
      <c r="A38" s="5"/>
      <c r="B38" s="357"/>
      <c r="C38" s="198">
        <v>33</v>
      </c>
      <c r="D38" s="198" t="s">
        <v>24</v>
      </c>
      <c r="E38" s="198" t="s">
        <v>115</v>
      </c>
      <c r="F38" s="199" t="s">
        <v>96</v>
      </c>
      <c r="G38" s="200" t="s">
        <v>26</v>
      </c>
      <c r="H38" s="201" t="s">
        <v>116</v>
      </c>
      <c r="I38" s="202" t="s">
        <v>117</v>
      </c>
      <c r="J38" s="205">
        <v>98</v>
      </c>
      <c r="K38" s="206" t="s">
        <v>151</v>
      </c>
      <c r="L38" s="207" t="s">
        <v>152</v>
      </c>
      <c r="M38" s="207" t="s">
        <v>153</v>
      </c>
      <c r="N38" s="5"/>
      <c r="P38" s="18"/>
    </row>
    <row r="39" spans="1:18" ht="22.9">
      <c r="A39" s="5"/>
      <c r="B39" s="208" t="s">
        <v>118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5"/>
    </row>
    <row r="40" spans="1:18" ht="23.25" customHeight="1">
      <c r="A40" s="5"/>
      <c r="B40" s="4"/>
      <c r="C40" s="4"/>
      <c r="D40" s="4"/>
      <c r="E40" s="4"/>
      <c r="F40" s="4"/>
      <c r="G40" s="4"/>
      <c r="H40" s="209" t="s">
        <v>119</v>
      </c>
      <c r="I40" s="4"/>
      <c r="J40" s="4"/>
      <c r="K40" s="4"/>
      <c r="L40" s="4"/>
      <c r="M40" s="4"/>
      <c r="N40" s="5"/>
    </row>
    <row r="41" spans="1:18">
      <c r="A41" s="5"/>
      <c r="B41" s="5"/>
      <c r="C41" s="5"/>
      <c r="D41" s="5"/>
      <c r="E41" s="5"/>
      <c r="F41" s="5"/>
      <c r="H41" s="5"/>
      <c r="I41" s="5"/>
      <c r="J41" s="5"/>
      <c r="K41" s="5"/>
      <c r="L41" s="5"/>
      <c r="M41" s="18"/>
      <c r="N41" s="5"/>
    </row>
    <row r="42" spans="1:18">
      <c r="A42" s="5"/>
      <c r="B42" s="5" t="s">
        <v>120</v>
      </c>
      <c r="C42" s="5"/>
      <c r="D42" s="290" t="s">
        <v>154</v>
      </c>
      <c r="E42" s="5"/>
      <c r="F42" s="5"/>
      <c r="H42" s="5"/>
      <c r="I42" s="5"/>
      <c r="J42" s="5"/>
      <c r="K42" s="5"/>
      <c r="L42" s="5"/>
      <c r="M42" s="5"/>
      <c r="N42" s="5"/>
    </row>
    <row r="43" spans="1:18">
      <c r="A43" s="5"/>
      <c r="B43" s="5" t="s">
        <v>155</v>
      </c>
      <c r="C43" s="5"/>
      <c r="D43" s="290" t="s">
        <v>156</v>
      </c>
      <c r="E43" s="5"/>
      <c r="F43" s="5"/>
      <c r="H43" s="5"/>
      <c r="I43" s="5"/>
      <c r="J43" s="5"/>
      <c r="K43" s="5"/>
      <c r="L43" s="5"/>
      <c r="M43" s="5"/>
      <c r="N43" s="5"/>
    </row>
    <row r="44" spans="1:18">
      <c r="A44" s="5"/>
      <c r="C44" s="5"/>
      <c r="D44" s="290" t="s">
        <v>157</v>
      </c>
      <c r="E44" s="5"/>
      <c r="F44" s="5"/>
      <c r="H44" s="5"/>
      <c r="I44" s="5"/>
      <c r="J44" s="5"/>
      <c r="K44" s="5"/>
      <c r="L44" s="5"/>
      <c r="M44" s="5"/>
      <c r="N44" s="5"/>
    </row>
    <row r="45" spans="1:18">
      <c r="B45" s="5" t="s">
        <v>122</v>
      </c>
      <c r="C45" s="5"/>
      <c r="D45" s="5"/>
      <c r="E45" s="5"/>
      <c r="F45" s="5"/>
      <c r="H45" s="5"/>
      <c r="I45" s="5"/>
      <c r="J45" s="5"/>
      <c r="K45" s="5"/>
      <c r="L45" s="5"/>
      <c r="M45" s="5"/>
    </row>
    <row r="46" spans="1:18" ht="19.5" customHeight="1">
      <c r="B46" s="358" t="s">
        <v>123</v>
      </c>
      <c r="C46" s="358"/>
      <c r="D46" s="358"/>
      <c r="E46" s="358"/>
      <c r="F46" s="358"/>
      <c r="G46" s="93"/>
      <c r="H46" s="94"/>
      <c r="I46" s="94"/>
      <c r="J46" s="5"/>
      <c r="K46" s="5"/>
      <c r="L46" s="5"/>
      <c r="M46" s="5"/>
    </row>
    <row r="47" spans="1:18">
      <c r="B47" s="358"/>
      <c r="C47" s="358"/>
      <c r="D47" s="358"/>
      <c r="E47" s="358"/>
      <c r="F47" s="358"/>
      <c r="H47" s="5"/>
      <c r="I47" s="5"/>
      <c r="J47" s="5"/>
      <c r="K47" s="5"/>
      <c r="L47" s="5"/>
      <c r="M47" s="5"/>
    </row>
    <row r="48" spans="1:18">
      <c r="B48" s="358"/>
      <c r="C48" s="358"/>
      <c r="D48" s="358"/>
      <c r="E48" s="358"/>
      <c r="F48" s="358"/>
      <c r="H48" s="5"/>
      <c r="I48" s="5"/>
      <c r="J48" s="5"/>
      <c r="K48" s="5"/>
      <c r="L48" s="5"/>
      <c r="M48" s="5"/>
    </row>
    <row r="49" spans="2:13">
      <c r="B49" s="95" t="s">
        <v>124</v>
      </c>
      <c r="C49" s="5"/>
      <c r="D49" s="5"/>
      <c r="E49" s="5"/>
      <c r="F49" s="5"/>
      <c r="H49" s="5"/>
      <c r="I49" s="5"/>
      <c r="J49" s="5"/>
      <c r="K49" s="5"/>
      <c r="L49" s="5"/>
      <c r="M49" s="5"/>
    </row>
    <row r="50" spans="2:13">
      <c r="B50" s="5"/>
      <c r="C50" s="5"/>
      <c r="D50" s="5"/>
      <c r="E50" s="5"/>
      <c r="F50" s="5"/>
      <c r="H50" s="5"/>
      <c r="I50" s="5"/>
      <c r="J50" s="5"/>
      <c r="K50" s="5"/>
      <c r="L50" s="5"/>
      <c r="M50" s="5"/>
    </row>
  </sheetData>
  <mergeCells count="8">
    <mergeCell ref="B32:B36"/>
    <mergeCell ref="B37:B38"/>
    <mergeCell ref="B46:F48"/>
    <mergeCell ref="B2:M2"/>
    <mergeCell ref="B3:M3"/>
    <mergeCell ref="B4:M4"/>
    <mergeCell ref="B6:B15"/>
    <mergeCell ref="B25:B31"/>
  </mergeCells>
  <phoneticPr fontId="86" type="noConversion"/>
  <conditionalFormatting sqref="D6:D38">
    <cfRule type="cellIs" dxfId="35" priority="1" operator="equal">
      <formula>"深焙"</formula>
    </cfRule>
    <cfRule type="cellIs" dxfId="34" priority="2" operator="equal">
      <formula>"中深焙"</formula>
    </cfRule>
    <cfRule type="cellIs" dxfId="33" priority="3" operator="equal">
      <formula>"中焙"</formula>
    </cfRule>
    <cfRule type="containsText" dxfId="32" priority="4" operator="containsText" text="中浅焙">
      <formula>NOT(ISERROR(SEARCH("中浅焙",D6)))</formula>
    </cfRule>
  </conditionalFormatting>
  <printOptions horizontalCentered="1"/>
  <pageMargins left="0.25" right="0.25" top="0.75" bottom="0.75" header="0.3" footer="0.3"/>
  <pageSetup paperSize="9" scale="58" fitToHeight="0"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56"/>
  <sheetViews>
    <sheetView zoomScale="70" zoomScaleNormal="70" workbookViewId="0">
      <pane xSplit="5" ySplit="1" topLeftCell="L3" activePane="bottomRight" state="frozen"/>
      <selection pane="topRight"/>
      <selection pane="bottomLeft"/>
      <selection pane="bottomRight" activeCell="A13" sqref="A13:XFD13"/>
    </sheetView>
  </sheetViews>
  <sheetFormatPr defaultColWidth="9.06640625" defaultRowHeight="15.75"/>
  <cols>
    <col min="1" max="1" width="17.73046875" style="2" customWidth="1"/>
    <col min="2" max="3" width="8.9296875" style="2" customWidth="1"/>
    <col min="4" max="4" width="12.265625" style="2" customWidth="1"/>
    <col min="5" max="5" width="26.06640625" style="2" customWidth="1"/>
    <col min="6" max="8" width="9.9296875" style="2" customWidth="1"/>
    <col min="9" max="9" width="13" style="2" customWidth="1"/>
    <col min="10" max="11" width="10.6640625" style="2" customWidth="1"/>
    <col min="12" max="15" width="14.06640625" style="2" customWidth="1"/>
    <col min="16" max="16" width="19.59765625" style="2" customWidth="1"/>
    <col min="17" max="17" width="19.59765625" style="237" customWidth="1"/>
    <col min="18" max="18" width="19.33203125" style="2" customWidth="1"/>
    <col min="19" max="19" width="19.33203125" style="237" customWidth="1"/>
    <col min="20" max="20" width="17.9296875" style="2" customWidth="1"/>
    <col min="21" max="21" width="20.59765625" style="237" customWidth="1"/>
    <col min="22" max="16384" width="9.06640625" style="2"/>
  </cols>
  <sheetData>
    <row r="1" spans="1:21" ht="75.400000000000006" customHeight="1">
      <c r="A1" s="238" t="s">
        <v>158</v>
      </c>
      <c r="B1" s="239" t="s">
        <v>159</v>
      </c>
      <c r="C1" s="239" t="s">
        <v>7</v>
      </c>
      <c r="D1" s="239" t="s">
        <v>8</v>
      </c>
      <c r="E1" s="240" t="s">
        <v>160</v>
      </c>
      <c r="F1" s="239" t="s">
        <v>6</v>
      </c>
      <c r="G1" s="241" t="s">
        <v>161</v>
      </c>
      <c r="H1" s="240" t="s">
        <v>162</v>
      </c>
      <c r="I1" s="242" t="s">
        <v>163</v>
      </c>
      <c r="J1" s="239" t="s">
        <v>11</v>
      </c>
      <c r="K1" s="241" t="s">
        <v>164</v>
      </c>
      <c r="L1" s="242" t="s">
        <v>165</v>
      </c>
      <c r="M1" s="242" t="s">
        <v>166</v>
      </c>
      <c r="N1" s="242" t="s">
        <v>167</v>
      </c>
      <c r="O1" s="242" t="s">
        <v>168</v>
      </c>
      <c r="P1" s="242" t="s">
        <v>126</v>
      </c>
      <c r="Q1" s="243" t="s">
        <v>169</v>
      </c>
      <c r="R1" s="242" t="s">
        <v>127</v>
      </c>
      <c r="S1" s="244" t="s">
        <v>170</v>
      </c>
      <c r="T1" s="245" t="s">
        <v>128</v>
      </c>
      <c r="U1" s="246" t="s">
        <v>171</v>
      </c>
    </row>
    <row r="2" spans="1:21" ht="75.400000000000006" customHeight="1">
      <c r="A2" s="238"/>
      <c r="B2" s="239"/>
      <c r="C2" s="239"/>
      <c r="D2" s="239"/>
      <c r="E2" s="247"/>
      <c r="F2" s="239"/>
      <c r="G2" s="241"/>
      <c r="H2" s="240"/>
      <c r="I2" s="242"/>
      <c r="J2" s="239"/>
      <c r="K2" s="241"/>
      <c r="L2" s="242"/>
      <c r="M2" s="242"/>
      <c r="N2" s="242"/>
      <c r="O2" s="242"/>
      <c r="P2" s="248">
        <f>P3/J3</f>
        <v>0.75757575757575801</v>
      </c>
      <c r="Q2" s="249"/>
      <c r="R2" s="248">
        <f>R3/J3</f>
        <v>0.69696969696969702</v>
      </c>
      <c r="S2" s="250"/>
      <c r="T2" s="251">
        <f>T3/J3</f>
        <v>0.60606060606060597</v>
      </c>
      <c r="U2" s="246"/>
    </row>
    <row r="3" spans="1:21" ht="45.75" customHeight="1">
      <c r="A3" s="238"/>
      <c r="B3" s="239"/>
      <c r="C3" s="242"/>
      <c r="D3" s="252"/>
      <c r="E3" s="15" t="s">
        <v>17</v>
      </c>
      <c r="F3" s="253" t="s">
        <v>14</v>
      </c>
      <c r="G3" s="253">
        <v>70</v>
      </c>
      <c r="H3" s="253">
        <f>G3*0.25+2</f>
        <v>19.5</v>
      </c>
      <c r="I3" s="253">
        <f t="shared" ref="I3:I56" si="0">ROUNDDOWN(J3*1.3,0)</f>
        <v>85</v>
      </c>
      <c r="J3" s="254">
        <v>66</v>
      </c>
      <c r="K3" s="255">
        <f>(J3-H3)/J3</f>
        <v>0.70454545454545503</v>
      </c>
      <c r="L3" s="254">
        <f t="shared" ref="L3:L56" si="1">I3*0.95</f>
        <v>80.75</v>
      </c>
      <c r="M3" s="254">
        <f t="shared" ref="M3:M56" si="2">I3*0.72</f>
        <v>61.2</v>
      </c>
      <c r="N3" s="254">
        <f t="shared" ref="N3:N56" si="3">I3*0.68</f>
        <v>57.8</v>
      </c>
      <c r="O3" s="254">
        <f t="shared" ref="O3:O56" si="4">I3*0.64</f>
        <v>54.4</v>
      </c>
      <c r="P3" s="254">
        <v>50</v>
      </c>
      <c r="Q3" s="256">
        <f>(P3-H3)/P3</f>
        <v>0.61</v>
      </c>
      <c r="R3" s="254">
        <v>46</v>
      </c>
      <c r="S3" s="257">
        <f>(R3-H3)/R3</f>
        <v>0.57608695652173902</v>
      </c>
      <c r="T3" s="258">
        <v>40</v>
      </c>
      <c r="U3" s="259">
        <f>(T3-H3)/T3</f>
        <v>0.51249999999999996</v>
      </c>
    </row>
    <row r="4" spans="1:21" ht="45.75" customHeight="1">
      <c r="A4" s="238"/>
      <c r="B4" s="239"/>
      <c r="C4" s="239"/>
      <c r="D4" s="252"/>
      <c r="E4" s="19" t="s">
        <v>22</v>
      </c>
      <c r="F4" s="253" t="s">
        <v>14</v>
      </c>
      <c r="G4" s="253"/>
      <c r="H4" s="253">
        <f>65*0.25+2</f>
        <v>18.25</v>
      </c>
      <c r="I4" s="253">
        <f t="shared" si="0"/>
        <v>85</v>
      </c>
      <c r="J4" s="254">
        <v>66</v>
      </c>
      <c r="K4" s="255">
        <f t="shared" ref="K4:K56" si="5">(J4-H4)/J4</f>
        <v>0.72348484848484895</v>
      </c>
      <c r="L4" s="254">
        <f t="shared" si="1"/>
        <v>80.75</v>
      </c>
      <c r="M4" s="254">
        <f t="shared" si="2"/>
        <v>61.2</v>
      </c>
      <c r="N4" s="254">
        <f t="shared" si="3"/>
        <v>57.8</v>
      </c>
      <c r="O4" s="254">
        <f t="shared" si="4"/>
        <v>54.4</v>
      </c>
      <c r="P4" s="254">
        <v>48</v>
      </c>
      <c r="Q4" s="256">
        <f t="shared" ref="Q4:Q56" si="6">(P4-H4)/P4</f>
        <v>0.61979166666666696</v>
      </c>
      <c r="R4" s="254">
        <v>42</v>
      </c>
      <c r="S4" s="257">
        <f t="shared" ref="S4:S56" si="7">(R4-H4)/R4</f>
        <v>0.56547619047619002</v>
      </c>
      <c r="T4" s="258">
        <v>38</v>
      </c>
      <c r="U4" s="259">
        <f t="shared" ref="U4:U56" si="8">(T4-H4)/T4</f>
        <v>0.51973684210526305</v>
      </c>
    </row>
    <row r="5" spans="1:21" ht="45.75" customHeight="1">
      <c r="A5" s="238"/>
      <c r="B5" s="260"/>
      <c r="C5" s="261"/>
      <c r="D5" s="252"/>
      <c r="E5" s="21" t="s">
        <v>27</v>
      </c>
      <c r="F5" s="253" t="s">
        <v>14</v>
      </c>
      <c r="G5" s="253"/>
      <c r="H5" s="253">
        <f>65*0.25+2</f>
        <v>18.25</v>
      </c>
      <c r="I5" s="253">
        <f t="shared" si="0"/>
        <v>85</v>
      </c>
      <c r="J5" s="254">
        <v>66</v>
      </c>
      <c r="K5" s="255">
        <f t="shared" si="5"/>
        <v>0.72348484848484895</v>
      </c>
      <c r="L5" s="254">
        <f t="shared" si="1"/>
        <v>80.75</v>
      </c>
      <c r="M5" s="254">
        <f t="shared" si="2"/>
        <v>61.2</v>
      </c>
      <c r="N5" s="254">
        <f t="shared" si="3"/>
        <v>57.8</v>
      </c>
      <c r="O5" s="254">
        <f t="shared" si="4"/>
        <v>54.4</v>
      </c>
      <c r="P5" s="262">
        <v>165</v>
      </c>
      <c r="Q5" s="256">
        <f t="shared" si="6"/>
        <v>0.88939393939393896</v>
      </c>
      <c r="R5" s="262">
        <v>154</v>
      </c>
      <c r="S5" s="257">
        <f t="shared" si="7"/>
        <v>0.881493506493506</v>
      </c>
      <c r="T5" s="263">
        <v>142</v>
      </c>
      <c r="U5" s="259">
        <f t="shared" si="8"/>
        <v>0.87147887323943696</v>
      </c>
    </row>
    <row r="6" spans="1:21" ht="45.75" customHeight="1">
      <c r="A6" s="238"/>
      <c r="B6" s="264"/>
      <c r="C6" s="265"/>
      <c r="D6" s="252"/>
      <c r="E6" s="23" t="s">
        <v>172</v>
      </c>
      <c r="F6" s="253" t="s">
        <v>14</v>
      </c>
      <c r="G6" s="253"/>
      <c r="H6" s="253">
        <f>75.1/800*200+2</f>
        <v>20.774999999999999</v>
      </c>
      <c r="I6" s="253">
        <f t="shared" si="0"/>
        <v>127</v>
      </c>
      <c r="J6" s="254">
        <v>98</v>
      </c>
      <c r="K6" s="255">
        <f t="shared" si="5"/>
        <v>0.78801020408163303</v>
      </c>
      <c r="L6" s="254">
        <f t="shared" si="1"/>
        <v>120.65</v>
      </c>
      <c r="M6" s="254">
        <f t="shared" si="2"/>
        <v>91.44</v>
      </c>
      <c r="N6" s="254">
        <f t="shared" si="3"/>
        <v>86.36</v>
      </c>
      <c r="O6" s="254">
        <f t="shared" si="4"/>
        <v>81.28</v>
      </c>
      <c r="P6" s="262">
        <v>75</v>
      </c>
      <c r="Q6" s="256">
        <f t="shared" si="6"/>
        <v>0.72299999999999998</v>
      </c>
      <c r="R6" s="262">
        <v>70</v>
      </c>
      <c r="S6" s="257">
        <f t="shared" si="7"/>
        <v>0.70321428571428601</v>
      </c>
      <c r="T6" s="266">
        <v>65</v>
      </c>
      <c r="U6" s="259">
        <f t="shared" si="8"/>
        <v>0.68038461538461503</v>
      </c>
    </row>
    <row r="7" spans="1:21" ht="45.75" customHeight="1">
      <c r="A7" s="238"/>
      <c r="B7" s="239"/>
      <c r="C7" s="242"/>
      <c r="D7" s="252"/>
      <c r="E7" s="23" t="s">
        <v>32</v>
      </c>
      <c r="F7" s="253" t="s">
        <v>14</v>
      </c>
      <c r="G7" s="253"/>
      <c r="H7" s="253">
        <f>_xlfn.XLOOKUP(E7,生豆成本表!$B$2:$B$35,生豆成本表!$C$2:$C$35)/800*200+2</f>
        <v>38.5</v>
      </c>
      <c r="I7" s="253">
        <f t="shared" si="0"/>
        <v>153</v>
      </c>
      <c r="J7" s="254">
        <v>118</v>
      </c>
      <c r="K7" s="255">
        <f t="shared" si="5"/>
        <v>0.67372881355932202</v>
      </c>
      <c r="L7" s="254">
        <f t="shared" si="1"/>
        <v>145.35</v>
      </c>
      <c r="M7" s="254">
        <f t="shared" si="2"/>
        <v>110.16</v>
      </c>
      <c r="N7" s="254">
        <f t="shared" si="3"/>
        <v>104.04</v>
      </c>
      <c r="O7" s="254">
        <f t="shared" si="4"/>
        <v>97.92</v>
      </c>
      <c r="P7" s="254">
        <v>75</v>
      </c>
      <c r="Q7" s="256">
        <f t="shared" si="6"/>
        <v>0.48666666666666702</v>
      </c>
      <c r="R7" s="254">
        <v>70</v>
      </c>
      <c r="S7" s="257">
        <f t="shared" si="7"/>
        <v>0.45</v>
      </c>
      <c r="T7" s="258">
        <v>65</v>
      </c>
      <c r="U7" s="259">
        <f t="shared" si="8"/>
        <v>0.40769230769230802</v>
      </c>
    </row>
    <row r="8" spans="1:21" ht="45.75" customHeight="1">
      <c r="A8" s="238"/>
      <c r="B8" s="239"/>
      <c r="C8" s="242"/>
      <c r="D8" s="252"/>
      <c r="E8" s="25" t="s">
        <v>173</v>
      </c>
      <c r="F8" s="253" t="s">
        <v>14</v>
      </c>
      <c r="G8" s="253"/>
      <c r="H8" s="253">
        <f>_xlfn.XLOOKUP(E8,生豆成本表!$B$2:$B$35,生豆成本表!$C$2:$C$35)/800*200+2</f>
        <v>46.5</v>
      </c>
      <c r="I8" s="253">
        <f t="shared" si="0"/>
        <v>231</v>
      </c>
      <c r="J8" s="254">
        <v>178</v>
      </c>
      <c r="K8" s="255">
        <f t="shared" si="5"/>
        <v>0.73876404494381998</v>
      </c>
      <c r="L8" s="254">
        <f t="shared" si="1"/>
        <v>219.45</v>
      </c>
      <c r="M8" s="254">
        <f t="shared" si="2"/>
        <v>166.32</v>
      </c>
      <c r="N8" s="254">
        <f t="shared" si="3"/>
        <v>157.08000000000001</v>
      </c>
      <c r="O8" s="254">
        <f t="shared" si="4"/>
        <v>147.84</v>
      </c>
      <c r="P8" s="254">
        <v>96</v>
      </c>
      <c r="Q8" s="256">
        <f t="shared" si="6"/>
        <v>0.515625</v>
      </c>
      <c r="R8" s="254">
        <f>J8*0.7</f>
        <v>124.6</v>
      </c>
      <c r="S8" s="257">
        <f t="shared" si="7"/>
        <v>0.62680577849117203</v>
      </c>
      <c r="T8" s="258">
        <v>85</v>
      </c>
      <c r="U8" s="259">
        <f t="shared" si="8"/>
        <v>0.45294117647058801</v>
      </c>
    </row>
    <row r="9" spans="1:21" ht="45.75" customHeight="1">
      <c r="A9" s="238"/>
      <c r="B9" s="239"/>
      <c r="C9" s="242"/>
      <c r="D9" s="252"/>
      <c r="E9" s="25" t="s">
        <v>38</v>
      </c>
      <c r="F9" s="253" t="s">
        <v>14</v>
      </c>
      <c r="G9" s="253"/>
      <c r="H9" s="253">
        <f>_xlfn.XLOOKUP(E9,生豆成本表!$B$2:$B$35,生豆成本表!$C$2:$C$35)/800*200+2</f>
        <v>19</v>
      </c>
      <c r="I9" s="253">
        <f t="shared" si="0"/>
        <v>85</v>
      </c>
      <c r="J9" s="254">
        <v>66</v>
      </c>
      <c r="K9" s="255">
        <f t="shared" si="5"/>
        <v>0.71212121212121204</v>
      </c>
      <c r="L9" s="254">
        <f t="shared" si="1"/>
        <v>80.75</v>
      </c>
      <c r="M9" s="254">
        <f t="shared" si="2"/>
        <v>61.2</v>
      </c>
      <c r="N9" s="254">
        <f t="shared" si="3"/>
        <v>57.8</v>
      </c>
      <c r="O9" s="254">
        <f t="shared" si="4"/>
        <v>54.4</v>
      </c>
      <c r="P9" s="254">
        <v>75</v>
      </c>
      <c r="Q9" s="256">
        <f t="shared" si="6"/>
        <v>0.74666666666666703</v>
      </c>
      <c r="R9" s="254">
        <v>70</v>
      </c>
      <c r="S9" s="257">
        <f t="shared" si="7"/>
        <v>0.72857142857142898</v>
      </c>
      <c r="T9" s="258">
        <v>65</v>
      </c>
      <c r="U9" s="259">
        <f t="shared" si="8"/>
        <v>0.70769230769230795</v>
      </c>
    </row>
    <row r="10" spans="1:21" ht="45.75" customHeight="1">
      <c r="A10" s="238"/>
      <c r="B10" s="260"/>
      <c r="C10" s="261"/>
      <c r="D10" s="252"/>
      <c r="E10" s="25" t="s">
        <v>174</v>
      </c>
      <c r="F10" s="253" t="s">
        <v>14</v>
      </c>
      <c r="G10" s="253"/>
      <c r="H10" s="253">
        <f>_xlfn.XLOOKUP(E10,生豆成本表!$B$2:$B$35,生豆成本表!$C$2:$C$35)/800*200+2</f>
        <v>51.5</v>
      </c>
      <c r="I10" s="253">
        <f t="shared" si="0"/>
        <v>284</v>
      </c>
      <c r="J10" s="254">
        <v>219</v>
      </c>
      <c r="K10" s="255">
        <f t="shared" si="5"/>
        <v>0.76484018264840203</v>
      </c>
      <c r="L10" s="254">
        <f t="shared" si="1"/>
        <v>269.8</v>
      </c>
      <c r="M10" s="254">
        <f t="shared" si="2"/>
        <v>204.48</v>
      </c>
      <c r="N10" s="254">
        <f t="shared" si="3"/>
        <v>193.12</v>
      </c>
      <c r="O10" s="254">
        <f t="shared" si="4"/>
        <v>181.76</v>
      </c>
      <c r="P10" s="262">
        <v>85</v>
      </c>
      <c r="Q10" s="256">
        <f t="shared" si="6"/>
        <v>0.39411764705882402</v>
      </c>
      <c r="R10" s="262">
        <v>78</v>
      </c>
      <c r="S10" s="257">
        <f t="shared" si="7"/>
        <v>0.33974358974358998</v>
      </c>
      <c r="T10" s="266">
        <v>72</v>
      </c>
      <c r="U10" s="259">
        <f t="shared" si="8"/>
        <v>0.28472222222222199</v>
      </c>
    </row>
    <row r="11" spans="1:21" ht="45.75" customHeight="1">
      <c r="A11" s="238"/>
      <c r="B11" s="260"/>
      <c r="C11" s="261"/>
      <c r="D11" s="252"/>
      <c r="E11" s="25" t="s">
        <v>175</v>
      </c>
      <c r="F11" s="253" t="s">
        <v>14</v>
      </c>
      <c r="G11" s="253"/>
      <c r="H11" s="253">
        <f>_xlfn.XLOOKUP(E11,生豆成本表!$B$2:$B$36,生豆成本表!$C$2:$C$36)/800*200+2</f>
        <v>34</v>
      </c>
      <c r="I11" s="253">
        <f t="shared" si="0"/>
        <v>143</v>
      </c>
      <c r="J11" s="254">
        <v>110</v>
      </c>
      <c r="K11" s="255">
        <f t="shared" si="5"/>
        <v>0.69090909090909103</v>
      </c>
      <c r="L11" s="254">
        <f t="shared" si="1"/>
        <v>135.85</v>
      </c>
      <c r="M11" s="254">
        <f t="shared" si="2"/>
        <v>102.96</v>
      </c>
      <c r="N11" s="254">
        <f t="shared" si="3"/>
        <v>97.24</v>
      </c>
      <c r="O11" s="254">
        <f t="shared" si="4"/>
        <v>91.52</v>
      </c>
      <c r="P11" s="262">
        <v>118</v>
      </c>
      <c r="Q11" s="256">
        <f t="shared" si="6"/>
        <v>0.71186440677966101</v>
      </c>
      <c r="R11" s="262">
        <v>108</v>
      </c>
      <c r="S11" s="257">
        <f t="shared" si="7"/>
        <v>0.68518518518518501</v>
      </c>
      <c r="T11" s="266">
        <v>98</v>
      </c>
      <c r="U11" s="259">
        <f t="shared" si="8"/>
        <v>0.65306122448979598</v>
      </c>
    </row>
    <row r="12" spans="1:21" ht="45.75" customHeight="1">
      <c r="A12" s="238"/>
      <c r="B12" s="260"/>
      <c r="C12" s="261"/>
      <c r="D12" s="252"/>
      <c r="E12" s="25" t="s">
        <v>47</v>
      </c>
      <c r="F12" s="253" t="s">
        <v>14</v>
      </c>
      <c r="G12" s="253"/>
      <c r="H12" s="253">
        <f>69/800*200+2</f>
        <v>19.25</v>
      </c>
      <c r="I12" s="253">
        <f t="shared" si="0"/>
        <v>85</v>
      </c>
      <c r="J12" s="254">
        <v>66</v>
      </c>
      <c r="K12" s="255">
        <f t="shared" si="5"/>
        <v>0.70833333333333304</v>
      </c>
      <c r="L12" s="254">
        <f t="shared" si="1"/>
        <v>80.75</v>
      </c>
      <c r="M12" s="254">
        <f t="shared" si="2"/>
        <v>61.2</v>
      </c>
      <c r="N12" s="254">
        <f t="shared" si="3"/>
        <v>57.8</v>
      </c>
      <c r="O12" s="254">
        <f t="shared" si="4"/>
        <v>54.4</v>
      </c>
      <c r="P12" s="262">
        <v>125</v>
      </c>
      <c r="Q12" s="256">
        <f t="shared" si="6"/>
        <v>0.84599999999999997</v>
      </c>
      <c r="R12" s="262">
        <v>115</v>
      </c>
      <c r="S12" s="257">
        <f t="shared" si="7"/>
        <v>0.83260869565217399</v>
      </c>
      <c r="T12" s="266">
        <v>105</v>
      </c>
      <c r="U12" s="259">
        <f t="shared" si="8"/>
        <v>0.81666666666666698</v>
      </c>
    </row>
    <row r="13" spans="1:21" ht="39" customHeight="1">
      <c r="A13" s="238"/>
      <c r="B13" s="239"/>
      <c r="C13" s="242"/>
      <c r="D13" s="252"/>
      <c r="E13" s="32" t="s">
        <v>136</v>
      </c>
      <c r="F13" s="253" t="s">
        <v>14</v>
      </c>
      <c r="G13" s="253"/>
      <c r="H13" s="253">
        <f>_xlfn.XLOOKUP(E13,生豆成本表!$B$2:$B$35,生豆成本表!$C$2:$C$35)/800*200+2</f>
        <v>51.5</v>
      </c>
      <c r="I13" s="253">
        <f t="shared" si="0"/>
        <v>270</v>
      </c>
      <c r="J13" s="254">
        <v>208</v>
      </c>
      <c r="K13" s="255">
        <f t="shared" si="5"/>
        <v>0.75240384615384603</v>
      </c>
      <c r="L13" s="254">
        <f t="shared" si="1"/>
        <v>256.5</v>
      </c>
      <c r="M13" s="254">
        <f t="shared" si="2"/>
        <v>194.4</v>
      </c>
      <c r="N13" s="254">
        <f t="shared" si="3"/>
        <v>183.6</v>
      </c>
      <c r="O13" s="254">
        <f t="shared" si="4"/>
        <v>172.8</v>
      </c>
      <c r="P13" s="254">
        <v>60</v>
      </c>
      <c r="Q13" s="256">
        <f t="shared" si="6"/>
        <v>0.141666666666667</v>
      </c>
      <c r="R13" s="254">
        <v>55</v>
      </c>
      <c r="S13" s="257">
        <f t="shared" si="7"/>
        <v>6.3636363636363602E-2</v>
      </c>
      <c r="T13" s="258">
        <v>50</v>
      </c>
      <c r="U13" s="259">
        <f t="shared" si="8"/>
        <v>-0.03</v>
      </c>
    </row>
    <row r="14" spans="1:21" ht="39" customHeight="1">
      <c r="A14" s="238"/>
      <c r="B14" s="239"/>
      <c r="C14" s="242"/>
      <c r="D14" s="252"/>
      <c r="E14" s="36" t="s">
        <v>176</v>
      </c>
      <c r="F14" s="253" t="s">
        <v>14</v>
      </c>
      <c r="G14" s="253"/>
      <c r="H14" s="253">
        <f>_xlfn.XLOOKUP(E14,生豆成本表!$B$2:$B$35,生豆成本表!$C$2:$C$35)/800*200+2</f>
        <v>44</v>
      </c>
      <c r="I14" s="253">
        <f t="shared" si="0"/>
        <v>188</v>
      </c>
      <c r="J14" s="254">
        <v>145</v>
      </c>
      <c r="K14" s="255">
        <f t="shared" si="5"/>
        <v>0.69655172413793098</v>
      </c>
      <c r="L14" s="254">
        <f t="shared" si="1"/>
        <v>178.6</v>
      </c>
      <c r="M14" s="254">
        <f t="shared" si="2"/>
        <v>135.36000000000001</v>
      </c>
      <c r="N14" s="254">
        <f t="shared" si="3"/>
        <v>127.84</v>
      </c>
      <c r="O14" s="254">
        <f t="shared" si="4"/>
        <v>120.32</v>
      </c>
      <c r="P14" s="254">
        <v>168</v>
      </c>
      <c r="Q14" s="256">
        <f t="shared" si="6"/>
        <v>0.73809523809523803</v>
      </c>
      <c r="R14" s="254">
        <v>153</v>
      </c>
      <c r="S14" s="257">
        <f t="shared" si="7"/>
        <v>0.71241830065359502</v>
      </c>
      <c r="T14" s="258">
        <v>142</v>
      </c>
      <c r="U14" s="259">
        <f t="shared" si="8"/>
        <v>0.69014084507042295</v>
      </c>
    </row>
    <row r="15" spans="1:21" ht="45.75" customHeight="1">
      <c r="A15" s="238"/>
      <c r="B15" s="239"/>
      <c r="C15" s="242"/>
      <c r="D15" s="252"/>
      <c r="E15" s="36" t="s">
        <v>177</v>
      </c>
      <c r="F15" s="253" t="s">
        <v>14</v>
      </c>
      <c r="G15" s="253"/>
      <c r="H15" s="253">
        <f>_xlfn.XLOOKUP(E15,生豆成本表!$B$2:$B$35,生豆成本表!$C$2:$C$35)/800*200+2</f>
        <v>21.75</v>
      </c>
      <c r="I15" s="253">
        <f t="shared" si="0"/>
        <v>93</v>
      </c>
      <c r="J15" s="254">
        <v>72</v>
      </c>
      <c r="K15" s="255">
        <f t="shared" si="5"/>
        <v>0.69791666666666696</v>
      </c>
      <c r="L15" s="254">
        <f t="shared" si="1"/>
        <v>88.35</v>
      </c>
      <c r="M15" s="254">
        <f t="shared" si="2"/>
        <v>66.959999999999994</v>
      </c>
      <c r="N15" s="254">
        <f t="shared" si="3"/>
        <v>63.24</v>
      </c>
      <c r="O15" s="254">
        <f t="shared" si="4"/>
        <v>59.52</v>
      </c>
      <c r="P15" s="254">
        <v>85</v>
      </c>
      <c r="Q15" s="256">
        <f t="shared" si="6"/>
        <v>0.74411764705882399</v>
      </c>
      <c r="R15" s="254">
        <v>78</v>
      </c>
      <c r="S15" s="257">
        <f t="shared" si="7"/>
        <v>0.72115384615384603</v>
      </c>
      <c r="T15" s="258">
        <v>72</v>
      </c>
      <c r="U15" s="259">
        <f t="shared" si="8"/>
        <v>0.69791666666666696</v>
      </c>
    </row>
    <row r="16" spans="1:21" ht="45.75" customHeight="1">
      <c r="A16" s="239"/>
      <c r="B16" s="267"/>
      <c r="C16" s="267"/>
      <c r="D16" s="268"/>
      <c r="E16" s="32" t="s">
        <v>178</v>
      </c>
      <c r="F16" s="267" t="s">
        <v>14</v>
      </c>
      <c r="G16" s="269"/>
      <c r="H16" s="253">
        <f>_xlfn.XLOOKUP(E16,生豆成本表!$B$2:$B$35,生豆成本表!$C$2:$C$35)/800*200+2</f>
        <v>44.5</v>
      </c>
      <c r="I16" s="267">
        <f t="shared" si="0"/>
        <v>218</v>
      </c>
      <c r="J16" s="270">
        <v>168</v>
      </c>
      <c r="K16" s="255">
        <f t="shared" si="5"/>
        <v>0.735119047619048</v>
      </c>
      <c r="L16" s="270">
        <f t="shared" si="1"/>
        <v>207.1</v>
      </c>
      <c r="M16" s="270">
        <f t="shared" si="2"/>
        <v>156.96</v>
      </c>
      <c r="N16" s="270">
        <f t="shared" si="3"/>
        <v>148.24</v>
      </c>
      <c r="O16" s="270">
        <f t="shared" si="4"/>
        <v>139.52000000000001</v>
      </c>
      <c r="P16" s="270">
        <v>46</v>
      </c>
      <c r="Q16" s="256">
        <f t="shared" si="6"/>
        <v>3.2608695652173898E-2</v>
      </c>
      <c r="R16" s="270">
        <v>40</v>
      </c>
      <c r="S16" s="257">
        <f t="shared" si="7"/>
        <v>-0.1125</v>
      </c>
      <c r="T16" s="258">
        <v>36</v>
      </c>
      <c r="U16" s="259">
        <f t="shared" si="8"/>
        <v>-0.23611111111111099</v>
      </c>
    </row>
    <row r="17" spans="1:21" ht="45.75" customHeight="1">
      <c r="A17" s="239"/>
      <c r="B17" s="239"/>
      <c r="C17" s="242"/>
      <c r="D17" s="252"/>
      <c r="E17" s="45" t="s">
        <v>179</v>
      </c>
      <c r="F17" s="253" t="s">
        <v>14</v>
      </c>
      <c r="G17" s="253"/>
      <c r="H17" s="253">
        <f>_xlfn.XLOOKUP(E17,生豆成本表!$B$2:$B$35,生豆成本表!$C$2:$C$35)/800*200+2</f>
        <v>197</v>
      </c>
      <c r="I17" s="253">
        <f t="shared" si="0"/>
        <v>975</v>
      </c>
      <c r="J17" s="254">
        <v>750</v>
      </c>
      <c r="K17" s="255">
        <f t="shared" si="5"/>
        <v>0.73733333333333295</v>
      </c>
      <c r="L17" s="254">
        <f t="shared" si="1"/>
        <v>926.25</v>
      </c>
      <c r="M17" s="254">
        <f t="shared" si="2"/>
        <v>702</v>
      </c>
      <c r="N17" s="254">
        <f t="shared" si="3"/>
        <v>663</v>
      </c>
      <c r="O17" s="254">
        <f t="shared" si="4"/>
        <v>624</v>
      </c>
      <c r="P17" s="254">
        <v>52</v>
      </c>
      <c r="Q17" s="256">
        <f t="shared" si="6"/>
        <v>-2.7884615384615401</v>
      </c>
      <c r="R17" s="254">
        <v>48</v>
      </c>
      <c r="S17" s="257">
        <f t="shared" si="7"/>
        <v>-3.1041666666666701</v>
      </c>
      <c r="T17" s="258">
        <v>45</v>
      </c>
      <c r="U17" s="259">
        <f t="shared" si="8"/>
        <v>-3.37777777777778</v>
      </c>
    </row>
    <row r="18" spans="1:21" ht="45.75" customHeight="1">
      <c r="A18" s="239"/>
      <c r="B18" s="239"/>
      <c r="C18" s="239"/>
      <c r="D18" s="252"/>
      <c r="E18" s="32" t="s">
        <v>66</v>
      </c>
      <c r="F18" s="253" t="s">
        <v>14</v>
      </c>
      <c r="G18" s="253"/>
      <c r="H18" s="253">
        <f>_xlfn.XLOOKUP(E18,生豆成本表!$B$2:$B$35,生豆成本表!$C$2:$C$35)/800*200+2</f>
        <v>99.5</v>
      </c>
      <c r="I18" s="253">
        <f t="shared" si="0"/>
        <v>637</v>
      </c>
      <c r="J18" s="254">
        <v>490</v>
      </c>
      <c r="K18" s="255">
        <f t="shared" si="5"/>
        <v>0.79693877551020398</v>
      </c>
      <c r="L18" s="254">
        <f t="shared" si="1"/>
        <v>605.15</v>
      </c>
      <c r="M18" s="254">
        <f t="shared" si="2"/>
        <v>458.64</v>
      </c>
      <c r="N18" s="254">
        <f t="shared" si="3"/>
        <v>433.16</v>
      </c>
      <c r="O18" s="254">
        <f t="shared" si="4"/>
        <v>407.68</v>
      </c>
      <c r="P18" s="254">
        <v>46</v>
      </c>
      <c r="Q18" s="256">
        <f t="shared" si="6"/>
        <v>-1.1630434782608701</v>
      </c>
      <c r="R18" s="254">
        <v>40</v>
      </c>
      <c r="S18" s="257">
        <f t="shared" si="7"/>
        <v>-1.4875</v>
      </c>
      <c r="T18" s="258">
        <v>36</v>
      </c>
      <c r="U18" s="259">
        <f t="shared" si="8"/>
        <v>-1.7638888888888899</v>
      </c>
    </row>
    <row r="19" spans="1:21" ht="45.75" customHeight="1">
      <c r="A19" s="239"/>
      <c r="B19" s="239"/>
      <c r="C19" s="242"/>
      <c r="D19" s="252"/>
      <c r="E19" s="48" t="s">
        <v>60</v>
      </c>
      <c r="F19" s="253" t="s">
        <v>14</v>
      </c>
      <c r="G19" s="253"/>
      <c r="H19" s="253">
        <f>_xlfn.XLOOKUP(E19,生豆成本表!$B$2:$B$35,生豆成本表!$C$2:$C$35)/800*200+2</f>
        <v>99</v>
      </c>
      <c r="I19" s="253">
        <f t="shared" si="0"/>
        <v>465</v>
      </c>
      <c r="J19" s="254">
        <v>358</v>
      </c>
      <c r="K19" s="255">
        <f t="shared" si="5"/>
        <v>0.72346368715083798</v>
      </c>
      <c r="L19" s="254">
        <f t="shared" si="1"/>
        <v>441.75</v>
      </c>
      <c r="M19" s="254">
        <f t="shared" si="2"/>
        <v>334.8</v>
      </c>
      <c r="N19" s="254">
        <f t="shared" si="3"/>
        <v>316.2</v>
      </c>
      <c r="O19" s="254">
        <f t="shared" si="4"/>
        <v>297.60000000000002</v>
      </c>
      <c r="P19" s="254">
        <v>600</v>
      </c>
      <c r="Q19" s="256">
        <f t="shared" si="6"/>
        <v>0.83499999999999996</v>
      </c>
      <c r="R19" s="254" t="s">
        <v>180</v>
      </c>
      <c r="S19" s="257" t="e">
        <f t="shared" si="7"/>
        <v>#VALUE!</v>
      </c>
      <c r="T19" s="258" t="s">
        <v>180</v>
      </c>
      <c r="U19" s="259" t="e">
        <f t="shared" si="8"/>
        <v>#VALUE!</v>
      </c>
    </row>
    <row r="20" spans="1:21" ht="45.75" customHeight="1">
      <c r="A20" s="239"/>
      <c r="B20" s="239"/>
      <c r="C20" s="242"/>
      <c r="D20" s="252"/>
      <c r="E20" s="51" t="s">
        <v>57</v>
      </c>
      <c r="F20" s="253" t="s">
        <v>14</v>
      </c>
      <c r="G20" s="253"/>
      <c r="H20" s="253">
        <f>_xlfn.XLOOKUP(E20,生豆成本表!$B$2:$B$35,生豆成本表!$C$2:$C$35)/800*200+2</f>
        <v>70.375</v>
      </c>
      <c r="I20" s="253">
        <f t="shared" si="0"/>
        <v>478</v>
      </c>
      <c r="J20" s="254">
        <v>368</v>
      </c>
      <c r="K20" s="255">
        <f t="shared" si="5"/>
        <v>0.80876358695652195</v>
      </c>
      <c r="L20" s="254">
        <f t="shared" si="1"/>
        <v>454.1</v>
      </c>
      <c r="M20" s="254">
        <f t="shared" si="2"/>
        <v>344.16</v>
      </c>
      <c r="N20" s="254">
        <f t="shared" si="3"/>
        <v>325.04000000000002</v>
      </c>
      <c r="O20" s="254">
        <f t="shared" si="4"/>
        <v>305.92</v>
      </c>
      <c r="P20" s="254">
        <v>81</v>
      </c>
      <c r="Q20" s="256">
        <f t="shared" si="6"/>
        <v>0.13117283950617301</v>
      </c>
      <c r="R20" s="254">
        <v>76</v>
      </c>
      <c r="S20" s="257">
        <f t="shared" si="7"/>
        <v>7.4013157894736795E-2</v>
      </c>
      <c r="T20" s="258">
        <v>70</v>
      </c>
      <c r="U20" s="259">
        <f t="shared" si="8"/>
        <v>-5.3571428571428598E-3</v>
      </c>
    </row>
    <row r="21" spans="1:21" ht="45.75" customHeight="1">
      <c r="A21" s="239"/>
      <c r="B21" s="260"/>
      <c r="C21" s="261"/>
      <c r="D21" s="252"/>
      <c r="E21" s="32" t="s">
        <v>63</v>
      </c>
      <c r="F21" s="253" t="s">
        <v>14</v>
      </c>
      <c r="G21" s="253"/>
      <c r="H21" s="253">
        <f>_xlfn.XLOOKUP(E21,生豆成本表!$B$2:$B$35,生豆成本表!$C$2:$C$35)/800*200+2</f>
        <v>61.5</v>
      </c>
      <c r="I21" s="253">
        <f t="shared" si="0"/>
        <v>517</v>
      </c>
      <c r="J21" s="254">
        <v>398</v>
      </c>
      <c r="K21" s="255">
        <f t="shared" si="5"/>
        <v>0.845477386934673</v>
      </c>
      <c r="L21" s="254">
        <f t="shared" si="1"/>
        <v>491.15</v>
      </c>
      <c r="M21" s="254">
        <f t="shared" si="2"/>
        <v>372.24</v>
      </c>
      <c r="N21" s="254">
        <f t="shared" si="3"/>
        <v>351.56</v>
      </c>
      <c r="O21" s="254">
        <f t="shared" si="4"/>
        <v>330.88</v>
      </c>
      <c r="P21" s="262">
        <v>89</v>
      </c>
      <c r="Q21" s="256">
        <f t="shared" si="6"/>
        <v>0.30898876404494402</v>
      </c>
      <c r="R21" s="262">
        <v>83</v>
      </c>
      <c r="S21" s="257">
        <f t="shared" si="7"/>
        <v>0.25903614457831298</v>
      </c>
      <c r="T21" s="263">
        <v>76</v>
      </c>
      <c r="U21" s="259">
        <f t="shared" si="8"/>
        <v>0.19078947368421101</v>
      </c>
    </row>
    <row r="22" spans="1:21" ht="45.75" customHeight="1">
      <c r="A22" s="239"/>
      <c r="B22" s="264"/>
      <c r="C22" s="265"/>
      <c r="D22" s="252"/>
      <c r="E22" s="54" t="s">
        <v>181</v>
      </c>
      <c r="F22" s="253" t="s">
        <v>14</v>
      </c>
      <c r="G22" s="253"/>
      <c r="H22" s="253">
        <f>_xlfn.XLOOKUP(E22,生豆成本表!$B$2:$B$35,生豆成本表!$C$2:$C$35)/800*200+2</f>
        <v>139.5</v>
      </c>
      <c r="I22" s="253">
        <f t="shared" si="0"/>
        <v>624</v>
      </c>
      <c r="J22" s="254">
        <v>480</v>
      </c>
      <c r="K22" s="255">
        <f t="shared" si="5"/>
        <v>0.70937499999999998</v>
      </c>
      <c r="L22" s="254">
        <f t="shared" si="1"/>
        <v>592.79999999999995</v>
      </c>
      <c r="M22" s="254">
        <f t="shared" si="2"/>
        <v>449.28</v>
      </c>
      <c r="N22" s="254">
        <f t="shared" si="3"/>
        <v>424.32</v>
      </c>
      <c r="O22" s="254">
        <f t="shared" si="4"/>
        <v>399.36</v>
      </c>
      <c r="P22" s="262">
        <v>156</v>
      </c>
      <c r="Q22" s="256">
        <f t="shared" si="6"/>
        <v>0.105769230769231</v>
      </c>
      <c r="R22" s="262">
        <v>146</v>
      </c>
      <c r="S22" s="257">
        <f t="shared" si="7"/>
        <v>4.4520547945205498E-2</v>
      </c>
      <c r="T22" s="263">
        <v>135</v>
      </c>
      <c r="U22" s="259">
        <f t="shared" si="8"/>
        <v>-3.3333333333333298E-2</v>
      </c>
    </row>
    <row r="23" spans="1:21" ht="45.75" customHeight="1">
      <c r="A23" s="239"/>
      <c r="B23" s="239"/>
      <c r="C23" s="242"/>
      <c r="D23" s="252"/>
      <c r="E23" s="58" t="s">
        <v>75</v>
      </c>
      <c r="F23" s="253" t="s">
        <v>14</v>
      </c>
      <c r="G23" s="253"/>
      <c r="H23" s="253">
        <f>_xlfn.XLOOKUP(E23,生豆成本表!$B$2:$B$35,生豆成本表!$C$2:$C$35)/800*200+2</f>
        <v>25.75</v>
      </c>
      <c r="I23" s="253">
        <f t="shared" si="0"/>
        <v>127</v>
      </c>
      <c r="J23" s="254">
        <v>98</v>
      </c>
      <c r="K23" s="255">
        <f t="shared" si="5"/>
        <v>0.73724489795918402</v>
      </c>
      <c r="L23" s="254">
        <f t="shared" si="1"/>
        <v>120.65</v>
      </c>
      <c r="M23" s="254">
        <f t="shared" si="2"/>
        <v>91.44</v>
      </c>
      <c r="N23" s="254">
        <f t="shared" si="3"/>
        <v>86.36</v>
      </c>
      <c r="O23" s="254">
        <f t="shared" si="4"/>
        <v>81.28</v>
      </c>
      <c r="P23" s="254">
        <v>75</v>
      </c>
      <c r="Q23" s="256">
        <f t="shared" si="6"/>
        <v>0.65666666666666695</v>
      </c>
      <c r="R23" s="254">
        <v>70</v>
      </c>
      <c r="S23" s="257">
        <f t="shared" si="7"/>
        <v>0.63214285714285701</v>
      </c>
      <c r="T23" s="271">
        <v>65</v>
      </c>
      <c r="U23" s="259">
        <f t="shared" si="8"/>
        <v>0.60384615384615403</v>
      </c>
    </row>
    <row r="24" spans="1:21" ht="45.75" customHeight="1">
      <c r="A24" s="239"/>
      <c r="B24" s="239"/>
      <c r="C24" s="242"/>
      <c r="D24" s="252"/>
      <c r="E24" s="63" t="s">
        <v>182</v>
      </c>
      <c r="F24" s="253" t="s">
        <v>14</v>
      </c>
      <c r="G24" s="253"/>
      <c r="H24" s="253">
        <f>_xlfn.XLOOKUP(E24,生豆成本表!$B$2:$B$35,生豆成本表!$C$2:$C$35)/800*200+2</f>
        <v>18</v>
      </c>
      <c r="I24" s="253">
        <f t="shared" si="0"/>
        <v>101</v>
      </c>
      <c r="J24" s="254">
        <v>78</v>
      </c>
      <c r="K24" s="255">
        <f t="shared" si="5"/>
        <v>0.76923076923076905</v>
      </c>
      <c r="L24" s="254">
        <f t="shared" si="1"/>
        <v>95.95</v>
      </c>
      <c r="M24" s="254">
        <f t="shared" si="2"/>
        <v>72.72</v>
      </c>
      <c r="N24" s="254">
        <f t="shared" si="3"/>
        <v>68.680000000000007</v>
      </c>
      <c r="O24" s="254">
        <f t="shared" si="4"/>
        <v>64.64</v>
      </c>
      <c r="P24" s="254">
        <v>75</v>
      </c>
      <c r="Q24" s="256">
        <f t="shared" si="6"/>
        <v>0.76</v>
      </c>
      <c r="R24" s="254">
        <v>70</v>
      </c>
      <c r="S24" s="257">
        <f t="shared" si="7"/>
        <v>0.74285714285714299</v>
      </c>
      <c r="T24" s="271">
        <v>65</v>
      </c>
      <c r="U24" s="259">
        <f t="shared" si="8"/>
        <v>0.72307692307692295</v>
      </c>
    </row>
    <row r="25" spans="1:21" ht="45.75" customHeight="1">
      <c r="A25" s="239"/>
      <c r="B25" s="239"/>
      <c r="C25" s="242"/>
      <c r="D25" s="252"/>
      <c r="E25" s="48" t="s">
        <v>183</v>
      </c>
      <c r="F25" s="253" t="s">
        <v>14</v>
      </c>
      <c r="G25" s="253"/>
      <c r="H25" s="253">
        <f>_xlfn.XLOOKUP(E25,生豆成本表!$B$2:$B$35,生豆成本表!$C$2:$C$35)/800*200+2</f>
        <v>20</v>
      </c>
      <c r="I25" s="253">
        <f t="shared" si="0"/>
        <v>97</v>
      </c>
      <c r="J25" s="254">
        <v>75</v>
      </c>
      <c r="K25" s="255">
        <f t="shared" si="5"/>
        <v>0.73333333333333295</v>
      </c>
      <c r="L25" s="254">
        <f t="shared" si="1"/>
        <v>92.15</v>
      </c>
      <c r="M25" s="254">
        <f t="shared" si="2"/>
        <v>69.84</v>
      </c>
      <c r="N25" s="254">
        <f t="shared" si="3"/>
        <v>65.959999999999994</v>
      </c>
      <c r="O25" s="254">
        <f t="shared" si="4"/>
        <v>62.08</v>
      </c>
      <c r="P25" s="254">
        <v>75</v>
      </c>
      <c r="Q25" s="256">
        <f t="shared" si="6"/>
        <v>0.73333333333333295</v>
      </c>
      <c r="R25" s="254">
        <v>70</v>
      </c>
      <c r="S25" s="257">
        <f t="shared" si="7"/>
        <v>0.71428571428571397</v>
      </c>
      <c r="T25" s="271">
        <v>65</v>
      </c>
      <c r="U25" s="259">
        <f t="shared" si="8"/>
        <v>0.69230769230769196</v>
      </c>
    </row>
    <row r="26" spans="1:21" ht="45.75" customHeight="1">
      <c r="A26" s="239"/>
      <c r="B26" s="239"/>
      <c r="C26" s="242"/>
      <c r="D26" s="252"/>
      <c r="E26" s="25" t="s">
        <v>84</v>
      </c>
      <c r="F26" s="253" t="s">
        <v>14</v>
      </c>
      <c r="G26" s="253"/>
      <c r="H26" s="253">
        <f>71/800*200+2</f>
        <v>19.75</v>
      </c>
      <c r="I26" s="253">
        <f t="shared" si="0"/>
        <v>89</v>
      </c>
      <c r="J26" s="254">
        <v>69</v>
      </c>
      <c r="K26" s="255">
        <f t="shared" si="5"/>
        <v>0.71376811594202905</v>
      </c>
      <c r="L26" s="254">
        <f t="shared" si="1"/>
        <v>84.55</v>
      </c>
      <c r="M26" s="254">
        <f t="shared" si="2"/>
        <v>64.08</v>
      </c>
      <c r="N26" s="254">
        <f t="shared" si="3"/>
        <v>60.52</v>
      </c>
      <c r="O26" s="254">
        <f t="shared" si="4"/>
        <v>56.96</v>
      </c>
      <c r="P26" s="254">
        <v>200</v>
      </c>
      <c r="Q26" s="256">
        <f t="shared" si="6"/>
        <v>0.90125</v>
      </c>
      <c r="R26" s="254" t="s">
        <v>180</v>
      </c>
      <c r="S26" s="257" t="e">
        <f t="shared" si="7"/>
        <v>#VALUE!</v>
      </c>
      <c r="T26" s="271"/>
      <c r="U26" s="259" t="e">
        <f t="shared" si="8"/>
        <v>#DIV/0!</v>
      </c>
    </row>
    <row r="27" spans="1:21" ht="45.75" customHeight="1">
      <c r="A27" s="239"/>
      <c r="B27" s="239"/>
      <c r="C27" s="242"/>
      <c r="D27" s="252"/>
      <c r="E27" s="25" t="s">
        <v>86</v>
      </c>
      <c r="F27" s="253" t="s">
        <v>14</v>
      </c>
      <c r="G27" s="253"/>
      <c r="H27" s="253">
        <f>78/800*200+2</f>
        <v>21.5</v>
      </c>
      <c r="I27" s="253">
        <f t="shared" si="0"/>
        <v>115</v>
      </c>
      <c r="J27" s="254">
        <v>89</v>
      </c>
      <c r="K27" s="255">
        <f t="shared" si="5"/>
        <v>0.75842696629213502</v>
      </c>
      <c r="L27" s="254">
        <f t="shared" si="1"/>
        <v>109.25</v>
      </c>
      <c r="M27" s="254">
        <f t="shared" si="2"/>
        <v>82.8</v>
      </c>
      <c r="N27" s="254">
        <f t="shared" si="3"/>
        <v>78.2</v>
      </c>
      <c r="O27" s="254">
        <f t="shared" si="4"/>
        <v>73.599999999999994</v>
      </c>
      <c r="P27" s="254">
        <v>224</v>
      </c>
      <c r="Q27" s="256">
        <f t="shared" si="6"/>
        <v>0.90401785714285698</v>
      </c>
      <c r="R27" s="254">
        <v>212</v>
      </c>
      <c r="S27" s="257">
        <f t="shared" si="7"/>
        <v>0.89858490566037696</v>
      </c>
      <c r="T27" s="271" t="s">
        <v>180</v>
      </c>
      <c r="U27" s="259" t="e">
        <f t="shared" si="8"/>
        <v>#VALUE!</v>
      </c>
    </row>
    <row r="28" spans="1:21" ht="45.75" customHeight="1">
      <c r="A28" s="239"/>
      <c r="B28" s="260"/>
      <c r="C28" s="261"/>
      <c r="D28" s="252"/>
      <c r="E28" s="32" t="s">
        <v>92</v>
      </c>
      <c r="F28" s="253" t="s">
        <v>14</v>
      </c>
      <c r="G28" s="253"/>
      <c r="H28" s="253">
        <f>_xlfn.XLOOKUP(E28,生豆成本表!$B$2:$B$35,生豆成本表!$C$2:$C$35)/800*200+2</f>
        <v>69</v>
      </c>
      <c r="I28" s="253">
        <f t="shared" si="0"/>
        <v>296</v>
      </c>
      <c r="J28" s="262">
        <v>228</v>
      </c>
      <c r="K28" s="255">
        <f t="shared" si="5"/>
        <v>0.69736842105263197</v>
      </c>
      <c r="L28" s="254">
        <f t="shared" si="1"/>
        <v>281.2</v>
      </c>
      <c r="M28" s="254">
        <f t="shared" si="2"/>
        <v>213.12</v>
      </c>
      <c r="N28" s="254">
        <f t="shared" si="3"/>
        <v>201.28</v>
      </c>
      <c r="O28" s="254">
        <f t="shared" si="4"/>
        <v>189.44</v>
      </c>
      <c r="P28" s="272">
        <v>126</v>
      </c>
      <c r="Q28" s="256">
        <f t="shared" si="6"/>
        <v>0.452380952380952</v>
      </c>
      <c r="R28" s="272">
        <f>118</f>
        <v>118</v>
      </c>
      <c r="S28" s="257">
        <f t="shared" si="7"/>
        <v>0.41525423728813599</v>
      </c>
      <c r="T28" s="263">
        <f>O28*0.65</f>
        <v>123.136</v>
      </c>
      <c r="U28" s="259">
        <f t="shared" si="8"/>
        <v>0.439643970893971</v>
      </c>
    </row>
    <row r="29" spans="1:21" ht="45.75" customHeight="1">
      <c r="A29" s="239"/>
      <c r="B29" s="260"/>
      <c r="C29" s="261"/>
      <c r="D29" s="252"/>
      <c r="E29" s="68" t="s">
        <v>97</v>
      </c>
      <c r="F29" s="253">
        <v>500</v>
      </c>
      <c r="G29" s="253">
        <f>(6*65+6*68+79*4+65*4)/20+7</f>
        <v>75.7</v>
      </c>
      <c r="H29" s="253">
        <f>G29*60/96+2</f>
        <v>49.3125</v>
      </c>
      <c r="I29" s="253">
        <f t="shared" si="0"/>
        <v>143</v>
      </c>
      <c r="J29" s="262">
        <v>110</v>
      </c>
      <c r="K29" s="255">
        <f t="shared" si="5"/>
        <v>0.55170454545454595</v>
      </c>
      <c r="L29" s="254">
        <f t="shared" si="1"/>
        <v>135.85</v>
      </c>
      <c r="M29" s="254">
        <f t="shared" si="2"/>
        <v>102.96</v>
      </c>
      <c r="N29" s="254">
        <f t="shared" si="3"/>
        <v>97.24</v>
      </c>
      <c r="O29" s="254">
        <f t="shared" si="4"/>
        <v>91.52</v>
      </c>
      <c r="P29" s="272">
        <v>80</v>
      </c>
      <c r="Q29" s="256">
        <f t="shared" si="6"/>
        <v>0.38359375000000001</v>
      </c>
      <c r="R29" s="272">
        <v>70</v>
      </c>
      <c r="S29" s="257">
        <f t="shared" si="7"/>
        <v>0.29553571428571401</v>
      </c>
      <c r="T29" s="263">
        <v>65</v>
      </c>
      <c r="U29" s="259">
        <f t="shared" si="8"/>
        <v>0.24134615384615399</v>
      </c>
    </row>
    <row r="30" spans="1:21" ht="45.75" customHeight="1">
      <c r="A30" s="239"/>
      <c r="B30" s="260"/>
      <c r="C30" s="261"/>
      <c r="D30" s="252"/>
      <c r="E30" s="25" t="s">
        <v>100</v>
      </c>
      <c r="F30" s="253" t="s">
        <v>14</v>
      </c>
      <c r="G30" s="253">
        <f>(10*65+4*65+6*68)/20+6</f>
        <v>71.900000000000006</v>
      </c>
      <c r="H30" s="253">
        <f>G30*60/96+2</f>
        <v>46.9375</v>
      </c>
      <c r="I30" s="253">
        <f t="shared" si="0"/>
        <v>143</v>
      </c>
      <c r="J30" s="262">
        <v>110</v>
      </c>
      <c r="K30" s="255">
        <f t="shared" si="5"/>
        <v>0.57329545454545405</v>
      </c>
      <c r="L30" s="254">
        <f t="shared" si="1"/>
        <v>135.85</v>
      </c>
      <c r="M30" s="254">
        <f t="shared" si="2"/>
        <v>102.96</v>
      </c>
      <c r="N30" s="254">
        <f t="shared" si="3"/>
        <v>97.24</v>
      </c>
      <c r="O30" s="254">
        <f t="shared" si="4"/>
        <v>91.52</v>
      </c>
      <c r="P30" s="272">
        <v>385</v>
      </c>
      <c r="Q30" s="256">
        <f t="shared" si="6"/>
        <v>0.87808441558441597</v>
      </c>
      <c r="R30" s="272" t="s">
        <v>180</v>
      </c>
      <c r="S30" s="257" t="e">
        <f t="shared" si="7"/>
        <v>#VALUE!</v>
      </c>
      <c r="T30" s="263" t="s">
        <v>180</v>
      </c>
      <c r="U30" s="259" t="e">
        <f t="shared" si="8"/>
        <v>#VALUE!</v>
      </c>
    </row>
    <row r="31" spans="1:21" ht="45.75" customHeight="1">
      <c r="A31" s="239"/>
      <c r="B31" s="264"/>
      <c r="C31" s="264"/>
      <c r="D31" s="252"/>
      <c r="E31" s="25" t="s">
        <v>103</v>
      </c>
      <c r="F31" s="253" t="s">
        <v>14</v>
      </c>
      <c r="G31" s="253"/>
      <c r="H31" s="253">
        <f>_xlfn.XLOOKUP(E31,生豆成本表!$B$2:$B$35,生豆成本表!$C$2:$C$35)/800*200+2</f>
        <v>19.425000000000001</v>
      </c>
      <c r="I31" s="253">
        <f t="shared" si="0"/>
        <v>143</v>
      </c>
      <c r="J31" s="273">
        <v>110</v>
      </c>
      <c r="K31" s="255">
        <f t="shared" si="5"/>
        <v>0.82340909090909098</v>
      </c>
      <c r="L31" s="254">
        <f t="shared" si="1"/>
        <v>135.85</v>
      </c>
      <c r="M31" s="254">
        <f t="shared" si="2"/>
        <v>102.96</v>
      </c>
      <c r="N31" s="254">
        <f t="shared" si="3"/>
        <v>97.24</v>
      </c>
      <c r="O31" s="254">
        <f t="shared" si="4"/>
        <v>91.52</v>
      </c>
      <c r="P31" s="273">
        <v>365</v>
      </c>
      <c r="Q31" s="256">
        <f t="shared" si="6"/>
        <v>0.94678082191780799</v>
      </c>
      <c r="R31" s="272">
        <v>340</v>
      </c>
      <c r="S31" s="257">
        <f t="shared" si="7"/>
        <v>0.94286764705882398</v>
      </c>
      <c r="T31" s="263">
        <v>295</v>
      </c>
      <c r="U31" s="259">
        <f t="shared" si="8"/>
        <v>0.93415254237288103</v>
      </c>
    </row>
    <row r="32" spans="1:21" ht="108">
      <c r="A32" s="239"/>
      <c r="B32" s="260"/>
      <c r="C32" s="261"/>
      <c r="D32" s="252"/>
      <c r="E32" s="274" t="s">
        <v>184</v>
      </c>
      <c r="F32" s="253" t="s">
        <v>14</v>
      </c>
      <c r="G32" s="253">
        <f>(6*70+68*4+5*70+105*2+78*3)/20+8</f>
        <v>82.3</v>
      </c>
      <c r="H32" s="253">
        <f>G32*20/32</f>
        <v>51.4375</v>
      </c>
      <c r="I32" s="253">
        <f t="shared" si="0"/>
        <v>162</v>
      </c>
      <c r="J32" s="262">
        <v>125</v>
      </c>
      <c r="K32" s="255">
        <f t="shared" si="5"/>
        <v>0.58850000000000002</v>
      </c>
      <c r="L32" s="254">
        <f t="shared" si="1"/>
        <v>153.9</v>
      </c>
      <c r="M32" s="254">
        <f t="shared" si="2"/>
        <v>116.64</v>
      </c>
      <c r="N32" s="254">
        <f t="shared" si="3"/>
        <v>110.16</v>
      </c>
      <c r="O32" s="254">
        <f t="shared" si="4"/>
        <v>103.68</v>
      </c>
      <c r="P32" s="272">
        <v>95</v>
      </c>
      <c r="Q32" s="256">
        <f t="shared" si="6"/>
        <v>0.45855263157894699</v>
      </c>
      <c r="R32" s="272">
        <v>85</v>
      </c>
      <c r="S32" s="257">
        <f t="shared" si="7"/>
        <v>0.39485294117647102</v>
      </c>
      <c r="T32" s="263">
        <v>80</v>
      </c>
      <c r="U32" s="259">
        <f t="shared" si="8"/>
        <v>0.35703125000000002</v>
      </c>
    </row>
    <row r="33" spans="1:21" ht="45.75" customHeight="1">
      <c r="A33" s="239"/>
      <c r="B33" s="239"/>
      <c r="C33" s="239"/>
      <c r="D33" s="252"/>
      <c r="E33" s="70" t="s">
        <v>109</v>
      </c>
      <c r="F33" s="253" t="s">
        <v>14</v>
      </c>
      <c r="G33" s="253"/>
      <c r="H33" s="253">
        <v>25</v>
      </c>
      <c r="I33" s="253">
        <f t="shared" si="0"/>
        <v>130</v>
      </c>
      <c r="J33" s="254">
        <v>100</v>
      </c>
      <c r="K33" s="255">
        <f t="shared" si="5"/>
        <v>0.75</v>
      </c>
      <c r="L33" s="254">
        <f t="shared" si="1"/>
        <v>123.5</v>
      </c>
      <c r="M33" s="254">
        <f t="shared" si="2"/>
        <v>93.6</v>
      </c>
      <c r="N33" s="254">
        <f t="shared" si="3"/>
        <v>88.4</v>
      </c>
      <c r="O33" s="254">
        <f t="shared" si="4"/>
        <v>83.2</v>
      </c>
      <c r="P33" s="254">
        <v>52</v>
      </c>
      <c r="Q33" s="256">
        <f t="shared" si="6"/>
        <v>0.51923076923076905</v>
      </c>
      <c r="R33" s="254">
        <v>48</v>
      </c>
      <c r="S33" s="257">
        <f t="shared" si="7"/>
        <v>0.47916666666666702</v>
      </c>
      <c r="T33" s="271">
        <v>45</v>
      </c>
      <c r="U33" s="259">
        <f t="shared" si="8"/>
        <v>0.44444444444444398</v>
      </c>
    </row>
    <row r="34" spans="1:21" ht="133.5" customHeight="1">
      <c r="A34" s="239"/>
      <c r="B34" s="239"/>
      <c r="C34" s="242"/>
      <c r="D34" s="252"/>
      <c r="E34" s="275" t="s">
        <v>185</v>
      </c>
      <c r="F34" s="253" t="s">
        <v>14</v>
      </c>
      <c r="G34" s="253">
        <f>(70*2+2.6*70+1.4*73+7*105+7*65)/20+8</f>
        <v>88.71</v>
      </c>
      <c r="H34" s="253">
        <f>G34*20/32</f>
        <v>55.443750000000001</v>
      </c>
      <c r="I34" s="253">
        <f t="shared" si="0"/>
        <v>0</v>
      </c>
      <c r="J34" s="254"/>
      <c r="K34" s="255" t="e">
        <f t="shared" si="5"/>
        <v>#DIV/0!</v>
      </c>
      <c r="L34" s="254">
        <f t="shared" si="1"/>
        <v>0</v>
      </c>
      <c r="M34" s="254">
        <f t="shared" si="2"/>
        <v>0</v>
      </c>
      <c r="N34" s="254">
        <f t="shared" si="3"/>
        <v>0</v>
      </c>
      <c r="O34" s="254">
        <f t="shared" si="4"/>
        <v>0</v>
      </c>
      <c r="P34" s="254">
        <v>85</v>
      </c>
      <c r="Q34" s="256">
        <f t="shared" si="6"/>
        <v>0.347720588235294</v>
      </c>
      <c r="R34" s="254">
        <v>75</v>
      </c>
      <c r="S34" s="257">
        <f t="shared" si="7"/>
        <v>0.26074999999999998</v>
      </c>
      <c r="T34" s="271">
        <v>70</v>
      </c>
      <c r="U34" s="259">
        <f t="shared" si="8"/>
        <v>0.207946428571428</v>
      </c>
    </row>
    <row r="35" spans="1:21" ht="45.75" customHeight="1">
      <c r="A35" s="239"/>
      <c r="B35" s="239"/>
      <c r="C35" s="242"/>
      <c r="D35" s="252"/>
      <c r="E35" s="276"/>
      <c r="F35" s="253" t="s">
        <v>14</v>
      </c>
      <c r="G35" s="253"/>
      <c r="H35" s="253"/>
      <c r="I35" s="253">
        <f t="shared" si="0"/>
        <v>0</v>
      </c>
      <c r="J35" s="254"/>
      <c r="K35" s="255" t="e">
        <f t="shared" si="5"/>
        <v>#DIV/0!</v>
      </c>
      <c r="L35" s="254">
        <f t="shared" si="1"/>
        <v>0</v>
      </c>
      <c r="M35" s="254">
        <f t="shared" si="2"/>
        <v>0</v>
      </c>
      <c r="N35" s="254">
        <f t="shared" si="3"/>
        <v>0</v>
      </c>
      <c r="O35" s="254">
        <f t="shared" si="4"/>
        <v>0</v>
      </c>
      <c r="P35" s="254">
        <v>385</v>
      </c>
      <c r="Q35" s="256">
        <f t="shared" si="6"/>
        <v>1</v>
      </c>
      <c r="R35" s="254">
        <v>360</v>
      </c>
      <c r="S35" s="257">
        <f t="shared" si="7"/>
        <v>1</v>
      </c>
      <c r="T35" s="258" t="s">
        <v>180</v>
      </c>
      <c r="U35" s="259" t="e">
        <f t="shared" si="8"/>
        <v>#VALUE!</v>
      </c>
    </row>
    <row r="36" spans="1:21" ht="45.75" customHeight="1">
      <c r="A36" s="239"/>
      <c r="B36" s="239"/>
      <c r="C36" s="242"/>
      <c r="D36" s="252"/>
      <c r="E36" s="276"/>
      <c r="F36" s="253" t="s">
        <v>14</v>
      </c>
      <c r="G36" s="253"/>
      <c r="H36" s="253"/>
      <c r="I36" s="253">
        <f t="shared" si="0"/>
        <v>0</v>
      </c>
      <c r="J36" s="254"/>
      <c r="K36" s="255" t="e">
        <f t="shared" si="5"/>
        <v>#DIV/0!</v>
      </c>
      <c r="L36" s="254">
        <f t="shared" si="1"/>
        <v>0</v>
      </c>
      <c r="M36" s="254">
        <f t="shared" si="2"/>
        <v>0</v>
      </c>
      <c r="N36" s="254">
        <f t="shared" si="3"/>
        <v>0</v>
      </c>
      <c r="O36" s="254">
        <f t="shared" si="4"/>
        <v>0</v>
      </c>
      <c r="P36" s="254">
        <v>375</v>
      </c>
      <c r="Q36" s="256">
        <f t="shared" si="6"/>
        <v>1</v>
      </c>
      <c r="R36" s="254" t="s">
        <v>180</v>
      </c>
      <c r="S36" s="257" t="e">
        <f t="shared" si="7"/>
        <v>#VALUE!</v>
      </c>
      <c r="T36" s="258" t="s">
        <v>180</v>
      </c>
      <c r="U36" s="259" t="e">
        <f t="shared" si="8"/>
        <v>#VALUE!</v>
      </c>
    </row>
    <row r="37" spans="1:21" ht="45.75" customHeight="1">
      <c r="A37" s="239"/>
      <c r="B37" s="239"/>
      <c r="C37" s="242"/>
      <c r="D37" s="252"/>
      <c r="E37" s="276"/>
      <c r="F37" s="253" t="s">
        <v>14</v>
      </c>
      <c r="G37" s="253"/>
      <c r="H37" s="253"/>
      <c r="I37" s="253">
        <f t="shared" si="0"/>
        <v>0</v>
      </c>
      <c r="J37" s="254"/>
      <c r="K37" s="255" t="e">
        <f t="shared" si="5"/>
        <v>#DIV/0!</v>
      </c>
      <c r="L37" s="254">
        <f t="shared" si="1"/>
        <v>0</v>
      </c>
      <c r="M37" s="254">
        <f t="shared" si="2"/>
        <v>0</v>
      </c>
      <c r="N37" s="254">
        <f t="shared" si="3"/>
        <v>0</v>
      </c>
      <c r="O37" s="254">
        <f t="shared" si="4"/>
        <v>0</v>
      </c>
      <c r="P37" s="254">
        <v>149</v>
      </c>
      <c r="Q37" s="256">
        <f t="shared" si="6"/>
        <v>1</v>
      </c>
      <c r="R37" s="254">
        <v>139</v>
      </c>
      <c r="S37" s="257">
        <f t="shared" si="7"/>
        <v>1</v>
      </c>
      <c r="T37" s="258" t="s">
        <v>180</v>
      </c>
      <c r="U37" s="259" t="e">
        <f t="shared" si="8"/>
        <v>#VALUE!</v>
      </c>
    </row>
    <row r="38" spans="1:21" s="1" customFormat="1" ht="45.75" customHeight="1">
      <c r="A38" s="238"/>
      <c r="B38" s="239"/>
      <c r="C38" s="242"/>
      <c r="D38" s="252"/>
      <c r="E38" s="276"/>
      <c r="F38" s="239" t="s">
        <v>14</v>
      </c>
      <c r="G38" s="239"/>
      <c r="H38" s="239"/>
      <c r="I38" s="239">
        <f t="shared" si="0"/>
        <v>0</v>
      </c>
      <c r="J38" s="254"/>
      <c r="K38" s="255" t="e">
        <f t="shared" si="5"/>
        <v>#DIV/0!</v>
      </c>
      <c r="L38" s="254">
        <f t="shared" si="1"/>
        <v>0</v>
      </c>
      <c r="M38" s="254">
        <f t="shared" si="2"/>
        <v>0</v>
      </c>
      <c r="N38" s="254">
        <f t="shared" si="3"/>
        <v>0</v>
      </c>
      <c r="O38" s="254">
        <f t="shared" si="4"/>
        <v>0</v>
      </c>
      <c r="P38" s="254">
        <v>66</v>
      </c>
      <c r="Q38" s="256">
        <f t="shared" si="6"/>
        <v>1</v>
      </c>
      <c r="R38" s="254">
        <v>60</v>
      </c>
      <c r="S38" s="257">
        <f t="shared" si="7"/>
        <v>1</v>
      </c>
      <c r="T38" s="258">
        <v>55</v>
      </c>
      <c r="U38" s="259">
        <f t="shared" si="8"/>
        <v>1</v>
      </c>
    </row>
    <row r="39" spans="1:21" s="1" customFormat="1" ht="45.75" customHeight="1">
      <c r="A39" s="238"/>
      <c r="B39" s="239"/>
      <c r="C39" s="242"/>
      <c r="D39" s="252"/>
      <c r="E39" s="276"/>
      <c r="F39" s="239" t="s">
        <v>14</v>
      </c>
      <c r="G39" s="239"/>
      <c r="H39" s="239"/>
      <c r="I39" s="239">
        <f t="shared" si="0"/>
        <v>0</v>
      </c>
      <c r="J39" s="254"/>
      <c r="K39" s="255" t="e">
        <f t="shared" si="5"/>
        <v>#DIV/0!</v>
      </c>
      <c r="L39" s="254">
        <f t="shared" si="1"/>
        <v>0</v>
      </c>
      <c r="M39" s="254">
        <f t="shared" si="2"/>
        <v>0</v>
      </c>
      <c r="N39" s="254">
        <f t="shared" si="3"/>
        <v>0</v>
      </c>
      <c r="O39" s="254">
        <f t="shared" si="4"/>
        <v>0</v>
      </c>
      <c r="P39" s="254">
        <v>46</v>
      </c>
      <c r="Q39" s="256">
        <f t="shared" si="6"/>
        <v>1</v>
      </c>
      <c r="R39" s="254">
        <v>40</v>
      </c>
      <c r="S39" s="257">
        <f t="shared" si="7"/>
        <v>1</v>
      </c>
      <c r="T39" s="258">
        <v>36</v>
      </c>
      <c r="U39" s="259">
        <f t="shared" si="8"/>
        <v>1</v>
      </c>
    </row>
    <row r="40" spans="1:21" s="1" customFormat="1" ht="45.75" customHeight="1">
      <c r="A40" s="238"/>
      <c r="B40" s="260"/>
      <c r="C40" s="261"/>
      <c r="D40" s="252"/>
      <c r="E40" s="277"/>
      <c r="F40" s="239" t="s">
        <v>14</v>
      </c>
      <c r="G40" s="239"/>
      <c r="H40" s="239"/>
      <c r="I40" s="239">
        <f t="shared" si="0"/>
        <v>0</v>
      </c>
      <c r="J40" s="254"/>
      <c r="K40" s="255" t="e">
        <f t="shared" si="5"/>
        <v>#DIV/0!</v>
      </c>
      <c r="L40" s="254">
        <f t="shared" si="1"/>
        <v>0</v>
      </c>
      <c r="M40" s="254">
        <f t="shared" si="2"/>
        <v>0</v>
      </c>
      <c r="N40" s="254">
        <f t="shared" si="3"/>
        <v>0</v>
      </c>
      <c r="O40" s="254">
        <f t="shared" si="4"/>
        <v>0</v>
      </c>
      <c r="P40" s="272">
        <v>60</v>
      </c>
      <c r="Q40" s="256">
        <f t="shared" si="6"/>
        <v>1</v>
      </c>
      <c r="R40" s="272">
        <v>55</v>
      </c>
      <c r="S40" s="257">
        <f t="shared" si="7"/>
        <v>1</v>
      </c>
      <c r="T40" s="263">
        <v>50</v>
      </c>
      <c r="U40" s="259">
        <f t="shared" si="8"/>
        <v>1</v>
      </c>
    </row>
    <row r="41" spans="1:21" s="1" customFormat="1" ht="19.5">
      <c r="A41" s="238"/>
      <c r="B41" s="260"/>
      <c r="C41" s="261"/>
      <c r="D41" s="252"/>
      <c r="E41" s="277"/>
      <c r="F41" s="239" t="s">
        <v>14</v>
      </c>
      <c r="G41" s="239"/>
      <c r="H41" s="239"/>
      <c r="I41" s="239">
        <f t="shared" si="0"/>
        <v>0</v>
      </c>
      <c r="J41" s="254"/>
      <c r="K41" s="255" t="e">
        <f t="shared" si="5"/>
        <v>#DIV/0!</v>
      </c>
      <c r="L41" s="254">
        <f t="shared" si="1"/>
        <v>0</v>
      </c>
      <c r="M41" s="254">
        <f t="shared" si="2"/>
        <v>0</v>
      </c>
      <c r="N41" s="254">
        <f t="shared" si="3"/>
        <v>0</v>
      </c>
      <c r="O41" s="254">
        <f t="shared" si="4"/>
        <v>0</v>
      </c>
      <c r="P41" s="272">
        <v>75</v>
      </c>
      <c r="Q41" s="256">
        <f t="shared" si="6"/>
        <v>1</v>
      </c>
      <c r="R41" s="272">
        <v>70</v>
      </c>
      <c r="S41" s="257">
        <f t="shared" si="7"/>
        <v>1</v>
      </c>
      <c r="T41" s="263">
        <v>65</v>
      </c>
      <c r="U41" s="259">
        <f t="shared" si="8"/>
        <v>1</v>
      </c>
    </row>
    <row r="42" spans="1:21" s="1" customFormat="1" ht="45.75" customHeight="1">
      <c r="A42" s="238"/>
      <c r="B42" s="239"/>
      <c r="C42" s="242"/>
      <c r="D42" s="252"/>
      <c r="E42" s="276"/>
      <c r="F42" s="239" t="s">
        <v>14</v>
      </c>
      <c r="G42" s="239"/>
      <c r="H42" s="239"/>
      <c r="I42" s="239">
        <f t="shared" si="0"/>
        <v>0</v>
      </c>
      <c r="J42" s="254"/>
      <c r="K42" s="255" t="e">
        <f t="shared" si="5"/>
        <v>#DIV/0!</v>
      </c>
      <c r="L42" s="254">
        <f t="shared" si="1"/>
        <v>0</v>
      </c>
      <c r="M42" s="254">
        <f t="shared" si="2"/>
        <v>0</v>
      </c>
      <c r="N42" s="254">
        <f t="shared" si="3"/>
        <v>0</v>
      </c>
      <c r="O42" s="254">
        <f t="shared" si="4"/>
        <v>0</v>
      </c>
      <c r="P42" s="254">
        <v>46</v>
      </c>
      <c r="Q42" s="256">
        <f t="shared" si="6"/>
        <v>1</v>
      </c>
      <c r="R42" s="254">
        <v>40</v>
      </c>
      <c r="S42" s="257">
        <f t="shared" si="7"/>
        <v>1</v>
      </c>
      <c r="T42" s="258">
        <v>36</v>
      </c>
      <c r="U42" s="259">
        <f t="shared" si="8"/>
        <v>1</v>
      </c>
    </row>
    <row r="43" spans="1:21" s="1" customFormat="1" ht="45.75" customHeight="1">
      <c r="A43" s="238"/>
      <c r="B43" s="260"/>
      <c r="C43" s="261"/>
      <c r="D43" s="252"/>
      <c r="E43" s="276"/>
      <c r="F43" s="239" t="s">
        <v>14</v>
      </c>
      <c r="G43" s="239"/>
      <c r="H43" s="239"/>
      <c r="I43" s="239">
        <f t="shared" si="0"/>
        <v>0</v>
      </c>
      <c r="J43" s="254"/>
      <c r="K43" s="255" t="e">
        <f t="shared" si="5"/>
        <v>#DIV/0!</v>
      </c>
      <c r="L43" s="254">
        <f t="shared" si="1"/>
        <v>0</v>
      </c>
      <c r="M43" s="254">
        <f t="shared" si="2"/>
        <v>0</v>
      </c>
      <c r="N43" s="254">
        <f t="shared" si="3"/>
        <v>0</v>
      </c>
      <c r="O43" s="254">
        <f t="shared" si="4"/>
        <v>0</v>
      </c>
      <c r="P43" s="254">
        <v>75</v>
      </c>
      <c r="Q43" s="256">
        <f t="shared" si="6"/>
        <v>1</v>
      </c>
      <c r="R43" s="254" t="s">
        <v>180</v>
      </c>
      <c r="S43" s="257" t="e">
        <f t="shared" si="7"/>
        <v>#VALUE!</v>
      </c>
      <c r="T43" s="258" t="s">
        <v>180</v>
      </c>
      <c r="U43" s="259" t="e">
        <f t="shared" si="8"/>
        <v>#VALUE!</v>
      </c>
    </row>
    <row r="44" spans="1:21" s="1" customFormat="1" ht="45.75" customHeight="1">
      <c r="A44" s="238"/>
      <c r="B44" s="239"/>
      <c r="C44" s="239"/>
      <c r="D44" s="252"/>
      <c r="E44" s="276"/>
      <c r="F44" s="239" t="s">
        <v>14</v>
      </c>
      <c r="G44" s="239"/>
      <c r="H44" s="239"/>
      <c r="I44" s="239">
        <f t="shared" si="0"/>
        <v>0</v>
      </c>
      <c r="J44" s="254"/>
      <c r="K44" s="255" t="e">
        <f t="shared" si="5"/>
        <v>#DIV/0!</v>
      </c>
      <c r="L44" s="254">
        <f t="shared" si="1"/>
        <v>0</v>
      </c>
      <c r="M44" s="254">
        <f t="shared" si="2"/>
        <v>0</v>
      </c>
      <c r="N44" s="254">
        <f t="shared" si="3"/>
        <v>0</v>
      </c>
      <c r="O44" s="254">
        <f t="shared" si="4"/>
        <v>0</v>
      </c>
      <c r="P44" s="254">
        <v>52</v>
      </c>
      <c r="Q44" s="256">
        <f t="shared" si="6"/>
        <v>1</v>
      </c>
      <c r="R44" s="254">
        <v>48</v>
      </c>
      <c r="S44" s="257">
        <f t="shared" si="7"/>
        <v>1</v>
      </c>
      <c r="T44" s="258">
        <v>45</v>
      </c>
      <c r="U44" s="259">
        <f t="shared" si="8"/>
        <v>1</v>
      </c>
    </row>
    <row r="45" spans="1:21" ht="45.75" customHeight="1">
      <c r="A45" s="238"/>
      <c r="B45" s="239"/>
      <c r="C45" s="239"/>
      <c r="D45" s="252"/>
      <c r="E45" s="276"/>
      <c r="F45" s="239" t="s">
        <v>14</v>
      </c>
      <c r="G45" s="239"/>
      <c r="H45" s="239"/>
      <c r="I45" s="239">
        <f t="shared" si="0"/>
        <v>0</v>
      </c>
      <c r="J45" s="254"/>
      <c r="K45" s="255" t="e">
        <f t="shared" si="5"/>
        <v>#DIV/0!</v>
      </c>
      <c r="L45" s="254">
        <f t="shared" si="1"/>
        <v>0</v>
      </c>
      <c r="M45" s="254">
        <f t="shared" si="2"/>
        <v>0</v>
      </c>
      <c r="N45" s="254">
        <f t="shared" si="3"/>
        <v>0</v>
      </c>
      <c r="O45" s="254">
        <f t="shared" si="4"/>
        <v>0</v>
      </c>
      <c r="P45" s="254">
        <v>52</v>
      </c>
      <c r="Q45" s="256">
        <f t="shared" si="6"/>
        <v>1</v>
      </c>
      <c r="R45" s="254">
        <v>48</v>
      </c>
      <c r="S45" s="257">
        <f t="shared" si="7"/>
        <v>1</v>
      </c>
      <c r="T45" s="258">
        <v>45</v>
      </c>
      <c r="U45" s="259">
        <f t="shared" si="8"/>
        <v>1</v>
      </c>
    </row>
    <row r="46" spans="1:21" s="1" customFormat="1" ht="45.75" customHeight="1">
      <c r="A46" s="238"/>
      <c r="B46" s="239"/>
      <c r="C46" s="242"/>
      <c r="D46" s="252"/>
      <c r="E46" s="276"/>
      <c r="F46" s="239" t="s">
        <v>14</v>
      </c>
      <c r="G46" s="239"/>
      <c r="H46" s="239"/>
      <c r="I46" s="239">
        <f t="shared" si="0"/>
        <v>0</v>
      </c>
      <c r="J46" s="254"/>
      <c r="K46" s="255" t="e">
        <f t="shared" si="5"/>
        <v>#DIV/0!</v>
      </c>
      <c r="L46" s="254">
        <f t="shared" si="1"/>
        <v>0</v>
      </c>
      <c r="M46" s="254">
        <f t="shared" si="2"/>
        <v>0</v>
      </c>
      <c r="N46" s="254">
        <f t="shared" si="3"/>
        <v>0</v>
      </c>
      <c r="O46" s="254">
        <f t="shared" si="4"/>
        <v>0</v>
      </c>
      <c r="P46" s="254">
        <v>66</v>
      </c>
      <c r="Q46" s="256">
        <f t="shared" si="6"/>
        <v>1</v>
      </c>
      <c r="R46" s="254">
        <v>60</v>
      </c>
      <c r="S46" s="257">
        <f t="shared" si="7"/>
        <v>1</v>
      </c>
      <c r="T46" s="258">
        <v>55</v>
      </c>
      <c r="U46" s="259">
        <f t="shared" si="8"/>
        <v>1</v>
      </c>
    </row>
    <row r="47" spans="1:21" ht="45.75" customHeight="1">
      <c r="A47" s="238"/>
      <c r="B47" s="239"/>
      <c r="C47" s="242"/>
      <c r="D47" s="252"/>
      <c r="E47" s="276"/>
      <c r="F47" s="253" t="s">
        <v>95</v>
      </c>
      <c r="G47" s="253"/>
      <c r="H47" s="253"/>
      <c r="I47" s="253">
        <f t="shared" si="0"/>
        <v>0</v>
      </c>
      <c r="J47" s="254"/>
      <c r="K47" s="255" t="e">
        <f t="shared" si="5"/>
        <v>#DIV/0!</v>
      </c>
      <c r="L47" s="254">
        <f t="shared" si="1"/>
        <v>0</v>
      </c>
      <c r="M47" s="254">
        <f t="shared" si="2"/>
        <v>0</v>
      </c>
      <c r="N47" s="254">
        <f t="shared" si="3"/>
        <v>0</v>
      </c>
      <c r="O47" s="254">
        <f t="shared" si="4"/>
        <v>0</v>
      </c>
      <c r="P47" s="254">
        <v>80</v>
      </c>
      <c r="Q47" s="256">
        <f t="shared" si="6"/>
        <v>1</v>
      </c>
      <c r="R47" s="254">
        <v>70</v>
      </c>
      <c r="S47" s="257">
        <f t="shared" si="7"/>
        <v>1</v>
      </c>
      <c r="T47" s="258">
        <v>65</v>
      </c>
      <c r="U47" s="259">
        <f t="shared" si="8"/>
        <v>1</v>
      </c>
    </row>
    <row r="48" spans="1:21" ht="45.75" customHeight="1">
      <c r="A48" s="238"/>
      <c r="B48" s="239"/>
      <c r="C48" s="242"/>
      <c r="D48" s="252"/>
      <c r="E48" s="276"/>
      <c r="F48" s="253" t="s">
        <v>95</v>
      </c>
      <c r="G48" s="253"/>
      <c r="H48" s="253"/>
      <c r="I48" s="253">
        <f t="shared" si="0"/>
        <v>0</v>
      </c>
      <c r="J48" s="254"/>
      <c r="K48" s="255" t="e">
        <f t="shared" si="5"/>
        <v>#DIV/0!</v>
      </c>
      <c r="L48" s="254">
        <f t="shared" si="1"/>
        <v>0</v>
      </c>
      <c r="M48" s="254">
        <f t="shared" si="2"/>
        <v>0</v>
      </c>
      <c r="N48" s="254">
        <f t="shared" si="3"/>
        <v>0</v>
      </c>
      <c r="O48" s="254">
        <f t="shared" si="4"/>
        <v>0</v>
      </c>
      <c r="P48" s="254">
        <v>75</v>
      </c>
      <c r="Q48" s="256">
        <f t="shared" si="6"/>
        <v>1</v>
      </c>
      <c r="R48" s="254">
        <v>65</v>
      </c>
      <c r="S48" s="257">
        <f t="shared" si="7"/>
        <v>1</v>
      </c>
      <c r="T48" s="258">
        <v>60</v>
      </c>
      <c r="U48" s="259">
        <f t="shared" si="8"/>
        <v>1</v>
      </c>
    </row>
    <row r="49" spans="1:21" ht="45.75" customHeight="1">
      <c r="A49" s="238"/>
      <c r="B49" s="239"/>
      <c r="C49" s="242"/>
      <c r="D49" s="252"/>
      <c r="E49" s="276"/>
      <c r="F49" s="253" t="s">
        <v>95</v>
      </c>
      <c r="G49" s="253"/>
      <c r="H49" s="253"/>
      <c r="I49" s="253">
        <f t="shared" si="0"/>
        <v>0</v>
      </c>
      <c r="J49" s="254"/>
      <c r="K49" s="255" t="e">
        <f t="shared" si="5"/>
        <v>#DIV/0!</v>
      </c>
      <c r="L49" s="254">
        <f t="shared" si="1"/>
        <v>0</v>
      </c>
      <c r="M49" s="254">
        <f t="shared" si="2"/>
        <v>0</v>
      </c>
      <c r="N49" s="254">
        <f t="shared" si="3"/>
        <v>0</v>
      </c>
      <c r="O49" s="254">
        <f t="shared" si="4"/>
        <v>0</v>
      </c>
      <c r="P49" s="254">
        <v>65</v>
      </c>
      <c r="Q49" s="256">
        <f t="shared" si="6"/>
        <v>1</v>
      </c>
      <c r="R49" s="254">
        <v>55</v>
      </c>
      <c r="S49" s="257">
        <f t="shared" si="7"/>
        <v>1</v>
      </c>
      <c r="T49" s="258">
        <v>50</v>
      </c>
      <c r="U49" s="259">
        <f t="shared" si="8"/>
        <v>1</v>
      </c>
    </row>
    <row r="50" spans="1:21" ht="45.75" customHeight="1">
      <c r="A50" s="238"/>
      <c r="B50" s="239"/>
      <c r="C50" s="242"/>
      <c r="D50" s="252"/>
      <c r="E50" s="276"/>
      <c r="F50" s="253" t="s">
        <v>95</v>
      </c>
      <c r="G50" s="253"/>
      <c r="H50" s="253"/>
      <c r="I50" s="253">
        <f t="shared" si="0"/>
        <v>0</v>
      </c>
      <c r="J50" s="254"/>
      <c r="K50" s="255" t="e">
        <f t="shared" si="5"/>
        <v>#DIV/0!</v>
      </c>
      <c r="L50" s="254">
        <f t="shared" si="1"/>
        <v>0</v>
      </c>
      <c r="M50" s="254">
        <f t="shared" si="2"/>
        <v>0</v>
      </c>
      <c r="N50" s="254">
        <f t="shared" si="3"/>
        <v>0</v>
      </c>
      <c r="O50" s="254">
        <f t="shared" si="4"/>
        <v>0</v>
      </c>
      <c r="P50" s="254">
        <v>65</v>
      </c>
      <c r="Q50" s="256">
        <f t="shared" si="6"/>
        <v>1</v>
      </c>
      <c r="R50" s="254">
        <v>55</v>
      </c>
      <c r="S50" s="257">
        <f t="shared" si="7"/>
        <v>1</v>
      </c>
      <c r="T50" s="258">
        <v>50</v>
      </c>
      <c r="U50" s="259">
        <f t="shared" si="8"/>
        <v>1</v>
      </c>
    </row>
    <row r="51" spans="1:21" ht="75.400000000000006" customHeight="1">
      <c r="A51" s="238" t="s">
        <v>158</v>
      </c>
      <c r="B51" s="239" t="s">
        <v>159</v>
      </c>
      <c r="C51" s="239" t="s">
        <v>7</v>
      </c>
      <c r="D51" s="239" t="s">
        <v>8</v>
      </c>
      <c r="E51" s="239" t="s">
        <v>10</v>
      </c>
      <c r="F51" s="239" t="s">
        <v>6</v>
      </c>
      <c r="G51" s="239"/>
      <c r="H51" s="239"/>
      <c r="I51" s="239" t="e">
        <f t="shared" si="0"/>
        <v>#VALUE!</v>
      </c>
      <c r="J51" s="239" t="s">
        <v>11</v>
      </c>
      <c r="K51" s="255" t="e">
        <f t="shared" si="5"/>
        <v>#VALUE!</v>
      </c>
      <c r="L51" s="239" t="e">
        <f t="shared" si="1"/>
        <v>#VALUE!</v>
      </c>
      <c r="M51" s="239" t="e">
        <f t="shared" si="2"/>
        <v>#VALUE!</v>
      </c>
      <c r="N51" s="239" t="e">
        <f t="shared" si="3"/>
        <v>#VALUE!</v>
      </c>
      <c r="O51" s="239" t="e">
        <f t="shared" si="4"/>
        <v>#VALUE!</v>
      </c>
      <c r="P51" s="242" t="s">
        <v>186</v>
      </c>
      <c r="Q51" s="256" t="e">
        <f t="shared" si="6"/>
        <v>#VALUE!</v>
      </c>
      <c r="R51" s="242" t="s">
        <v>187</v>
      </c>
      <c r="S51" s="257" t="e">
        <f t="shared" si="7"/>
        <v>#VALUE!</v>
      </c>
      <c r="T51" s="245" t="s">
        <v>188</v>
      </c>
      <c r="U51" s="259" t="e">
        <f t="shared" si="8"/>
        <v>#VALUE!</v>
      </c>
    </row>
    <row r="52" spans="1:21" ht="43.9" customHeight="1">
      <c r="A52" s="238" t="s">
        <v>189</v>
      </c>
      <c r="B52" s="239" t="s">
        <v>19</v>
      </c>
      <c r="C52" s="242" t="s">
        <v>68</v>
      </c>
      <c r="D52" s="252" t="s">
        <v>21</v>
      </c>
      <c r="E52" s="276" t="s">
        <v>190</v>
      </c>
      <c r="F52" s="253" t="s">
        <v>191</v>
      </c>
      <c r="G52" s="253"/>
      <c r="H52" s="253"/>
      <c r="I52" s="253">
        <f t="shared" si="0"/>
        <v>75</v>
      </c>
      <c r="J52" s="254">
        <v>58</v>
      </c>
      <c r="K52" s="255">
        <f t="shared" si="5"/>
        <v>1</v>
      </c>
      <c r="L52" s="254">
        <f t="shared" si="1"/>
        <v>71.25</v>
      </c>
      <c r="M52" s="254">
        <f t="shared" si="2"/>
        <v>54</v>
      </c>
      <c r="N52" s="254">
        <f t="shared" si="3"/>
        <v>51</v>
      </c>
      <c r="O52" s="254">
        <f t="shared" si="4"/>
        <v>48</v>
      </c>
      <c r="P52" s="254">
        <v>45</v>
      </c>
      <c r="Q52" s="256">
        <f t="shared" si="6"/>
        <v>1</v>
      </c>
      <c r="R52" s="254">
        <v>42</v>
      </c>
      <c r="S52" s="257">
        <f t="shared" si="7"/>
        <v>1</v>
      </c>
      <c r="T52" s="258">
        <v>38</v>
      </c>
      <c r="U52" s="259">
        <f t="shared" si="8"/>
        <v>1</v>
      </c>
    </row>
    <row r="53" spans="1:21" ht="43.9" customHeight="1">
      <c r="A53" s="238" t="s">
        <v>192</v>
      </c>
      <c r="B53" s="239" t="s">
        <v>19</v>
      </c>
      <c r="C53" s="242" t="s">
        <v>68</v>
      </c>
      <c r="D53" s="252" t="s">
        <v>69</v>
      </c>
      <c r="E53" s="276" t="s">
        <v>193</v>
      </c>
      <c r="F53" s="253" t="s">
        <v>191</v>
      </c>
      <c r="G53" s="253"/>
      <c r="H53" s="253"/>
      <c r="I53" s="253">
        <f t="shared" si="0"/>
        <v>75</v>
      </c>
      <c r="J53" s="254">
        <v>58</v>
      </c>
      <c r="K53" s="255">
        <f t="shared" si="5"/>
        <v>1</v>
      </c>
      <c r="L53" s="254">
        <f t="shared" si="1"/>
        <v>71.25</v>
      </c>
      <c r="M53" s="254">
        <f t="shared" si="2"/>
        <v>54</v>
      </c>
      <c r="N53" s="254">
        <f t="shared" si="3"/>
        <v>51</v>
      </c>
      <c r="O53" s="254">
        <f t="shared" si="4"/>
        <v>48</v>
      </c>
      <c r="P53" s="254">
        <v>45</v>
      </c>
      <c r="Q53" s="256">
        <f t="shared" si="6"/>
        <v>1</v>
      </c>
      <c r="R53" s="254">
        <v>42</v>
      </c>
      <c r="S53" s="257">
        <f t="shared" si="7"/>
        <v>1</v>
      </c>
      <c r="T53" s="258">
        <v>38</v>
      </c>
      <c r="U53" s="259">
        <f t="shared" si="8"/>
        <v>1</v>
      </c>
    </row>
    <row r="54" spans="1:21" ht="43.9" customHeight="1">
      <c r="A54" s="238" t="s">
        <v>194</v>
      </c>
      <c r="B54" s="239" t="s">
        <v>19</v>
      </c>
      <c r="C54" s="242" t="s">
        <v>68</v>
      </c>
      <c r="D54" s="252" t="s">
        <v>69</v>
      </c>
      <c r="E54" s="276" t="s">
        <v>195</v>
      </c>
      <c r="F54" s="253" t="s">
        <v>196</v>
      </c>
      <c r="G54" s="253"/>
      <c r="H54" s="253"/>
      <c r="I54" s="253">
        <f t="shared" si="0"/>
        <v>130</v>
      </c>
      <c r="J54" s="254">
        <v>100</v>
      </c>
      <c r="K54" s="255">
        <f t="shared" si="5"/>
        <v>1</v>
      </c>
      <c r="L54" s="254">
        <f t="shared" si="1"/>
        <v>123.5</v>
      </c>
      <c r="M54" s="254">
        <f t="shared" si="2"/>
        <v>93.6</v>
      </c>
      <c r="N54" s="254">
        <f t="shared" si="3"/>
        <v>88.4</v>
      </c>
      <c r="O54" s="254">
        <f t="shared" si="4"/>
        <v>83.2</v>
      </c>
      <c r="P54" s="254">
        <v>88</v>
      </c>
      <c r="Q54" s="256">
        <f t="shared" si="6"/>
        <v>1</v>
      </c>
      <c r="R54" s="254">
        <v>80</v>
      </c>
      <c r="S54" s="257">
        <f t="shared" si="7"/>
        <v>1</v>
      </c>
      <c r="T54" s="258">
        <v>75</v>
      </c>
      <c r="U54" s="259">
        <f t="shared" si="8"/>
        <v>1</v>
      </c>
    </row>
    <row r="55" spans="1:21" ht="43.9" customHeight="1">
      <c r="A55" s="238" t="s">
        <v>197</v>
      </c>
      <c r="B55" s="239" t="s">
        <v>19</v>
      </c>
      <c r="C55" s="242" t="s">
        <v>96</v>
      </c>
      <c r="D55" s="252" t="s">
        <v>26</v>
      </c>
      <c r="E55" s="276" t="s">
        <v>198</v>
      </c>
      <c r="F55" s="253" t="s">
        <v>191</v>
      </c>
      <c r="G55" s="253"/>
      <c r="H55" s="253"/>
      <c r="I55" s="253">
        <f t="shared" si="0"/>
        <v>49</v>
      </c>
      <c r="J55" s="254">
        <v>38</v>
      </c>
      <c r="K55" s="255">
        <f t="shared" si="5"/>
        <v>1</v>
      </c>
      <c r="L55" s="254">
        <f t="shared" si="1"/>
        <v>46.55</v>
      </c>
      <c r="M55" s="254">
        <f t="shared" si="2"/>
        <v>35.28</v>
      </c>
      <c r="N55" s="254">
        <f t="shared" si="3"/>
        <v>33.32</v>
      </c>
      <c r="O55" s="254">
        <f t="shared" si="4"/>
        <v>31.36</v>
      </c>
      <c r="P55" s="254">
        <v>33</v>
      </c>
      <c r="Q55" s="256">
        <f t="shared" si="6"/>
        <v>1</v>
      </c>
      <c r="R55" s="254">
        <v>30</v>
      </c>
      <c r="S55" s="257">
        <f t="shared" si="7"/>
        <v>1</v>
      </c>
      <c r="T55" s="258">
        <v>27</v>
      </c>
      <c r="U55" s="259">
        <f t="shared" si="8"/>
        <v>1</v>
      </c>
    </row>
    <row r="56" spans="1:21" ht="43.9" customHeight="1">
      <c r="A56" s="238" t="s">
        <v>199</v>
      </c>
      <c r="B56" s="278" t="s">
        <v>19</v>
      </c>
      <c r="C56" s="279" t="s">
        <v>96</v>
      </c>
      <c r="D56" s="280" t="s">
        <v>26</v>
      </c>
      <c r="E56" s="281" t="s">
        <v>200</v>
      </c>
      <c r="F56" s="282" t="s">
        <v>191</v>
      </c>
      <c r="G56" s="282"/>
      <c r="H56" s="282"/>
      <c r="I56" s="282">
        <f t="shared" si="0"/>
        <v>227</v>
      </c>
      <c r="J56" s="283">
        <v>175</v>
      </c>
      <c r="K56" s="255">
        <f t="shared" si="5"/>
        <v>1</v>
      </c>
      <c r="L56" s="283">
        <f t="shared" si="1"/>
        <v>215.65</v>
      </c>
      <c r="M56" s="283">
        <f t="shared" si="2"/>
        <v>163.44</v>
      </c>
      <c r="N56" s="283">
        <f t="shared" si="3"/>
        <v>154.36000000000001</v>
      </c>
      <c r="O56" s="283">
        <f t="shared" si="4"/>
        <v>145.28</v>
      </c>
      <c r="P56" s="283">
        <v>150</v>
      </c>
      <c r="Q56" s="256">
        <f t="shared" si="6"/>
        <v>1</v>
      </c>
      <c r="R56" s="283">
        <v>135</v>
      </c>
      <c r="S56" s="257">
        <f t="shared" si="7"/>
        <v>1</v>
      </c>
      <c r="T56" s="284">
        <f>2.5*50</f>
        <v>125</v>
      </c>
      <c r="U56" s="259">
        <f t="shared" si="8"/>
        <v>1</v>
      </c>
    </row>
  </sheetData>
  <phoneticPr fontId="86" type="noConversion"/>
  <printOptions horizontalCentered="1"/>
  <pageMargins left="0.23622047244094499" right="0.23622047244094499" top="0.39370078740157499" bottom="0.39370078740157499" header="0.31496062992126" footer="0.31496062992126"/>
  <pageSetup paperSize="9" scale="36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47"/>
  <sheetViews>
    <sheetView topLeftCell="A30" workbookViewId="0">
      <selection activeCell="C31" sqref="C31"/>
    </sheetView>
  </sheetViews>
  <sheetFormatPr defaultColWidth="9" defaultRowHeight="13.9"/>
  <cols>
    <col min="1" max="1" width="10.59765625" customWidth="1"/>
    <col min="2" max="2" width="30.9296875" style="213" customWidth="1"/>
  </cols>
  <sheetData>
    <row r="1" spans="1:5">
      <c r="A1" s="116" t="s">
        <v>201</v>
      </c>
      <c r="B1" s="214" t="s">
        <v>202</v>
      </c>
      <c r="C1" s="116" t="s">
        <v>203</v>
      </c>
      <c r="D1" s="116" t="s">
        <v>204</v>
      </c>
      <c r="E1" s="116" t="s">
        <v>205</v>
      </c>
    </row>
    <row r="2" spans="1:5" ht="18">
      <c r="A2" s="215">
        <v>45717</v>
      </c>
      <c r="B2" s="216" t="s">
        <v>206</v>
      </c>
      <c r="C2" s="217">
        <v>65</v>
      </c>
      <c r="D2" s="116"/>
      <c r="E2" s="218" t="s">
        <v>207</v>
      </c>
    </row>
    <row r="3" spans="1:5" ht="18">
      <c r="A3" s="215">
        <v>45629</v>
      </c>
      <c r="B3" s="219" t="s">
        <v>208</v>
      </c>
      <c r="C3" s="217">
        <v>83</v>
      </c>
      <c r="D3" s="116"/>
      <c r="E3" s="218" t="s">
        <v>209</v>
      </c>
    </row>
    <row r="4" spans="1:5" ht="18">
      <c r="A4" s="215">
        <v>45218</v>
      </c>
      <c r="B4" s="220" t="s">
        <v>173</v>
      </c>
      <c r="C4" s="217">
        <v>178</v>
      </c>
      <c r="D4" s="116"/>
      <c r="E4" s="218" t="s">
        <v>210</v>
      </c>
    </row>
    <row r="5" spans="1:5" ht="18">
      <c r="A5" s="215">
        <v>44719</v>
      </c>
      <c r="B5" s="220" t="s">
        <v>38</v>
      </c>
      <c r="C5" s="217">
        <v>68</v>
      </c>
      <c r="D5" s="116"/>
      <c r="E5" s="218" t="s">
        <v>211</v>
      </c>
    </row>
    <row r="6" spans="1:5" ht="18">
      <c r="A6" s="215">
        <v>45315</v>
      </c>
      <c r="B6" s="220" t="s">
        <v>174</v>
      </c>
      <c r="C6" s="217">
        <v>198</v>
      </c>
      <c r="D6" s="116"/>
      <c r="E6" s="218" t="s">
        <v>209</v>
      </c>
    </row>
    <row r="7" spans="1:5" ht="18">
      <c r="A7" s="215">
        <v>45723</v>
      </c>
      <c r="B7" s="220" t="s">
        <v>212</v>
      </c>
      <c r="C7" s="217">
        <v>128</v>
      </c>
      <c r="D7" s="116"/>
      <c r="E7" s="218" t="s">
        <v>210</v>
      </c>
    </row>
    <row r="8" spans="1:5" ht="18">
      <c r="A8" s="215">
        <v>45693</v>
      </c>
      <c r="B8" s="220" t="s">
        <v>213</v>
      </c>
      <c r="C8" s="217">
        <v>66</v>
      </c>
      <c r="D8" s="116"/>
      <c r="E8" s="218" t="s">
        <v>207</v>
      </c>
    </row>
    <row r="9" spans="1:5" ht="18">
      <c r="A9" s="116"/>
      <c r="B9" s="221" t="s">
        <v>136</v>
      </c>
      <c r="C9" s="217">
        <v>198</v>
      </c>
      <c r="D9" s="116"/>
      <c r="E9" s="218" t="s">
        <v>214</v>
      </c>
    </row>
    <row r="10" spans="1:5" ht="18">
      <c r="A10" s="116"/>
      <c r="B10" s="222" t="s">
        <v>176</v>
      </c>
      <c r="C10" s="217">
        <v>168</v>
      </c>
      <c r="D10" s="116"/>
      <c r="E10" s="218" t="s">
        <v>215</v>
      </c>
    </row>
    <row r="11" spans="1:5" ht="18">
      <c r="A11" s="116"/>
      <c r="B11" s="222" t="s">
        <v>177</v>
      </c>
      <c r="C11" s="217">
        <f>5451/69</f>
        <v>79</v>
      </c>
      <c r="D11" s="116"/>
      <c r="E11" s="218" t="s">
        <v>216</v>
      </c>
    </row>
    <row r="12" spans="1:5" ht="18">
      <c r="A12" s="116"/>
      <c r="B12" s="221" t="s">
        <v>178</v>
      </c>
      <c r="C12" s="217">
        <v>170</v>
      </c>
      <c r="D12" s="116"/>
      <c r="E12" s="218" t="s">
        <v>215</v>
      </c>
    </row>
    <row r="13" spans="1:5" ht="36">
      <c r="A13" s="116"/>
      <c r="B13" s="221" t="s">
        <v>179</v>
      </c>
      <c r="C13" s="217">
        <v>780</v>
      </c>
      <c r="D13" s="116"/>
      <c r="E13" s="218" t="s">
        <v>217</v>
      </c>
    </row>
    <row r="14" spans="1:5" ht="18">
      <c r="A14" s="116"/>
      <c r="B14" s="221" t="s">
        <v>66</v>
      </c>
      <c r="C14" s="217">
        <v>390</v>
      </c>
      <c r="D14" s="116"/>
      <c r="E14" s="218" t="s">
        <v>215</v>
      </c>
    </row>
    <row r="15" spans="1:5" ht="18">
      <c r="A15" s="116"/>
      <c r="B15" s="223" t="s">
        <v>60</v>
      </c>
      <c r="C15" s="217">
        <f>13580/35</f>
        <v>388</v>
      </c>
      <c r="D15" s="116"/>
      <c r="E15" s="218" t="s">
        <v>218</v>
      </c>
    </row>
    <row r="16" spans="1:5" ht="18">
      <c r="A16" s="116"/>
      <c r="B16" s="224" t="s">
        <v>57</v>
      </c>
      <c r="C16" s="217">
        <v>273.5</v>
      </c>
      <c r="D16" s="116"/>
      <c r="E16" s="218" t="s">
        <v>219</v>
      </c>
    </row>
    <row r="17" spans="1:5" ht="18">
      <c r="A17" s="116"/>
      <c r="B17" s="221" t="s">
        <v>63</v>
      </c>
      <c r="C17" s="217">
        <v>238</v>
      </c>
      <c r="D17" s="116"/>
      <c r="E17" s="218" t="s">
        <v>219</v>
      </c>
    </row>
    <row r="18" spans="1:5" ht="18">
      <c r="A18" s="116"/>
      <c r="B18" s="225" t="s">
        <v>181</v>
      </c>
      <c r="C18" s="217">
        <v>550</v>
      </c>
      <c r="D18" s="116"/>
      <c r="E18" s="218" t="s">
        <v>210</v>
      </c>
    </row>
    <row r="19" spans="1:5" ht="18">
      <c r="A19" s="116"/>
      <c r="B19" s="226" t="s">
        <v>75</v>
      </c>
      <c r="C19" s="217">
        <v>95</v>
      </c>
      <c r="D19" s="116"/>
      <c r="E19" s="218" t="s">
        <v>220</v>
      </c>
    </row>
    <row r="20" spans="1:5" ht="18">
      <c r="A20" s="116"/>
      <c r="B20" s="227" t="s">
        <v>182</v>
      </c>
      <c r="C20" s="217">
        <f>3840/60</f>
        <v>64</v>
      </c>
      <c r="D20" s="116"/>
      <c r="E20" s="218" t="s">
        <v>221</v>
      </c>
    </row>
    <row r="21" spans="1:5" ht="18">
      <c r="A21" s="116"/>
      <c r="B21" s="223" t="s">
        <v>183</v>
      </c>
      <c r="C21" s="217">
        <v>72</v>
      </c>
      <c r="D21" s="116"/>
      <c r="E21" s="218" t="s">
        <v>222</v>
      </c>
    </row>
    <row r="22" spans="1:5" ht="18">
      <c r="A22" s="116"/>
      <c r="B22" s="220" t="s">
        <v>223</v>
      </c>
      <c r="C22" s="217">
        <v>71</v>
      </c>
      <c r="D22" s="116"/>
      <c r="E22" s="218" t="s">
        <v>224</v>
      </c>
    </row>
    <row r="23" spans="1:5" ht="18">
      <c r="A23" s="215">
        <v>45655</v>
      </c>
      <c r="B23" s="220" t="s">
        <v>225</v>
      </c>
      <c r="C23" s="217">
        <v>78</v>
      </c>
      <c r="D23" s="116"/>
      <c r="E23" s="218" t="s">
        <v>226</v>
      </c>
    </row>
    <row r="24" spans="1:5" ht="18">
      <c r="A24" s="215">
        <v>45719</v>
      </c>
      <c r="B24" s="220" t="s">
        <v>92</v>
      </c>
      <c r="C24" s="217">
        <v>268</v>
      </c>
      <c r="D24" s="116"/>
      <c r="E24" s="218" t="s">
        <v>210</v>
      </c>
    </row>
    <row r="25" spans="1:5" ht="18">
      <c r="A25" s="215">
        <v>45651</v>
      </c>
      <c r="B25" s="220" t="s">
        <v>227</v>
      </c>
      <c r="C25" s="217">
        <v>57</v>
      </c>
      <c r="D25" s="116"/>
      <c r="E25" s="218" t="s">
        <v>228</v>
      </c>
    </row>
    <row r="26" spans="1:5" ht="18">
      <c r="A26" s="215"/>
      <c r="B26" s="220" t="s">
        <v>229</v>
      </c>
      <c r="C26" s="217">
        <v>50</v>
      </c>
      <c r="D26" s="116"/>
      <c r="E26" s="218" t="s">
        <v>217</v>
      </c>
    </row>
    <row r="27" spans="1:5" ht="18">
      <c r="A27" s="215"/>
      <c r="B27" s="220" t="s">
        <v>230</v>
      </c>
      <c r="C27" s="217">
        <v>52</v>
      </c>
      <c r="D27" s="116"/>
      <c r="E27" s="218" t="s">
        <v>217</v>
      </c>
    </row>
    <row r="28" spans="1:5" ht="18">
      <c r="A28" s="215"/>
      <c r="B28" s="228" t="s">
        <v>231</v>
      </c>
      <c r="C28" s="217">
        <v>32</v>
      </c>
      <c r="D28" s="116"/>
      <c r="E28" s="218" t="s">
        <v>222</v>
      </c>
    </row>
    <row r="29" spans="1:5" ht="18">
      <c r="A29" s="215"/>
      <c r="B29" s="228" t="s">
        <v>232</v>
      </c>
      <c r="C29" s="217">
        <v>134</v>
      </c>
      <c r="D29" s="116"/>
      <c r="E29" s="218" t="s">
        <v>224</v>
      </c>
    </row>
    <row r="30" spans="1:5" ht="18">
      <c r="A30" s="215"/>
      <c r="B30" s="228" t="s">
        <v>233</v>
      </c>
      <c r="C30" s="217">
        <v>149</v>
      </c>
      <c r="D30" s="116"/>
      <c r="E30" s="218" t="s">
        <v>224</v>
      </c>
    </row>
    <row r="31" spans="1:5" ht="19.5">
      <c r="A31" s="116"/>
      <c r="B31" s="229" t="s">
        <v>97</v>
      </c>
      <c r="C31" s="230">
        <f>50*0.3+52*0.4+65*0.2+69*0.1+6*0.8+8*0.2</f>
        <v>62.1</v>
      </c>
      <c r="D31" s="231"/>
      <c r="E31" s="218"/>
    </row>
    <row r="32" spans="1:5" ht="19.5">
      <c r="A32" s="116"/>
      <c r="B32" s="221" t="s">
        <v>100</v>
      </c>
      <c r="C32" s="230">
        <f>50*0.5+65*0.2+52*0.3+6</f>
        <v>59.6</v>
      </c>
      <c r="D32" s="231"/>
      <c r="E32" s="218"/>
    </row>
    <row r="33" spans="1:8" ht="19.5">
      <c r="A33" s="116"/>
      <c r="B33" s="221" t="s">
        <v>103</v>
      </c>
      <c r="C33" s="230">
        <f>59*0.3+60*0.3+65*0.2+65*0.2+8</f>
        <v>69.7</v>
      </c>
      <c r="D33" s="231"/>
      <c r="E33" s="218"/>
    </row>
    <row r="34" spans="1:8" ht="18">
      <c r="A34" s="116"/>
      <c r="B34" s="221" t="s">
        <v>106</v>
      </c>
      <c r="C34" s="217">
        <v>80</v>
      </c>
      <c r="D34" s="116"/>
      <c r="E34" s="218"/>
    </row>
    <row r="35" spans="1:8" ht="18">
      <c r="A35" s="215">
        <v>45778</v>
      </c>
      <c r="B35" s="232" t="s">
        <v>32</v>
      </c>
      <c r="C35" s="217">
        <v>146</v>
      </c>
      <c r="D35" s="116"/>
      <c r="E35" s="218" t="s">
        <v>234</v>
      </c>
    </row>
    <row r="36" spans="1:8" ht="18">
      <c r="A36" s="215">
        <v>45778</v>
      </c>
      <c r="B36" s="220" t="s">
        <v>175</v>
      </c>
      <c r="C36" s="217">
        <v>128</v>
      </c>
      <c r="D36" s="116"/>
      <c r="E36" s="218" t="s">
        <v>210</v>
      </c>
    </row>
    <row r="37" spans="1:8" ht="18">
      <c r="A37" s="215">
        <v>45870</v>
      </c>
      <c r="B37" s="221" t="s">
        <v>235</v>
      </c>
      <c r="C37" s="217">
        <v>69</v>
      </c>
      <c r="D37" s="116"/>
      <c r="E37" s="218" t="s">
        <v>207</v>
      </c>
    </row>
    <row r="38" spans="1:8" ht="18">
      <c r="A38" s="215">
        <v>45958</v>
      </c>
      <c r="B38" s="221" t="s">
        <v>236</v>
      </c>
      <c r="C38" s="217">
        <v>252</v>
      </c>
      <c r="D38" s="116">
        <v>15</v>
      </c>
      <c r="E38" s="218" t="s">
        <v>219</v>
      </c>
    </row>
    <row r="39" spans="1:8" ht="18">
      <c r="A39" s="215">
        <v>45953</v>
      </c>
      <c r="B39" s="221" t="s">
        <v>237</v>
      </c>
      <c r="C39" s="217">
        <v>88</v>
      </c>
      <c r="D39" s="116">
        <v>30</v>
      </c>
      <c r="E39" s="218" t="s">
        <v>207</v>
      </c>
    </row>
    <row r="40" spans="1:8" ht="18">
      <c r="A40" s="215">
        <v>45953</v>
      </c>
      <c r="B40" s="221" t="s">
        <v>238</v>
      </c>
      <c r="C40" s="217">
        <v>73</v>
      </c>
      <c r="D40" s="116">
        <v>60</v>
      </c>
      <c r="E40" s="218" t="s">
        <v>207</v>
      </c>
    </row>
    <row r="41" spans="1:8" ht="18">
      <c r="A41" s="215">
        <v>45870</v>
      </c>
      <c r="B41" s="221" t="s">
        <v>235</v>
      </c>
      <c r="C41" s="217">
        <v>79</v>
      </c>
      <c r="D41" s="116">
        <v>60</v>
      </c>
      <c r="E41" s="218" t="s">
        <v>210</v>
      </c>
      <c r="H41">
        <f>75+8</f>
        <v>83</v>
      </c>
    </row>
    <row r="42" spans="1:8" ht="18">
      <c r="A42" s="215">
        <v>45968</v>
      </c>
      <c r="B42" s="221" t="s">
        <v>239</v>
      </c>
      <c r="C42" s="217">
        <v>105</v>
      </c>
      <c r="D42" s="116">
        <v>120</v>
      </c>
      <c r="E42" s="218" t="s">
        <v>240</v>
      </c>
      <c r="H42">
        <f>H41/800*500+2</f>
        <v>53.875</v>
      </c>
    </row>
    <row r="43" spans="1:8" ht="18">
      <c r="A43" s="215">
        <v>45968</v>
      </c>
      <c r="B43" s="221" t="s">
        <v>241</v>
      </c>
      <c r="C43" s="217">
        <v>69</v>
      </c>
      <c r="D43" s="116">
        <v>60</v>
      </c>
      <c r="E43" s="218" t="s">
        <v>240</v>
      </c>
      <c r="H43">
        <f>H42-160</f>
        <v>-106.125</v>
      </c>
    </row>
    <row r="44" spans="1:8" ht="39">
      <c r="A44" s="215">
        <v>45953</v>
      </c>
      <c r="B44" s="233" t="s">
        <v>242</v>
      </c>
      <c r="C44" s="217">
        <v>118</v>
      </c>
      <c r="D44" s="116">
        <v>60</v>
      </c>
      <c r="E44" s="218" t="s">
        <v>211</v>
      </c>
      <c r="G44">
        <f>118/800*500</f>
        <v>73.75</v>
      </c>
      <c r="H44">
        <f>110</f>
        <v>110</v>
      </c>
    </row>
    <row r="45" spans="1:8" ht="36">
      <c r="A45" s="215">
        <v>45953</v>
      </c>
      <c r="B45" s="221" t="s">
        <v>243</v>
      </c>
      <c r="C45" s="217">
        <v>128</v>
      </c>
      <c r="D45" s="116">
        <v>60</v>
      </c>
      <c r="E45" s="218" t="s">
        <v>211</v>
      </c>
      <c r="G45">
        <f>118+8</f>
        <v>126</v>
      </c>
    </row>
    <row r="46" spans="1:8">
      <c r="A46" s="234">
        <v>45870</v>
      </c>
      <c r="B46" s="213" t="s">
        <v>244</v>
      </c>
      <c r="C46" s="235">
        <v>145</v>
      </c>
      <c r="D46" s="236">
        <v>24</v>
      </c>
      <c r="E46" s="218" t="s">
        <v>219</v>
      </c>
      <c r="G46">
        <f>G45/800*500</f>
        <v>78.75</v>
      </c>
    </row>
    <row r="47" spans="1:8">
      <c r="A47" s="234">
        <v>45870</v>
      </c>
      <c r="B47" s="213" t="s">
        <v>245</v>
      </c>
      <c r="C47" s="235">
        <v>160</v>
      </c>
      <c r="D47" s="236">
        <v>24</v>
      </c>
      <c r="E47" s="218" t="s">
        <v>219</v>
      </c>
      <c r="G47">
        <f>G46+2</f>
        <v>80.75</v>
      </c>
    </row>
  </sheetData>
  <phoneticPr fontId="8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8"/>
  <sheetViews>
    <sheetView workbookViewId="0">
      <selection activeCell="E22" sqref="E22"/>
    </sheetView>
  </sheetViews>
  <sheetFormatPr defaultColWidth="9" defaultRowHeight="13.9"/>
  <cols>
    <col min="2" max="2" width="15.46484375" customWidth="1"/>
    <col min="8" max="8" width="10" customWidth="1"/>
  </cols>
  <sheetData>
    <row r="1" spans="1:13">
      <c r="B1" t="s">
        <v>246</v>
      </c>
      <c r="E1">
        <f>50*1.5</f>
        <v>75</v>
      </c>
      <c r="H1" t="s">
        <v>247</v>
      </c>
      <c r="I1" t="s">
        <v>248</v>
      </c>
    </row>
    <row r="2" spans="1:13">
      <c r="B2" t="s">
        <v>249</v>
      </c>
      <c r="C2" t="s">
        <v>250</v>
      </c>
      <c r="E2">
        <f>50*2</f>
        <v>100</v>
      </c>
      <c r="H2" t="s">
        <v>251</v>
      </c>
      <c r="I2">
        <v>1.5</v>
      </c>
      <c r="K2">
        <f>65*I4*3.3</f>
        <v>53.625</v>
      </c>
      <c r="M2">
        <f>65/800+2+5</f>
        <v>7.0812499999999998</v>
      </c>
    </row>
    <row r="3" spans="1:13">
      <c r="B3" t="s">
        <v>252</v>
      </c>
      <c r="C3">
        <v>1.3</v>
      </c>
      <c r="E3">
        <f>50*2.5</f>
        <v>125</v>
      </c>
      <c r="H3" t="s">
        <v>247</v>
      </c>
      <c r="I3">
        <v>3</v>
      </c>
    </row>
    <row r="4" spans="1:13">
      <c r="E4">
        <f>50*3.3</f>
        <v>165</v>
      </c>
      <c r="H4" t="s">
        <v>253</v>
      </c>
      <c r="I4">
        <f>200/800</f>
        <v>0.25</v>
      </c>
      <c r="K4">
        <f>144*0.25*3.3</f>
        <v>118.8</v>
      </c>
    </row>
    <row r="5" spans="1:13">
      <c r="B5" t="s">
        <v>254</v>
      </c>
      <c r="C5">
        <v>0.85</v>
      </c>
      <c r="H5" t="s">
        <v>255</v>
      </c>
      <c r="I5">
        <f>500/800</f>
        <v>0.625</v>
      </c>
    </row>
    <row r="7" spans="1:13">
      <c r="A7" t="s">
        <v>256</v>
      </c>
      <c r="B7" t="s">
        <v>257</v>
      </c>
      <c r="C7">
        <v>0.7</v>
      </c>
      <c r="D7">
        <f>95*0.7</f>
        <v>66.5</v>
      </c>
      <c r="H7" t="s">
        <v>258</v>
      </c>
      <c r="I7">
        <v>65</v>
      </c>
      <c r="K7">
        <f>(I7*I4+I2+I3)*3.3</f>
        <v>68.474999999999994</v>
      </c>
    </row>
    <row r="8" spans="1:13">
      <c r="B8" t="s">
        <v>259</v>
      </c>
      <c r="C8">
        <v>0.65</v>
      </c>
      <c r="D8">
        <f>100*0.75</f>
        <v>75</v>
      </c>
    </row>
    <row r="9" spans="1:13">
      <c r="B9" t="s">
        <v>260</v>
      </c>
      <c r="C9">
        <v>0.6</v>
      </c>
      <c r="D9">
        <f>68*0.7</f>
        <v>47.6</v>
      </c>
      <c r="H9">
        <f>40*3.3</f>
        <v>132</v>
      </c>
    </row>
    <row r="10" spans="1:13">
      <c r="B10" t="s">
        <v>261</v>
      </c>
      <c r="C10">
        <v>0.5</v>
      </c>
      <c r="H10">
        <f>40*2.5</f>
        <v>100</v>
      </c>
    </row>
    <row r="11" spans="1:13">
      <c r="B11" t="s">
        <v>262</v>
      </c>
      <c r="C11">
        <v>0.4</v>
      </c>
      <c r="K11">
        <f>65/800*200</f>
        <v>16.25</v>
      </c>
    </row>
    <row r="13" spans="1:13">
      <c r="A13" t="s">
        <v>263</v>
      </c>
      <c r="B13" t="s">
        <v>257</v>
      </c>
      <c r="C13">
        <v>0.7</v>
      </c>
    </row>
    <row r="14" spans="1:13">
      <c r="B14" t="s">
        <v>259</v>
      </c>
      <c r="C14">
        <v>0.65</v>
      </c>
    </row>
    <row r="15" spans="1:13">
      <c r="B15" t="s">
        <v>260</v>
      </c>
      <c r="C15">
        <v>0.6</v>
      </c>
    </row>
    <row r="16" spans="1:13">
      <c r="B16" t="s">
        <v>261</v>
      </c>
      <c r="C16">
        <v>0.5</v>
      </c>
    </row>
    <row r="17" spans="2:11">
      <c r="B17" t="s">
        <v>262</v>
      </c>
      <c r="C17">
        <v>0.4</v>
      </c>
    </row>
    <row r="18" spans="2:11">
      <c r="K18">
        <f>40*3.3</f>
        <v>132</v>
      </c>
    </row>
  </sheetData>
  <phoneticPr fontId="86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3"/>
    <pageSetUpPr fitToPage="1"/>
  </sheetPr>
  <dimension ref="A1:O49"/>
  <sheetViews>
    <sheetView topLeftCell="A6" zoomScale="70" zoomScaleNormal="70" zoomScaleSheetLayoutView="55" zoomScalePageLayoutView="40" workbookViewId="0">
      <selection activeCell="B2" sqref="B2:J2"/>
    </sheetView>
  </sheetViews>
  <sheetFormatPr defaultColWidth="9.06640625" defaultRowHeight="19.5"/>
  <cols>
    <col min="1" max="1" width="3.33203125" style="2" customWidth="1"/>
    <col min="2" max="2" width="9.73046875" style="2" customWidth="1"/>
    <col min="3" max="3" width="9.9296875" style="2" customWidth="1"/>
    <col min="4" max="4" width="10.06640625" style="2" customWidth="1"/>
    <col min="5" max="5" width="9.46484375" style="2" customWidth="1"/>
    <col min="6" max="6" width="14.33203125" style="2" customWidth="1"/>
    <col min="7" max="7" width="12.265625" style="3" customWidth="1"/>
    <col min="8" max="8" width="17.06640625" style="2" customWidth="1"/>
    <col min="9" max="9" width="88.9296875" style="2" customWidth="1"/>
    <col min="10" max="10" width="10.6640625" style="2" customWidth="1"/>
    <col min="11" max="11" width="4.3984375" style="2" customWidth="1"/>
    <col min="12" max="16384" width="9.06640625" style="2"/>
  </cols>
  <sheetData>
    <row r="1" spans="1:13">
      <c r="B1" s="4"/>
    </row>
    <row r="2" spans="1:13" ht="139.9" customHeight="1">
      <c r="A2" s="5"/>
      <c r="B2" s="359" t="s">
        <v>0</v>
      </c>
      <c r="C2" s="359"/>
      <c r="D2" s="359"/>
      <c r="E2" s="359"/>
      <c r="F2" s="359"/>
      <c r="G2" s="359"/>
      <c r="H2" s="359"/>
      <c r="I2" s="359"/>
      <c r="J2" s="359"/>
      <c r="K2" s="5"/>
    </row>
    <row r="3" spans="1:13" ht="45" customHeight="1">
      <c r="A3" s="5"/>
      <c r="B3" s="360" t="s">
        <v>1</v>
      </c>
      <c r="C3" s="360"/>
      <c r="D3" s="360"/>
      <c r="E3" s="360"/>
      <c r="F3" s="360"/>
      <c r="G3" s="360"/>
      <c r="H3" s="360"/>
      <c r="I3" s="360"/>
      <c r="J3" s="360"/>
      <c r="K3" s="5"/>
    </row>
    <row r="4" spans="1:13" ht="108.75" customHeight="1">
      <c r="A4" s="6"/>
      <c r="B4" s="361" t="s">
        <v>2</v>
      </c>
      <c r="C4" s="361"/>
      <c r="D4" s="361"/>
      <c r="E4" s="361"/>
      <c r="F4" s="361"/>
      <c r="G4" s="361"/>
      <c r="H4" s="361"/>
      <c r="I4" s="361"/>
      <c r="J4" s="361"/>
      <c r="K4" s="5"/>
    </row>
    <row r="5" spans="1:13" ht="75.400000000000006" customHeight="1">
      <c r="A5" s="7"/>
      <c r="B5" s="158" t="s">
        <v>3</v>
      </c>
      <c r="C5" s="158" t="s">
        <v>4</v>
      </c>
      <c r="D5" s="158" t="s">
        <v>5</v>
      </c>
      <c r="E5" s="158" t="s">
        <v>6</v>
      </c>
      <c r="F5" s="158" t="s">
        <v>7</v>
      </c>
      <c r="G5" s="158" t="s">
        <v>8</v>
      </c>
      <c r="H5" s="158" t="s">
        <v>9</v>
      </c>
      <c r="I5" s="158" t="s">
        <v>10</v>
      </c>
      <c r="J5" s="158" t="s">
        <v>11</v>
      </c>
      <c r="K5" s="5"/>
    </row>
    <row r="6" spans="1:13" ht="45.75" customHeight="1">
      <c r="A6" s="7"/>
      <c r="B6" s="362" t="s">
        <v>12</v>
      </c>
      <c r="C6" s="160">
        <v>1</v>
      </c>
      <c r="D6" s="161" t="s">
        <v>13</v>
      </c>
      <c r="E6" s="160" t="s">
        <v>14</v>
      </c>
      <c r="F6" s="57" t="s">
        <v>15</v>
      </c>
      <c r="G6" s="162" t="s">
        <v>16</v>
      </c>
      <c r="H6" s="147" t="s">
        <v>17</v>
      </c>
      <c r="I6" s="163" t="s">
        <v>264</v>
      </c>
      <c r="J6" s="60">
        <v>66</v>
      </c>
      <c r="K6" s="5"/>
      <c r="M6" s="18"/>
    </row>
    <row r="7" spans="1:13" ht="45.75" customHeight="1">
      <c r="A7" s="7"/>
      <c r="B7" s="362"/>
      <c r="C7" s="160">
        <v>2</v>
      </c>
      <c r="D7" s="161" t="s">
        <v>19</v>
      </c>
      <c r="E7" s="160" t="s">
        <v>14</v>
      </c>
      <c r="F7" s="57" t="s">
        <v>20</v>
      </c>
      <c r="G7" s="162" t="s">
        <v>21</v>
      </c>
      <c r="H7" s="164" t="s">
        <v>22</v>
      </c>
      <c r="I7" s="165" t="s">
        <v>23</v>
      </c>
      <c r="J7" s="60">
        <v>66</v>
      </c>
      <c r="K7" s="5"/>
    </row>
    <row r="8" spans="1:13" ht="45.75" customHeight="1">
      <c r="A8" s="7"/>
      <c r="B8" s="362"/>
      <c r="C8" s="160">
        <v>3</v>
      </c>
      <c r="D8" s="161" t="s">
        <v>24</v>
      </c>
      <c r="E8" s="160" t="s">
        <v>14</v>
      </c>
      <c r="F8" s="57" t="s">
        <v>25</v>
      </c>
      <c r="G8" s="162" t="s">
        <v>26</v>
      </c>
      <c r="H8" s="166" t="s">
        <v>27</v>
      </c>
      <c r="I8" s="167" t="s">
        <v>28</v>
      </c>
      <c r="J8" s="60">
        <v>66</v>
      </c>
      <c r="K8" s="5"/>
    </row>
    <row r="9" spans="1:13" ht="45.75" customHeight="1">
      <c r="A9" s="7"/>
      <c r="B9" s="362"/>
      <c r="C9" s="160">
        <v>4</v>
      </c>
      <c r="D9" s="161" t="s">
        <v>13</v>
      </c>
      <c r="E9" s="160" t="s">
        <v>14</v>
      </c>
      <c r="F9" s="57" t="s">
        <v>29</v>
      </c>
      <c r="G9" s="162" t="s">
        <v>16</v>
      </c>
      <c r="H9" s="168" t="s">
        <v>265</v>
      </c>
      <c r="I9" s="169" t="s">
        <v>266</v>
      </c>
      <c r="J9" s="60">
        <v>118</v>
      </c>
      <c r="K9" s="5"/>
    </row>
    <row r="10" spans="1:13" ht="45.75" customHeight="1">
      <c r="A10" s="7"/>
      <c r="B10" s="362"/>
      <c r="C10" s="160">
        <v>5</v>
      </c>
      <c r="D10" s="161" t="s">
        <v>13</v>
      </c>
      <c r="E10" s="160" t="s">
        <v>14</v>
      </c>
      <c r="F10" s="57" t="s">
        <v>29</v>
      </c>
      <c r="G10" s="162" t="s">
        <v>16</v>
      </c>
      <c r="H10" s="168" t="s">
        <v>32</v>
      </c>
      <c r="I10" s="169" t="s">
        <v>33</v>
      </c>
      <c r="J10" s="60">
        <v>118</v>
      </c>
      <c r="K10" s="5"/>
    </row>
    <row r="11" spans="1:13" ht="45.75" customHeight="1">
      <c r="A11" s="7"/>
      <c r="B11" s="362"/>
      <c r="C11" s="160">
        <v>6</v>
      </c>
      <c r="D11" s="161" t="s">
        <v>13</v>
      </c>
      <c r="E11" s="160" t="s">
        <v>14</v>
      </c>
      <c r="F11" s="57" t="s">
        <v>34</v>
      </c>
      <c r="G11" s="162" t="s">
        <v>16</v>
      </c>
      <c r="H11" s="63" t="s">
        <v>267</v>
      </c>
      <c r="I11" s="169" t="s">
        <v>268</v>
      </c>
      <c r="J11" s="170">
        <v>118</v>
      </c>
      <c r="K11" s="5"/>
    </row>
    <row r="12" spans="1:13" ht="39" customHeight="1">
      <c r="A12" s="5"/>
      <c r="B12" s="362"/>
      <c r="C12" s="160">
        <v>7</v>
      </c>
      <c r="D12" s="161" t="s">
        <v>19</v>
      </c>
      <c r="E12" s="160" t="s">
        <v>14</v>
      </c>
      <c r="F12" s="57" t="s">
        <v>37</v>
      </c>
      <c r="G12" s="162" t="s">
        <v>21</v>
      </c>
      <c r="H12" s="63" t="s">
        <v>38</v>
      </c>
      <c r="I12" s="169" t="s">
        <v>39</v>
      </c>
      <c r="J12" s="60">
        <v>66</v>
      </c>
      <c r="K12" s="5"/>
    </row>
    <row r="13" spans="1:13" ht="45.75" customHeight="1">
      <c r="A13" s="7"/>
      <c r="B13" s="362"/>
      <c r="C13" s="160">
        <v>8</v>
      </c>
      <c r="D13" s="161" t="s">
        <v>13</v>
      </c>
      <c r="E13" s="160" t="s">
        <v>14</v>
      </c>
      <c r="F13" s="57" t="s">
        <v>40</v>
      </c>
      <c r="G13" s="162" t="s">
        <v>16</v>
      </c>
      <c r="H13" s="63" t="s">
        <v>41</v>
      </c>
      <c r="I13" s="169" t="s">
        <v>42</v>
      </c>
      <c r="J13" s="60">
        <v>110</v>
      </c>
      <c r="K13" s="5"/>
    </row>
    <row r="14" spans="1:13" ht="39" customHeight="1">
      <c r="A14" s="5"/>
      <c r="B14" s="362"/>
      <c r="C14" s="160">
        <v>9</v>
      </c>
      <c r="D14" s="161" t="s">
        <v>45</v>
      </c>
      <c r="E14" s="160" t="s">
        <v>14</v>
      </c>
      <c r="F14" s="57" t="s">
        <v>46</v>
      </c>
      <c r="G14" s="162" t="s">
        <v>26</v>
      </c>
      <c r="H14" s="63" t="s">
        <v>47</v>
      </c>
      <c r="I14" s="169" t="s">
        <v>48</v>
      </c>
      <c r="J14" s="60">
        <v>75</v>
      </c>
      <c r="K14" s="5"/>
    </row>
    <row r="15" spans="1:13" ht="45.75" customHeight="1">
      <c r="A15" s="7"/>
      <c r="B15" s="210" t="s">
        <v>49</v>
      </c>
      <c r="C15" s="172">
        <v>10</v>
      </c>
      <c r="D15" s="172" t="s">
        <v>45</v>
      </c>
      <c r="E15" s="172" t="s">
        <v>14</v>
      </c>
      <c r="F15" s="173" t="s">
        <v>135</v>
      </c>
      <c r="G15" s="174" t="s">
        <v>21</v>
      </c>
      <c r="H15" s="175" t="s">
        <v>136</v>
      </c>
      <c r="I15" s="171" t="s">
        <v>137</v>
      </c>
      <c r="J15" s="176">
        <v>208</v>
      </c>
      <c r="K15" s="5"/>
    </row>
    <row r="16" spans="1:13" ht="39">
      <c r="A16" s="5"/>
      <c r="B16" s="211"/>
      <c r="C16" s="172">
        <v>11</v>
      </c>
      <c r="D16" s="172" t="s">
        <v>13</v>
      </c>
      <c r="E16" s="172" t="s">
        <v>14</v>
      </c>
      <c r="F16" s="172" t="s">
        <v>56</v>
      </c>
      <c r="G16" s="178" t="s">
        <v>16</v>
      </c>
      <c r="H16" s="179" t="s">
        <v>57</v>
      </c>
      <c r="I16" s="180" t="s">
        <v>58</v>
      </c>
      <c r="J16" s="181">
        <v>368</v>
      </c>
      <c r="K16" s="5"/>
    </row>
    <row r="17" spans="1:13" ht="39">
      <c r="A17" s="5"/>
      <c r="B17" s="211"/>
      <c r="C17" s="172">
        <v>12</v>
      </c>
      <c r="D17" s="172" t="s">
        <v>13</v>
      </c>
      <c r="E17" s="172" t="s">
        <v>14</v>
      </c>
      <c r="F17" s="173" t="s">
        <v>59</v>
      </c>
      <c r="G17" s="178" t="s">
        <v>16</v>
      </c>
      <c r="H17" s="182" t="s">
        <v>60</v>
      </c>
      <c r="I17" s="183" t="s">
        <v>61</v>
      </c>
      <c r="J17" s="181">
        <v>358</v>
      </c>
      <c r="K17" s="5"/>
    </row>
    <row r="18" spans="1:13" ht="46.5" customHeight="1">
      <c r="A18" s="5"/>
      <c r="B18" s="211"/>
      <c r="C18" s="172">
        <v>13</v>
      </c>
      <c r="D18" s="172" t="s">
        <v>19</v>
      </c>
      <c r="E18" s="172" t="s">
        <v>14</v>
      </c>
      <c r="F18" s="172" t="s">
        <v>62</v>
      </c>
      <c r="G18" s="178" t="s">
        <v>21</v>
      </c>
      <c r="H18" s="175" t="s">
        <v>63</v>
      </c>
      <c r="I18" s="184" t="s">
        <v>64</v>
      </c>
      <c r="J18" s="181">
        <v>240</v>
      </c>
      <c r="K18" s="5"/>
    </row>
    <row r="19" spans="1:13" ht="45.75" customHeight="1">
      <c r="A19" s="7"/>
      <c r="B19" s="211"/>
      <c r="C19" s="172">
        <v>14</v>
      </c>
      <c r="D19" s="172" t="s">
        <v>45</v>
      </c>
      <c r="E19" s="172" t="s">
        <v>14</v>
      </c>
      <c r="F19" s="173" t="s">
        <v>269</v>
      </c>
      <c r="G19" s="174" t="s">
        <v>21</v>
      </c>
      <c r="H19" s="175" t="s">
        <v>270</v>
      </c>
      <c r="I19" s="171" t="s">
        <v>271</v>
      </c>
      <c r="J19" s="185">
        <v>72</v>
      </c>
      <c r="K19" s="5"/>
    </row>
    <row r="20" spans="1:13" ht="45.75" customHeight="1">
      <c r="A20" s="7"/>
      <c r="B20" s="211"/>
      <c r="C20" s="172">
        <v>15</v>
      </c>
      <c r="D20" s="172" t="s">
        <v>19</v>
      </c>
      <c r="E20" s="172" t="s">
        <v>14</v>
      </c>
      <c r="F20" s="173" t="s">
        <v>91</v>
      </c>
      <c r="G20" s="174" t="s">
        <v>16</v>
      </c>
      <c r="H20" s="175" t="s">
        <v>272</v>
      </c>
      <c r="I20" s="186" t="s">
        <v>273</v>
      </c>
      <c r="J20" s="185">
        <v>168</v>
      </c>
      <c r="K20" s="5"/>
    </row>
    <row r="21" spans="1:13" ht="45.75" customHeight="1">
      <c r="A21" s="7"/>
      <c r="B21" s="211"/>
      <c r="C21" s="172">
        <v>16</v>
      </c>
      <c r="D21" s="172" t="s">
        <v>13</v>
      </c>
      <c r="E21" s="172" t="s">
        <v>14</v>
      </c>
      <c r="F21" s="173" t="s">
        <v>91</v>
      </c>
      <c r="G21" s="174" t="s">
        <v>16</v>
      </c>
      <c r="H21" s="187" t="s">
        <v>179</v>
      </c>
      <c r="I21" s="186" t="s">
        <v>274</v>
      </c>
      <c r="J21" s="185">
        <v>550</v>
      </c>
      <c r="K21" s="5"/>
    </row>
    <row r="22" spans="1:13" ht="48" customHeight="1">
      <c r="A22" s="5"/>
      <c r="B22" s="211"/>
      <c r="C22" s="172">
        <v>17</v>
      </c>
      <c r="D22" s="172" t="s">
        <v>13</v>
      </c>
      <c r="E22" s="172" t="s">
        <v>14</v>
      </c>
      <c r="F22" s="173" t="s">
        <v>65</v>
      </c>
      <c r="G22" s="174" t="s">
        <v>16</v>
      </c>
      <c r="H22" s="175" t="s">
        <v>66</v>
      </c>
      <c r="I22" s="186" t="s">
        <v>67</v>
      </c>
      <c r="J22" s="185">
        <v>380</v>
      </c>
      <c r="K22" s="5"/>
    </row>
    <row r="23" spans="1:13" ht="48" customHeight="1">
      <c r="A23" s="5"/>
      <c r="B23" s="211"/>
      <c r="C23" s="172">
        <v>18</v>
      </c>
      <c r="D23" s="172" t="s">
        <v>19</v>
      </c>
      <c r="E23" s="172" t="s">
        <v>14</v>
      </c>
      <c r="F23" s="172" t="s">
        <v>68</v>
      </c>
      <c r="G23" s="174" t="s">
        <v>69</v>
      </c>
      <c r="H23" s="175" t="s">
        <v>70</v>
      </c>
      <c r="I23" s="186" t="s">
        <v>71</v>
      </c>
      <c r="J23" s="185">
        <v>128</v>
      </c>
      <c r="K23" s="5"/>
    </row>
    <row r="24" spans="1:13" ht="44.55" customHeight="1">
      <c r="A24" s="5"/>
      <c r="B24" s="212"/>
      <c r="C24" s="172">
        <v>19</v>
      </c>
      <c r="D24" s="172" t="s">
        <v>19</v>
      </c>
      <c r="E24" s="172" t="s">
        <v>14</v>
      </c>
      <c r="F24" s="172" t="s">
        <v>68</v>
      </c>
      <c r="G24" s="178" t="s">
        <v>21</v>
      </c>
      <c r="H24" s="188" t="s">
        <v>72</v>
      </c>
      <c r="I24" s="189" t="s">
        <v>275</v>
      </c>
      <c r="J24" s="181">
        <v>480</v>
      </c>
      <c r="K24" s="5"/>
      <c r="M24" s="1"/>
    </row>
    <row r="25" spans="1:13" ht="45.75" customHeight="1">
      <c r="A25" s="7"/>
      <c r="B25" s="363" t="s">
        <v>74</v>
      </c>
      <c r="C25" s="160">
        <v>20</v>
      </c>
      <c r="D25" s="160" t="s">
        <v>19</v>
      </c>
      <c r="E25" s="160" t="s">
        <v>14</v>
      </c>
      <c r="F25" s="57" t="s">
        <v>59</v>
      </c>
      <c r="G25" s="162" t="s">
        <v>21</v>
      </c>
      <c r="H25" s="58" t="s">
        <v>75</v>
      </c>
      <c r="I25" s="59" t="s">
        <v>76</v>
      </c>
      <c r="J25" s="60">
        <v>98</v>
      </c>
      <c r="K25" s="5"/>
    </row>
    <row r="26" spans="1:13" s="1" customFormat="1" ht="45.75" customHeight="1">
      <c r="A26" s="7"/>
      <c r="B26" s="364"/>
      <c r="C26" s="160">
        <v>21</v>
      </c>
      <c r="D26" s="160" t="s">
        <v>19</v>
      </c>
      <c r="E26" s="160" t="s">
        <v>14</v>
      </c>
      <c r="F26" s="57" t="s">
        <v>276</v>
      </c>
      <c r="G26" s="162" t="s">
        <v>69</v>
      </c>
      <c r="H26" s="63" t="s">
        <v>182</v>
      </c>
      <c r="I26" s="64" t="s">
        <v>277</v>
      </c>
      <c r="J26" s="60">
        <v>78</v>
      </c>
      <c r="K26" s="5"/>
      <c r="L26" s="2"/>
    </row>
    <row r="27" spans="1:13" s="1" customFormat="1" ht="45.75" customHeight="1">
      <c r="A27" s="7"/>
      <c r="B27" s="364"/>
      <c r="C27" s="160">
        <v>22</v>
      </c>
      <c r="D27" s="160" t="s">
        <v>19</v>
      </c>
      <c r="E27" s="160" t="s">
        <v>14</v>
      </c>
      <c r="F27" s="57" t="s">
        <v>80</v>
      </c>
      <c r="G27" s="162" t="s">
        <v>69</v>
      </c>
      <c r="H27" s="182" t="s">
        <v>81</v>
      </c>
      <c r="I27" s="191" t="s">
        <v>278</v>
      </c>
      <c r="J27" s="60">
        <v>168</v>
      </c>
      <c r="K27" s="5"/>
      <c r="L27" s="2"/>
    </row>
    <row r="28" spans="1:13" ht="45.75" customHeight="1">
      <c r="A28" s="7"/>
      <c r="B28" s="364"/>
      <c r="C28" s="160">
        <v>23</v>
      </c>
      <c r="D28" s="160" t="s">
        <v>45</v>
      </c>
      <c r="E28" s="160" t="s">
        <v>14</v>
      </c>
      <c r="F28" s="160" t="s">
        <v>83</v>
      </c>
      <c r="G28" s="162" t="s">
        <v>21</v>
      </c>
      <c r="H28" s="63" t="s">
        <v>84</v>
      </c>
      <c r="I28" s="169" t="s">
        <v>85</v>
      </c>
      <c r="J28" s="60">
        <v>78</v>
      </c>
      <c r="K28" s="5"/>
    </row>
    <row r="29" spans="1:13" ht="45.75" customHeight="1">
      <c r="A29" s="7"/>
      <c r="B29" s="365"/>
      <c r="C29" s="160">
        <v>24</v>
      </c>
      <c r="D29" s="160" t="s">
        <v>45</v>
      </c>
      <c r="E29" s="160" t="s">
        <v>14</v>
      </c>
      <c r="F29" s="160" t="s">
        <v>83</v>
      </c>
      <c r="G29" s="162" t="s">
        <v>21</v>
      </c>
      <c r="H29" s="63" t="s">
        <v>86</v>
      </c>
      <c r="I29" s="169" t="s">
        <v>87</v>
      </c>
      <c r="J29" s="60">
        <v>98</v>
      </c>
      <c r="K29" s="5"/>
    </row>
    <row r="30" spans="1:13" ht="45.75" customHeight="1">
      <c r="A30" s="7"/>
      <c r="B30" s="192" t="s">
        <v>90</v>
      </c>
      <c r="C30" s="172">
        <v>25</v>
      </c>
      <c r="D30" s="172" t="s">
        <v>13</v>
      </c>
      <c r="E30" s="172" t="s">
        <v>14</v>
      </c>
      <c r="F30" s="172" t="s">
        <v>91</v>
      </c>
      <c r="G30" s="178" t="s">
        <v>69</v>
      </c>
      <c r="H30" s="193" t="s">
        <v>92</v>
      </c>
      <c r="I30" s="171" t="s">
        <v>279</v>
      </c>
      <c r="J30" s="176">
        <v>228</v>
      </c>
      <c r="K30" s="5"/>
    </row>
    <row r="31" spans="1:13" ht="69.400000000000006" customHeight="1">
      <c r="A31" s="5"/>
      <c r="B31" s="366" t="s">
        <v>94</v>
      </c>
      <c r="C31" s="160">
        <v>26</v>
      </c>
      <c r="D31" s="172" t="s">
        <v>24</v>
      </c>
      <c r="E31" s="160" t="s">
        <v>95</v>
      </c>
      <c r="F31" s="57" t="s">
        <v>96</v>
      </c>
      <c r="G31" s="162" t="s">
        <v>26</v>
      </c>
      <c r="H31" s="194" t="s">
        <v>97</v>
      </c>
      <c r="I31" s="195" t="s">
        <v>98</v>
      </c>
      <c r="J31" s="60">
        <v>110</v>
      </c>
      <c r="K31" s="5"/>
    </row>
    <row r="32" spans="1:13" ht="45.75" customHeight="1">
      <c r="A32" s="5"/>
      <c r="B32" s="367"/>
      <c r="C32" s="160">
        <v>27</v>
      </c>
      <c r="D32" s="172" t="s">
        <v>45</v>
      </c>
      <c r="E32" s="160" t="s">
        <v>95</v>
      </c>
      <c r="F32" s="57" t="s">
        <v>99</v>
      </c>
      <c r="G32" s="162" t="s">
        <v>21</v>
      </c>
      <c r="H32" s="63" t="s">
        <v>100</v>
      </c>
      <c r="I32" s="169" t="s">
        <v>101</v>
      </c>
      <c r="J32" s="60">
        <v>110</v>
      </c>
      <c r="K32" s="5"/>
    </row>
    <row r="33" spans="1:15" ht="45.75" customHeight="1">
      <c r="A33" s="5"/>
      <c r="B33" s="367"/>
      <c r="C33" s="160">
        <v>28</v>
      </c>
      <c r="D33" s="172" t="s">
        <v>19</v>
      </c>
      <c r="E33" s="160" t="s">
        <v>95</v>
      </c>
      <c r="F33" s="57" t="s">
        <v>102</v>
      </c>
      <c r="G33" s="162" t="s">
        <v>21</v>
      </c>
      <c r="H33" s="63" t="s">
        <v>103</v>
      </c>
      <c r="I33" s="169" t="s">
        <v>104</v>
      </c>
      <c r="J33" s="60">
        <v>120</v>
      </c>
      <c r="K33" s="5"/>
      <c r="O33" s="18"/>
    </row>
    <row r="34" spans="1:15" ht="45.75" customHeight="1">
      <c r="A34" s="5"/>
      <c r="B34" s="367"/>
      <c r="C34" s="160">
        <v>29</v>
      </c>
      <c r="D34" s="172" t="s">
        <v>13</v>
      </c>
      <c r="E34" s="160" t="s">
        <v>95</v>
      </c>
      <c r="F34" s="57" t="s">
        <v>105</v>
      </c>
      <c r="G34" s="162" t="s">
        <v>69</v>
      </c>
      <c r="H34" s="63" t="s">
        <v>106</v>
      </c>
      <c r="I34" s="169" t="s">
        <v>107</v>
      </c>
      <c r="J34" s="60">
        <v>125</v>
      </c>
      <c r="K34" s="5"/>
    </row>
    <row r="35" spans="1:15" ht="45.75" customHeight="1">
      <c r="A35" s="7"/>
      <c r="B35" s="368"/>
      <c r="C35" s="160">
        <v>30</v>
      </c>
      <c r="D35" s="172" t="s">
        <v>24</v>
      </c>
      <c r="E35" s="160" t="s">
        <v>95</v>
      </c>
      <c r="F35" s="57" t="s">
        <v>108</v>
      </c>
      <c r="G35" s="162" t="s">
        <v>26</v>
      </c>
      <c r="H35" s="196" t="s">
        <v>109</v>
      </c>
      <c r="I35" s="197" t="s">
        <v>110</v>
      </c>
      <c r="J35" s="60">
        <v>110</v>
      </c>
      <c r="K35" s="5"/>
    </row>
    <row r="36" spans="1:15" ht="40.9" customHeight="1">
      <c r="A36" s="5"/>
      <c r="B36" s="357" t="s">
        <v>111</v>
      </c>
      <c r="C36" s="198">
        <v>31</v>
      </c>
      <c r="D36" s="198" t="s">
        <v>24</v>
      </c>
      <c r="E36" s="198" t="s">
        <v>112</v>
      </c>
      <c r="F36" s="199" t="s">
        <v>96</v>
      </c>
      <c r="G36" s="200" t="s">
        <v>26</v>
      </c>
      <c r="H36" s="201" t="s">
        <v>113</v>
      </c>
      <c r="I36" s="202" t="s">
        <v>114</v>
      </c>
      <c r="J36" s="203">
        <v>5.5</v>
      </c>
      <c r="K36" s="5"/>
    </row>
    <row r="37" spans="1:15" ht="40.9" customHeight="1">
      <c r="A37" s="5"/>
      <c r="B37" s="357"/>
      <c r="C37" s="198">
        <v>32</v>
      </c>
      <c r="D37" s="198" t="s">
        <v>24</v>
      </c>
      <c r="E37" s="198" t="s">
        <v>115</v>
      </c>
      <c r="F37" s="199" t="s">
        <v>96</v>
      </c>
      <c r="G37" s="200" t="s">
        <v>26</v>
      </c>
      <c r="H37" s="201" t="s">
        <v>116</v>
      </c>
      <c r="I37" s="202" t="s">
        <v>117</v>
      </c>
      <c r="J37" s="205">
        <v>98</v>
      </c>
      <c r="K37" s="5"/>
      <c r="M37" s="3"/>
    </row>
    <row r="38" spans="1:15" ht="22.9">
      <c r="A38" s="5"/>
      <c r="B38" s="208" t="s">
        <v>118</v>
      </c>
      <c r="C38" s="4"/>
      <c r="D38" s="4"/>
      <c r="E38" s="4"/>
      <c r="F38" s="4"/>
      <c r="G38" s="4"/>
      <c r="H38" s="4"/>
      <c r="I38" s="4"/>
      <c r="J38" s="4"/>
      <c r="K38" s="5"/>
    </row>
    <row r="39" spans="1:15" ht="23.25" customHeight="1">
      <c r="A39" s="5"/>
      <c r="B39" s="4"/>
      <c r="C39" s="4"/>
      <c r="D39" s="4"/>
      <c r="E39" s="4"/>
      <c r="F39" s="4"/>
      <c r="G39" s="4"/>
      <c r="H39" s="209" t="s">
        <v>119</v>
      </c>
      <c r="I39" s="4"/>
      <c r="J39" s="4"/>
      <c r="K39" s="5"/>
    </row>
    <row r="40" spans="1:15">
      <c r="A40" s="5"/>
      <c r="B40" s="5"/>
      <c r="C40" s="5"/>
      <c r="D40" s="5"/>
      <c r="E40" s="5"/>
      <c r="F40" s="5"/>
      <c r="H40" s="5"/>
      <c r="I40" s="5"/>
      <c r="J40" s="5"/>
      <c r="K40" s="5"/>
    </row>
    <row r="41" spans="1:15">
      <c r="A41" s="5"/>
      <c r="B41" s="5" t="s">
        <v>120</v>
      </c>
      <c r="C41" s="5"/>
      <c r="D41" s="5"/>
      <c r="E41" s="5"/>
      <c r="F41" s="5"/>
      <c r="H41" s="5"/>
      <c r="I41" s="5"/>
      <c r="J41" s="5"/>
      <c r="K41" s="5"/>
    </row>
    <row r="42" spans="1:15">
      <c r="A42" s="5"/>
      <c r="B42" s="5" t="s">
        <v>121</v>
      </c>
      <c r="C42" s="5"/>
      <c r="D42" s="5"/>
      <c r="E42" s="5"/>
      <c r="F42" s="5"/>
      <c r="H42" s="5"/>
      <c r="I42" s="5"/>
      <c r="J42" s="5"/>
      <c r="K42" s="5"/>
    </row>
    <row r="43" spans="1:15">
      <c r="A43" s="5"/>
      <c r="B43" s="92"/>
      <c r="C43" s="5"/>
      <c r="D43" s="5"/>
      <c r="E43" s="5"/>
      <c r="F43" s="5"/>
      <c r="H43" s="5"/>
      <c r="I43" s="5"/>
      <c r="J43" s="5"/>
      <c r="K43" s="5"/>
    </row>
    <row r="44" spans="1:15">
      <c r="B44" s="5" t="s">
        <v>122</v>
      </c>
      <c r="C44" s="5"/>
      <c r="D44" s="5"/>
      <c r="E44" s="5"/>
      <c r="F44" s="5"/>
      <c r="H44" s="5"/>
      <c r="I44" s="5"/>
      <c r="J44" s="5"/>
    </row>
    <row r="45" spans="1:15" ht="19.5" customHeight="1">
      <c r="B45" s="358" t="s">
        <v>123</v>
      </c>
      <c r="C45" s="358"/>
      <c r="D45" s="358"/>
      <c r="E45" s="358"/>
      <c r="F45" s="358"/>
      <c r="G45" s="93"/>
      <c r="H45" s="94"/>
      <c r="I45" s="94"/>
      <c r="J45" s="5"/>
    </row>
    <row r="46" spans="1:15">
      <c r="B46" s="358"/>
      <c r="C46" s="358"/>
      <c r="D46" s="358"/>
      <c r="E46" s="358"/>
      <c r="F46" s="358"/>
      <c r="H46" s="5"/>
      <c r="I46" s="5"/>
      <c r="J46" s="5"/>
    </row>
    <row r="47" spans="1:15">
      <c r="B47" s="358"/>
      <c r="C47" s="358"/>
      <c r="D47" s="358"/>
      <c r="E47" s="358"/>
      <c r="F47" s="358"/>
      <c r="H47" s="5"/>
      <c r="I47" s="5"/>
      <c r="J47" s="5"/>
    </row>
    <row r="48" spans="1:15">
      <c r="B48" s="95" t="s">
        <v>280</v>
      </c>
      <c r="C48" s="5"/>
      <c r="D48" s="5"/>
      <c r="E48" s="5"/>
      <c r="F48" s="5"/>
      <c r="H48" s="5"/>
      <c r="I48" s="5"/>
      <c r="J48" s="5"/>
    </row>
    <row r="49" spans="2:10">
      <c r="B49" s="5"/>
      <c r="C49" s="5"/>
      <c r="D49" s="5"/>
      <c r="E49" s="5"/>
      <c r="F49" s="5"/>
      <c r="H49" s="5"/>
      <c r="I49" s="5"/>
      <c r="J49" s="5"/>
    </row>
  </sheetData>
  <mergeCells count="8">
    <mergeCell ref="B31:B35"/>
    <mergeCell ref="B36:B37"/>
    <mergeCell ref="B45:F47"/>
    <mergeCell ref="B2:J2"/>
    <mergeCell ref="B3:J3"/>
    <mergeCell ref="B4:J4"/>
    <mergeCell ref="B6:B14"/>
    <mergeCell ref="B25:B29"/>
  </mergeCells>
  <phoneticPr fontId="86" type="noConversion"/>
  <conditionalFormatting sqref="D6:D37">
    <cfRule type="cellIs" dxfId="31" priority="1" operator="equal">
      <formula>"深焙"</formula>
    </cfRule>
    <cfRule type="cellIs" dxfId="30" priority="2" operator="equal">
      <formula>"中深焙"</formula>
    </cfRule>
    <cfRule type="cellIs" dxfId="29" priority="3" operator="equal">
      <formula>"中焙"</formula>
    </cfRule>
    <cfRule type="containsText" dxfId="28" priority="4" operator="containsText" text="中浅焙">
      <formula>NOT(ISERROR(SEARCH("中浅焙",D6)))</formula>
    </cfRule>
  </conditionalFormatting>
  <printOptions horizontalCentered="1"/>
  <pageMargins left="0.118110236220472" right="0.118110236220472" top="0.47244094488188998" bottom="0.47244094488188998" header="0.118110236220472" footer="0.118110236220472"/>
  <pageSetup paperSize="9" scale="42" orientation="portrait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3"/>
    <pageSetUpPr fitToPage="1"/>
  </sheetPr>
  <dimension ref="A1:R49"/>
  <sheetViews>
    <sheetView topLeftCell="A11" zoomScale="70" zoomScaleNormal="70" zoomScaleSheetLayoutView="55" zoomScalePageLayoutView="40" workbookViewId="0">
      <selection activeCell="I15" sqref="I15"/>
    </sheetView>
  </sheetViews>
  <sheetFormatPr defaultColWidth="9.06640625" defaultRowHeight="19.5"/>
  <cols>
    <col min="1" max="1" width="3.33203125" style="2" customWidth="1"/>
    <col min="2" max="2" width="9.73046875" style="2" customWidth="1"/>
    <col min="3" max="3" width="9.9296875" style="2" customWidth="1"/>
    <col min="4" max="4" width="10.06640625" style="2" customWidth="1"/>
    <col min="5" max="5" width="9.46484375" style="2" customWidth="1"/>
    <col min="6" max="6" width="14.33203125" style="2" customWidth="1"/>
    <col min="7" max="7" width="12.265625" style="3" customWidth="1"/>
    <col min="8" max="8" width="17.06640625" style="2" customWidth="1"/>
    <col min="9" max="9" width="88.9296875" style="2" customWidth="1"/>
    <col min="10" max="10" width="10.6640625" style="2" customWidth="1"/>
    <col min="11" max="11" width="19.59765625" style="2" customWidth="1"/>
    <col min="12" max="12" width="19.33203125" style="2" customWidth="1"/>
    <col min="13" max="13" width="17.9296875" style="2" customWidth="1"/>
    <col min="14" max="14" width="4.3984375" style="2" customWidth="1"/>
    <col min="15" max="16384" width="9.06640625" style="2"/>
  </cols>
  <sheetData>
    <row r="1" spans="1:16">
      <c r="B1" s="4"/>
    </row>
    <row r="2" spans="1:16" ht="216" customHeight="1">
      <c r="A2" s="5"/>
      <c r="B2" s="359" t="s">
        <v>125</v>
      </c>
      <c r="C2" s="359"/>
      <c r="D2" s="359"/>
      <c r="E2" s="359"/>
      <c r="F2" s="359"/>
      <c r="G2" s="359"/>
      <c r="H2" s="359"/>
      <c r="I2" s="359"/>
      <c r="J2" s="359"/>
      <c r="K2" s="359"/>
      <c r="L2" s="359"/>
      <c r="M2" s="359"/>
      <c r="N2" s="5"/>
    </row>
    <row r="3" spans="1:16" ht="45" customHeight="1">
      <c r="A3" s="5"/>
      <c r="B3" s="360" t="s">
        <v>1</v>
      </c>
      <c r="C3" s="360"/>
      <c r="D3" s="360"/>
      <c r="E3" s="360"/>
      <c r="F3" s="360"/>
      <c r="G3" s="360"/>
      <c r="H3" s="360"/>
      <c r="I3" s="360"/>
      <c r="J3" s="360"/>
      <c r="K3" s="360"/>
      <c r="L3" s="360"/>
      <c r="M3" s="360"/>
      <c r="N3" s="5"/>
    </row>
    <row r="4" spans="1:16" ht="108.75" customHeight="1">
      <c r="A4" s="6"/>
      <c r="B4" s="361" t="s">
        <v>2</v>
      </c>
      <c r="C4" s="361"/>
      <c r="D4" s="361"/>
      <c r="E4" s="361"/>
      <c r="F4" s="361"/>
      <c r="G4" s="361"/>
      <c r="H4" s="361"/>
      <c r="I4" s="361"/>
      <c r="J4" s="361"/>
      <c r="K4" s="361"/>
      <c r="L4" s="361"/>
      <c r="M4" s="361"/>
      <c r="N4" s="5"/>
    </row>
    <row r="5" spans="1:16" ht="75.400000000000006" customHeight="1">
      <c r="A5" s="7"/>
      <c r="B5" s="158" t="s">
        <v>3</v>
      </c>
      <c r="C5" s="158" t="s">
        <v>4</v>
      </c>
      <c r="D5" s="158" t="s">
        <v>5</v>
      </c>
      <c r="E5" s="158" t="s">
        <v>6</v>
      </c>
      <c r="F5" s="158" t="s">
        <v>7</v>
      </c>
      <c r="G5" s="158" t="s">
        <v>8</v>
      </c>
      <c r="H5" s="158" t="s">
        <v>9</v>
      </c>
      <c r="I5" s="158" t="s">
        <v>10</v>
      </c>
      <c r="J5" s="158" t="s">
        <v>11</v>
      </c>
      <c r="K5" s="159" t="s">
        <v>126</v>
      </c>
      <c r="L5" s="159" t="s">
        <v>127</v>
      </c>
      <c r="M5" s="159" t="s">
        <v>128</v>
      </c>
      <c r="N5" s="5"/>
    </row>
    <row r="6" spans="1:16" ht="45.75" customHeight="1">
      <c r="A6" s="7"/>
      <c r="B6" s="362" t="s">
        <v>12</v>
      </c>
      <c r="C6" s="160">
        <v>1</v>
      </c>
      <c r="D6" s="161" t="s">
        <v>13</v>
      </c>
      <c r="E6" s="160" t="s">
        <v>14</v>
      </c>
      <c r="F6" s="57" t="s">
        <v>15</v>
      </c>
      <c r="G6" s="162" t="s">
        <v>16</v>
      </c>
      <c r="H6" s="147" t="s">
        <v>17</v>
      </c>
      <c r="I6" s="163" t="s">
        <v>264</v>
      </c>
      <c r="J6" s="60">
        <v>66</v>
      </c>
      <c r="K6" s="60">
        <v>50</v>
      </c>
      <c r="L6" s="60">
        <v>46</v>
      </c>
      <c r="M6" s="60">
        <v>40</v>
      </c>
      <c r="N6" s="5"/>
      <c r="P6" s="18"/>
    </row>
    <row r="7" spans="1:16" ht="45.75" customHeight="1">
      <c r="A7" s="7"/>
      <c r="B7" s="362"/>
      <c r="C7" s="160">
        <v>2</v>
      </c>
      <c r="D7" s="161" t="s">
        <v>19</v>
      </c>
      <c r="E7" s="160" t="s">
        <v>14</v>
      </c>
      <c r="F7" s="57" t="s">
        <v>20</v>
      </c>
      <c r="G7" s="162" t="s">
        <v>21</v>
      </c>
      <c r="H7" s="164" t="s">
        <v>22</v>
      </c>
      <c r="I7" s="165" t="s">
        <v>23</v>
      </c>
      <c r="J7" s="60">
        <v>66</v>
      </c>
      <c r="K7" s="60">
        <v>50</v>
      </c>
      <c r="L7" s="60">
        <v>46</v>
      </c>
      <c r="M7" s="60">
        <v>40</v>
      </c>
      <c r="N7" s="5"/>
    </row>
    <row r="8" spans="1:16" ht="45.75" customHeight="1">
      <c r="A8" s="7"/>
      <c r="B8" s="362"/>
      <c r="C8" s="160">
        <v>3</v>
      </c>
      <c r="D8" s="161" t="s">
        <v>24</v>
      </c>
      <c r="E8" s="160" t="s">
        <v>14</v>
      </c>
      <c r="F8" s="57" t="s">
        <v>25</v>
      </c>
      <c r="G8" s="162" t="s">
        <v>26</v>
      </c>
      <c r="H8" s="166" t="s">
        <v>27</v>
      </c>
      <c r="I8" s="167" t="s">
        <v>28</v>
      </c>
      <c r="J8" s="60">
        <v>66</v>
      </c>
      <c r="K8" s="60">
        <v>50</v>
      </c>
      <c r="L8" s="60">
        <v>46</v>
      </c>
      <c r="M8" s="60">
        <v>40</v>
      </c>
      <c r="N8" s="5"/>
    </row>
    <row r="9" spans="1:16" ht="45.75" customHeight="1">
      <c r="A9" s="7"/>
      <c r="B9" s="362"/>
      <c r="C9" s="160">
        <v>4</v>
      </c>
      <c r="D9" s="161" t="s">
        <v>13</v>
      </c>
      <c r="E9" s="160" t="s">
        <v>14</v>
      </c>
      <c r="F9" s="57" t="s">
        <v>29</v>
      </c>
      <c r="G9" s="162" t="s">
        <v>16</v>
      </c>
      <c r="H9" s="168" t="s">
        <v>265</v>
      </c>
      <c r="I9" s="169" t="s">
        <v>266</v>
      </c>
      <c r="J9" s="60">
        <v>118</v>
      </c>
      <c r="K9" s="60">
        <v>88</v>
      </c>
      <c r="L9" s="60">
        <v>82</v>
      </c>
      <c r="M9" s="60">
        <v>72</v>
      </c>
      <c r="N9" s="5"/>
    </row>
    <row r="10" spans="1:16" ht="45.75" customHeight="1">
      <c r="A10" s="7"/>
      <c r="B10" s="362"/>
      <c r="C10" s="160">
        <v>5</v>
      </c>
      <c r="D10" s="161" t="s">
        <v>13</v>
      </c>
      <c r="E10" s="160" t="s">
        <v>14</v>
      </c>
      <c r="F10" s="57" t="s">
        <v>29</v>
      </c>
      <c r="G10" s="162" t="s">
        <v>16</v>
      </c>
      <c r="H10" s="168" t="s">
        <v>32</v>
      </c>
      <c r="I10" s="169" t="s">
        <v>33</v>
      </c>
      <c r="J10" s="60">
        <v>118</v>
      </c>
      <c r="K10" s="60">
        <v>88</v>
      </c>
      <c r="L10" s="60">
        <v>82</v>
      </c>
      <c r="M10" s="60">
        <v>72</v>
      </c>
      <c r="N10" s="5"/>
    </row>
    <row r="11" spans="1:16" ht="45.75" customHeight="1">
      <c r="A11" s="7"/>
      <c r="B11" s="362"/>
      <c r="C11" s="160">
        <v>6</v>
      </c>
      <c r="D11" s="161" t="s">
        <v>13</v>
      </c>
      <c r="E11" s="160" t="s">
        <v>14</v>
      </c>
      <c r="F11" s="57" t="s">
        <v>34</v>
      </c>
      <c r="G11" s="162" t="s">
        <v>16</v>
      </c>
      <c r="H11" s="63" t="s">
        <v>267</v>
      </c>
      <c r="I11" s="169" t="s">
        <v>268</v>
      </c>
      <c r="J11" s="170">
        <v>118</v>
      </c>
      <c r="K11" s="60">
        <v>88</v>
      </c>
      <c r="L11" s="60">
        <v>82</v>
      </c>
      <c r="M11" s="60">
        <v>72</v>
      </c>
      <c r="N11" s="5"/>
    </row>
    <row r="12" spans="1:16" ht="39" customHeight="1">
      <c r="A12" s="5"/>
      <c r="B12" s="362"/>
      <c r="C12" s="160">
        <v>7</v>
      </c>
      <c r="D12" s="161" t="s">
        <v>19</v>
      </c>
      <c r="E12" s="160" t="s">
        <v>14</v>
      </c>
      <c r="F12" s="57" t="s">
        <v>37</v>
      </c>
      <c r="G12" s="162" t="s">
        <v>21</v>
      </c>
      <c r="H12" s="63" t="s">
        <v>38</v>
      </c>
      <c r="I12" s="169" t="s">
        <v>39</v>
      </c>
      <c r="J12" s="60">
        <v>66</v>
      </c>
      <c r="K12" s="60">
        <v>50</v>
      </c>
      <c r="L12" s="60">
        <v>46</v>
      </c>
      <c r="M12" s="60">
        <v>40</v>
      </c>
      <c r="N12" s="5"/>
    </row>
    <row r="13" spans="1:16" ht="45.75" customHeight="1">
      <c r="A13" s="7"/>
      <c r="B13" s="362"/>
      <c r="C13" s="160">
        <v>8</v>
      </c>
      <c r="D13" s="161" t="s">
        <v>13</v>
      </c>
      <c r="E13" s="160" t="s">
        <v>14</v>
      </c>
      <c r="F13" s="57" t="s">
        <v>40</v>
      </c>
      <c r="G13" s="162" t="s">
        <v>16</v>
      </c>
      <c r="H13" s="63" t="s">
        <v>41</v>
      </c>
      <c r="I13" s="169" t="s">
        <v>42</v>
      </c>
      <c r="J13" s="60">
        <v>110</v>
      </c>
      <c r="K13" s="60">
        <f>J13*0.7</f>
        <v>77</v>
      </c>
      <c r="L13" s="60">
        <v>72</v>
      </c>
      <c r="M13" s="60">
        <v>66</v>
      </c>
      <c r="N13" s="5"/>
    </row>
    <row r="14" spans="1:16" ht="39" customHeight="1">
      <c r="A14" s="5"/>
      <c r="B14" s="362"/>
      <c r="C14" s="160">
        <v>9</v>
      </c>
      <c r="D14" s="161" t="s">
        <v>45</v>
      </c>
      <c r="E14" s="160" t="s">
        <v>14</v>
      </c>
      <c r="F14" s="57" t="s">
        <v>46</v>
      </c>
      <c r="G14" s="162" t="s">
        <v>26</v>
      </c>
      <c r="H14" s="63" t="s">
        <v>47</v>
      </c>
      <c r="I14" s="169" t="s">
        <v>48</v>
      </c>
      <c r="J14" s="60">
        <v>75</v>
      </c>
      <c r="K14" s="60">
        <v>55</v>
      </c>
      <c r="L14" s="60">
        <v>49</v>
      </c>
      <c r="M14" s="60">
        <v>45</v>
      </c>
      <c r="N14" s="5"/>
    </row>
    <row r="15" spans="1:16" ht="45.75" customHeight="1">
      <c r="A15" s="7"/>
      <c r="B15" s="171" t="s">
        <v>49</v>
      </c>
      <c r="C15" s="172">
        <v>10</v>
      </c>
      <c r="D15" s="172" t="s">
        <v>45</v>
      </c>
      <c r="E15" s="172" t="s">
        <v>14</v>
      </c>
      <c r="F15" s="173" t="s">
        <v>135</v>
      </c>
      <c r="G15" s="174" t="s">
        <v>21</v>
      </c>
      <c r="H15" s="175" t="s">
        <v>136</v>
      </c>
      <c r="I15" s="171" t="s">
        <v>137</v>
      </c>
      <c r="J15" s="176">
        <v>208</v>
      </c>
      <c r="K15" s="176">
        <v>156</v>
      </c>
      <c r="L15" s="176">
        <v>146</v>
      </c>
      <c r="M15" s="177">
        <v>135</v>
      </c>
      <c r="N15" s="5"/>
    </row>
    <row r="16" spans="1:16" ht="39">
      <c r="A16" s="5"/>
      <c r="B16" s="171"/>
      <c r="C16" s="172">
        <v>11</v>
      </c>
      <c r="D16" s="172" t="s">
        <v>13</v>
      </c>
      <c r="E16" s="172" t="s">
        <v>14</v>
      </c>
      <c r="F16" s="172" t="s">
        <v>56</v>
      </c>
      <c r="G16" s="178" t="s">
        <v>16</v>
      </c>
      <c r="H16" s="179" t="s">
        <v>57</v>
      </c>
      <c r="I16" s="180" t="s">
        <v>58</v>
      </c>
      <c r="J16" s="181">
        <v>368</v>
      </c>
      <c r="K16" s="176">
        <v>298</v>
      </c>
      <c r="L16" s="177">
        <v>278.60000000000002</v>
      </c>
      <c r="M16" s="177">
        <v>239</v>
      </c>
      <c r="N16" s="5"/>
    </row>
    <row r="17" spans="1:16" ht="39">
      <c r="A17" s="5"/>
      <c r="B17" s="171"/>
      <c r="C17" s="172">
        <v>12</v>
      </c>
      <c r="D17" s="172" t="s">
        <v>13</v>
      </c>
      <c r="E17" s="172" t="s">
        <v>14</v>
      </c>
      <c r="F17" s="173" t="s">
        <v>59</v>
      </c>
      <c r="G17" s="178" t="s">
        <v>16</v>
      </c>
      <c r="H17" s="182" t="s">
        <v>60</v>
      </c>
      <c r="I17" s="183" t="s">
        <v>61</v>
      </c>
      <c r="J17" s="181">
        <v>358</v>
      </c>
      <c r="K17" s="176">
        <v>276</v>
      </c>
      <c r="L17" s="177">
        <v>257.60000000000002</v>
      </c>
      <c r="M17" s="177">
        <v>220</v>
      </c>
      <c r="N17" s="5"/>
    </row>
    <row r="18" spans="1:16" ht="46.5" customHeight="1">
      <c r="A18" s="5"/>
      <c r="B18" s="171"/>
      <c r="C18" s="172">
        <v>13</v>
      </c>
      <c r="D18" s="172" t="s">
        <v>19</v>
      </c>
      <c r="E18" s="172" t="s">
        <v>14</v>
      </c>
      <c r="F18" s="172" t="s">
        <v>62</v>
      </c>
      <c r="G18" s="178" t="s">
        <v>21</v>
      </c>
      <c r="H18" s="175" t="s">
        <v>63</v>
      </c>
      <c r="I18" s="184" t="s">
        <v>64</v>
      </c>
      <c r="J18" s="181">
        <v>240</v>
      </c>
      <c r="K18" s="177">
        <v>180</v>
      </c>
      <c r="L18" s="177">
        <v>170</v>
      </c>
      <c r="M18" s="177">
        <v>160</v>
      </c>
      <c r="N18" s="5"/>
    </row>
    <row r="19" spans="1:16" ht="45.75" customHeight="1">
      <c r="A19" s="7"/>
      <c r="B19" s="171"/>
      <c r="C19" s="172">
        <v>14</v>
      </c>
      <c r="D19" s="172" t="s">
        <v>45</v>
      </c>
      <c r="E19" s="172" t="s">
        <v>14</v>
      </c>
      <c r="F19" s="173" t="s">
        <v>269</v>
      </c>
      <c r="G19" s="174" t="s">
        <v>21</v>
      </c>
      <c r="H19" s="175" t="s">
        <v>270</v>
      </c>
      <c r="I19" s="171" t="s">
        <v>271</v>
      </c>
      <c r="J19" s="185">
        <v>72</v>
      </c>
      <c r="K19" s="176">
        <v>52</v>
      </c>
      <c r="L19" s="176">
        <v>45</v>
      </c>
      <c r="M19" s="177" t="s">
        <v>180</v>
      </c>
      <c r="N19" s="5"/>
    </row>
    <row r="20" spans="1:16" ht="45.75" customHeight="1">
      <c r="A20" s="7"/>
      <c r="B20" s="171"/>
      <c r="C20" s="172">
        <v>15</v>
      </c>
      <c r="D20" s="172" t="s">
        <v>19</v>
      </c>
      <c r="E20" s="172" t="s">
        <v>14</v>
      </c>
      <c r="F20" s="173" t="s">
        <v>91</v>
      </c>
      <c r="G20" s="174" t="s">
        <v>16</v>
      </c>
      <c r="H20" s="175" t="s">
        <v>272</v>
      </c>
      <c r="I20" s="186" t="s">
        <v>273</v>
      </c>
      <c r="J20" s="185">
        <v>168</v>
      </c>
      <c r="K20" s="177">
        <v>98</v>
      </c>
      <c r="L20" s="177" t="s">
        <v>180</v>
      </c>
      <c r="M20" s="177" t="s">
        <v>180</v>
      </c>
      <c r="N20" s="5"/>
    </row>
    <row r="21" spans="1:16" ht="45.75" customHeight="1">
      <c r="A21" s="7"/>
      <c r="B21" s="171"/>
      <c r="C21" s="172">
        <v>16</v>
      </c>
      <c r="D21" s="172" t="s">
        <v>13</v>
      </c>
      <c r="E21" s="172" t="s">
        <v>14</v>
      </c>
      <c r="F21" s="173" t="s">
        <v>91</v>
      </c>
      <c r="G21" s="174" t="s">
        <v>16</v>
      </c>
      <c r="H21" s="187" t="s">
        <v>179</v>
      </c>
      <c r="I21" s="186" t="s">
        <v>274</v>
      </c>
      <c r="J21" s="185">
        <v>550</v>
      </c>
      <c r="K21" s="177">
        <v>480</v>
      </c>
      <c r="L21" s="177">
        <v>515</v>
      </c>
      <c r="M21" s="177">
        <v>500</v>
      </c>
      <c r="N21" s="5"/>
    </row>
    <row r="22" spans="1:16" ht="48" customHeight="1">
      <c r="A22" s="5"/>
      <c r="B22" s="171"/>
      <c r="C22" s="172">
        <v>17</v>
      </c>
      <c r="D22" s="172" t="s">
        <v>13</v>
      </c>
      <c r="E22" s="172" t="s">
        <v>14</v>
      </c>
      <c r="F22" s="173" t="s">
        <v>65</v>
      </c>
      <c r="G22" s="174" t="s">
        <v>16</v>
      </c>
      <c r="H22" s="175" t="s">
        <v>66</v>
      </c>
      <c r="I22" s="186" t="s">
        <v>67</v>
      </c>
      <c r="J22" s="185">
        <v>380</v>
      </c>
      <c r="K22" s="177">
        <v>280</v>
      </c>
      <c r="L22" s="177">
        <v>340</v>
      </c>
      <c r="M22" s="177">
        <v>295</v>
      </c>
      <c r="N22" s="5"/>
    </row>
    <row r="23" spans="1:16" ht="48" customHeight="1">
      <c r="A23" s="5"/>
      <c r="B23" s="171"/>
      <c r="C23" s="172">
        <v>18</v>
      </c>
      <c r="D23" s="172" t="s">
        <v>19</v>
      </c>
      <c r="E23" s="172" t="s">
        <v>14</v>
      </c>
      <c r="F23" s="172" t="s">
        <v>68</v>
      </c>
      <c r="G23" s="174" t="s">
        <v>69</v>
      </c>
      <c r="H23" s="175" t="s">
        <v>70</v>
      </c>
      <c r="I23" s="186" t="s">
        <v>71</v>
      </c>
      <c r="J23" s="185">
        <v>128</v>
      </c>
      <c r="K23" s="177">
        <v>90</v>
      </c>
      <c r="L23" s="177">
        <v>83</v>
      </c>
      <c r="M23" s="177">
        <v>77</v>
      </c>
      <c r="N23" s="5"/>
    </row>
    <row r="24" spans="1:16" ht="44.55" customHeight="1">
      <c r="A24" s="5"/>
      <c r="B24" s="171"/>
      <c r="C24" s="172">
        <v>19</v>
      </c>
      <c r="D24" s="172" t="s">
        <v>19</v>
      </c>
      <c r="E24" s="172" t="s">
        <v>14</v>
      </c>
      <c r="F24" s="172" t="s">
        <v>68</v>
      </c>
      <c r="G24" s="178" t="s">
        <v>21</v>
      </c>
      <c r="H24" s="188" t="s">
        <v>72</v>
      </c>
      <c r="I24" s="189" t="s">
        <v>275</v>
      </c>
      <c r="J24" s="181">
        <v>480</v>
      </c>
      <c r="K24" s="177">
        <v>398</v>
      </c>
      <c r="L24" s="177">
        <v>388</v>
      </c>
      <c r="M24" s="177">
        <v>330</v>
      </c>
      <c r="N24" s="5"/>
      <c r="P24" s="1"/>
    </row>
    <row r="25" spans="1:16" ht="45.75" customHeight="1">
      <c r="A25" s="7"/>
      <c r="B25" s="362" t="s">
        <v>74</v>
      </c>
      <c r="C25" s="160">
        <v>20</v>
      </c>
      <c r="D25" s="160" t="s">
        <v>19</v>
      </c>
      <c r="E25" s="160" t="s">
        <v>14</v>
      </c>
      <c r="F25" s="57" t="s">
        <v>59</v>
      </c>
      <c r="G25" s="162" t="s">
        <v>21</v>
      </c>
      <c r="H25" s="58" t="s">
        <v>75</v>
      </c>
      <c r="I25" s="190" t="s">
        <v>76</v>
      </c>
      <c r="J25" s="60">
        <v>98</v>
      </c>
      <c r="K25" s="62">
        <v>75</v>
      </c>
      <c r="L25" s="62">
        <v>70</v>
      </c>
      <c r="M25" s="62">
        <v>65</v>
      </c>
      <c r="N25" s="5"/>
    </row>
    <row r="26" spans="1:16" s="1" customFormat="1" ht="45.75" customHeight="1">
      <c r="A26" s="7"/>
      <c r="B26" s="362"/>
      <c r="C26" s="160">
        <v>21</v>
      </c>
      <c r="D26" s="160" t="s">
        <v>19</v>
      </c>
      <c r="E26" s="160" t="s">
        <v>14</v>
      </c>
      <c r="F26" s="57" t="s">
        <v>276</v>
      </c>
      <c r="G26" s="162" t="s">
        <v>69</v>
      </c>
      <c r="H26" s="63" t="s">
        <v>182</v>
      </c>
      <c r="I26" s="64" t="s">
        <v>277</v>
      </c>
      <c r="J26" s="60">
        <v>78</v>
      </c>
      <c r="K26" s="62">
        <v>60</v>
      </c>
      <c r="L26" s="62">
        <v>55</v>
      </c>
      <c r="M26" s="62">
        <v>50</v>
      </c>
      <c r="N26" s="5"/>
      <c r="O26" s="2"/>
    </row>
    <row r="27" spans="1:16" s="1" customFormat="1" ht="45.75" customHeight="1">
      <c r="A27" s="7"/>
      <c r="B27" s="362"/>
      <c r="C27" s="160">
        <v>22</v>
      </c>
      <c r="D27" s="160" t="s">
        <v>19</v>
      </c>
      <c r="E27" s="160" t="s">
        <v>14</v>
      </c>
      <c r="F27" s="57" t="s">
        <v>80</v>
      </c>
      <c r="G27" s="162" t="s">
        <v>69</v>
      </c>
      <c r="H27" s="182" t="s">
        <v>81</v>
      </c>
      <c r="I27" s="191" t="s">
        <v>278</v>
      </c>
      <c r="J27" s="60">
        <v>168</v>
      </c>
      <c r="K27" s="62">
        <v>126</v>
      </c>
      <c r="L27" s="62">
        <v>118</v>
      </c>
      <c r="M27" s="62">
        <v>109</v>
      </c>
      <c r="N27" s="5"/>
      <c r="O27" s="2"/>
    </row>
    <row r="28" spans="1:16" ht="45.75" customHeight="1">
      <c r="A28" s="7"/>
      <c r="B28" s="362"/>
      <c r="C28" s="160">
        <v>23</v>
      </c>
      <c r="D28" s="160" t="s">
        <v>45</v>
      </c>
      <c r="E28" s="160" t="s">
        <v>14</v>
      </c>
      <c r="F28" s="160" t="s">
        <v>83</v>
      </c>
      <c r="G28" s="162" t="s">
        <v>21</v>
      </c>
      <c r="H28" s="63" t="s">
        <v>84</v>
      </c>
      <c r="I28" s="169" t="s">
        <v>85</v>
      </c>
      <c r="J28" s="60">
        <v>78</v>
      </c>
      <c r="K28" s="62">
        <v>60</v>
      </c>
      <c r="L28" s="62">
        <v>55</v>
      </c>
      <c r="M28" s="62">
        <v>50</v>
      </c>
      <c r="N28" s="5"/>
    </row>
    <row r="29" spans="1:16" ht="45.75" customHeight="1">
      <c r="A29" s="7"/>
      <c r="B29" s="362"/>
      <c r="C29" s="160">
        <v>24</v>
      </c>
      <c r="D29" s="160" t="s">
        <v>45</v>
      </c>
      <c r="E29" s="160" t="s">
        <v>14</v>
      </c>
      <c r="F29" s="160" t="s">
        <v>83</v>
      </c>
      <c r="G29" s="162" t="s">
        <v>21</v>
      </c>
      <c r="H29" s="63" t="s">
        <v>86</v>
      </c>
      <c r="I29" s="169" t="s">
        <v>87</v>
      </c>
      <c r="J29" s="60">
        <v>98</v>
      </c>
      <c r="K29" s="62">
        <v>75</v>
      </c>
      <c r="L29" s="62">
        <v>70</v>
      </c>
      <c r="M29" s="62">
        <v>65</v>
      </c>
      <c r="N29" s="5"/>
    </row>
    <row r="30" spans="1:16" ht="45.75" customHeight="1">
      <c r="A30" s="7"/>
      <c r="B30" s="192" t="s">
        <v>90</v>
      </c>
      <c r="C30" s="172">
        <v>25</v>
      </c>
      <c r="D30" s="172" t="s">
        <v>13</v>
      </c>
      <c r="E30" s="172" t="s">
        <v>14</v>
      </c>
      <c r="F30" s="172" t="s">
        <v>91</v>
      </c>
      <c r="G30" s="178" t="s">
        <v>69</v>
      </c>
      <c r="H30" s="193" t="s">
        <v>92</v>
      </c>
      <c r="I30" s="171" t="s">
        <v>279</v>
      </c>
      <c r="J30" s="176">
        <v>228</v>
      </c>
      <c r="K30" s="177">
        <v>160</v>
      </c>
      <c r="L30" s="177">
        <v>148</v>
      </c>
      <c r="M30" s="177">
        <v>137</v>
      </c>
      <c r="N30" s="5"/>
    </row>
    <row r="31" spans="1:16" ht="69.400000000000006" customHeight="1">
      <c r="A31" s="5"/>
      <c r="B31" s="356" t="s">
        <v>94</v>
      </c>
      <c r="C31" s="160">
        <v>26</v>
      </c>
      <c r="D31" s="172" t="s">
        <v>24</v>
      </c>
      <c r="E31" s="160" t="s">
        <v>95</v>
      </c>
      <c r="F31" s="57" t="s">
        <v>96</v>
      </c>
      <c r="G31" s="162" t="s">
        <v>26</v>
      </c>
      <c r="H31" s="194" t="s">
        <v>97</v>
      </c>
      <c r="I31" s="195" t="s">
        <v>98</v>
      </c>
      <c r="J31" s="60">
        <v>110</v>
      </c>
      <c r="K31" s="62">
        <v>80</v>
      </c>
      <c r="L31" s="62">
        <v>70</v>
      </c>
      <c r="M31" s="62">
        <v>65</v>
      </c>
      <c r="N31" s="5"/>
    </row>
    <row r="32" spans="1:16" ht="45.75" customHeight="1">
      <c r="A32" s="5"/>
      <c r="B32" s="356"/>
      <c r="C32" s="160">
        <v>27</v>
      </c>
      <c r="D32" s="172" t="s">
        <v>45</v>
      </c>
      <c r="E32" s="160" t="s">
        <v>95</v>
      </c>
      <c r="F32" s="57" t="s">
        <v>99</v>
      </c>
      <c r="G32" s="162" t="s">
        <v>21</v>
      </c>
      <c r="H32" s="63" t="s">
        <v>100</v>
      </c>
      <c r="I32" s="169" t="s">
        <v>101</v>
      </c>
      <c r="J32" s="60">
        <v>110</v>
      </c>
      <c r="K32" s="62">
        <v>80</v>
      </c>
      <c r="L32" s="62">
        <v>70</v>
      </c>
      <c r="M32" s="62">
        <v>65</v>
      </c>
      <c r="N32" s="5"/>
    </row>
    <row r="33" spans="1:18" ht="45.75" customHeight="1">
      <c r="A33" s="5"/>
      <c r="B33" s="356"/>
      <c r="C33" s="160">
        <v>28</v>
      </c>
      <c r="D33" s="172" t="s">
        <v>19</v>
      </c>
      <c r="E33" s="160" t="s">
        <v>95</v>
      </c>
      <c r="F33" s="57" t="s">
        <v>102</v>
      </c>
      <c r="G33" s="162" t="s">
        <v>21</v>
      </c>
      <c r="H33" s="63" t="s">
        <v>103</v>
      </c>
      <c r="I33" s="169" t="s">
        <v>104</v>
      </c>
      <c r="J33" s="60">
        <v>120</v>
      </c>
      <c r="K33" s="62">
        <v>90</v>
      </c>
      <c r="L33" s="62">
        <v>80</v>
      </c>
      <c r="M33" s="62">
        <v>75</v>
      </c>
      <c r="N33" s="5"/>
      <c r="R33" s="18"/>
    </row>
    <row r="34" spans="1:18" ht="45.75" customHeight="1">
      <c r="A34" s="5"/>
      <c r="B34" s="356"/>
      <c r="C34" s="160">
        <v>29</v>
      </c>
      <c r="D34" s="172" t="s">
        <v>13</v>
      </c>
      <c r="E34" s="160" t="s">
        <v>95</v>
      </c>
      <c r="F34" s="57" t="s">
        <v>105</v>
      </c>
      <c r="G34" s="162" t="s">
        <v>69</v>
      </c>
      <c r="H34" s="63" t="s">
        <v>106</v>
      </c>
      <c r="I34" s="169" t="s">
        <v>107</v>
      </c>
      <c r="J34" s="60">
        <v>125</v>
      </c>
      <c r="K34" s="62">
        <v>95</v>
      </c>
      <c r="L34" s="62">
        <v>85</v>
      </c>
      <c r="M34" s="62">
        <v>80</v>
      </c>
      <c r="N34" s="5"/>
    </row>
    <row r="35" spans="1:18" ht="45.75" customHeight="1">
      <c r="A35" s="7"/>
      <c r="B35" s="356"/>
      <c r="C35" s="160">
        <v>30</v>
      </c>
      <c r="D35" s="172" t="s">
        <v>24</v>
      </c>
      <c r="E35" s="160" t="s">
        <v>95</v>
      </c>
      <c r="F35" s="57" t="s">
        <v>108</v>
      </c>
      <c r="G35" s="162" t="s">
        <v>26</v>
      </c>
      <c r="H35" s="196" t="s">
        <v>109</v>
      </c>
      <c r="I35" s="197" t="s">
        <v>110</v>
      </c>
      <c r="J35" s="60">
        <v>110</v>
      </c>
      <c r="K35" s="62">
        <v>80</v>
      </c>
      <c r="L35" s="62">
        <v>70</v>
      </c>
      <c r="M35" s="62">
        <v>65</v>
      </c>
      <c r="N35" s="5"/>
    </row>
    <row r="36" spans="1:18" ht="40.9" customHeight="1">
      <c r="A36" s="5"/>
      <c r="B36" s="357" t="s">
        <v>111</v>
      </c>
      <c r="C36" s="198">
        <v>31</v>
      </c>
      <c r="D36" s="198" t="s">
        <v>24</v>
      </c>
      <c r="E36" s="198" t="s">
        <v>112</v>
      </c>
      <c r="F36" s="199" t="s">
        <v>96</v>
      </c>
      <c r="G36" s="200" t="s">
        <v>26</v>
      </c>
      <c r="H36" s="201" t="s">
        <v>113</v>
      </c>
      <c r="I36" s="202" t="s">
        <v>114</v>
      </c>
      <c r="J36" s="203">
        <v>5.5</v>
      </c>
      <c r="K36" s="204" t="s">
        <v>148</v>
      </c>
      <c r="L36" s="204" t="s">
        <v>149</v>
      </c>
      <c r="M36" s="204" t="s">
        <v>150</v>
      </c>
      <c r="N36" s="5"/>
    </row>
    <row r="37" spans="1:18" ht="40.9" customHeight="1">
      <c r="A37" s="5"/>
      <c r="B37" s="357"/>
      <c r="C37" s="198">
        <v>32</v>
      </c>
      <c r="D37" s="198" t="s">
        <v>24</v>
      </c>
      <c r="E37" s="198" t="s">
        <v>115</v>
      </c>
      <c r="F37" s="199" t="s">
        <v>96</v>
      </c>
      <c r="G37" s="200" t="s">
        <v>26</v>
      </c>
      <c r="H37" s="201" t="s">
        <v>116</v>
      </c>
      <c r="I37" s="202" t="s">
        <v>117</v>
      </c>
      <c r="J37" s="205">
        <v>98</v>
      </c>
      <c r="K37" s="206" t="s">
        <v>151</v>
      </c>
      <c r="L37" s="207" t="s">
        <v>152</v>
      </c>
      <c r="M37" s="207" t="s">
        <v>153</v>
      </c>
      <c r="N37" s="5"/>
      <c r="P37" s="3"/>
    </row>
    <row r="38" spans="1:18" ht="22.9">
      <c r="A38" s="5"/>
      <c r="B38" s="208" t="s">
        <v>118</v>
      </c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5"/>
    </row>
    <row r="39" spans="1:18" ht="23.25" customHeight="1">
      <c r="A39" s="5"/>
      <c r="B39" s="4"/>
      <c r="C39" s="4"/>
      <c r="D39" s="4"/>
      <c r="E39" s="4"/>
      <c r="F39" s="4"/>
      <c r="G39" s="4"/>
      <c r="H39" s="209" t="s">
        <v>119</v>
      </c>
      <c r="I39" s="4"/>
      <c r="J39" s="4"/>
      <c r="K39" s="4"/>
      <c r="L39" s="4"/>
      <c r="M39" s="4"/>
      <c r="N39" s="5"/>
    </row>
    <row r="40" spans="1:18">
      <c r="A40" s="5"/>
      <c r="B40" s="5"/>
      <c r="C40" s="5"/>
      <c r="D40" s="5"/>
      <c r="E40" s="5"/>
      <c r="F40" s="5"/>
      <c r="H40" s="5"/>
      <c r="I40" s="5"/>
      <c r="J40" s="5"/>
      <c r="K40" s="5"/>
      <c r="L40" s="5"/>
      <c r="M40" s="18"/>
      <c r="N40" s="5"/>
    </row>
    <row r="41" spans="1:18">
      <c r="A41" s="5"/>
      <c r="B41" s="5" t="s">
        <v>120</v>
      </c>
      <c r="C41" s="5"/>
      <c r="D41" s="5"/>
      <c r="E41" s="5"/>
      <c r="F41" s="5"/>
      <c r="H41" s="5"/>
      <c r="I41" s="5"/>
      <c r="J41" s="5"/>
      <c r="K41" s="5"/>
      <c r="L41" s="5"/>
      <c r="M41" s="5"/>
      <c r="N41" s="5"/>
    </row>
    <row r="42" spans="1:18">
      <c r="A42" s="5"/>
      <c r="B42" s="5" t="s">
        <v>121</v>
      </c>
      <c r="C42" s="5"/>
      <c r="D42" s="5"/>
      <c r="E42" s="5"/>
      <c r="F42" s="5"/>
      <c r="H42" s="5"/>
      <c r="I42" s="5"/>
      <c r="J42" s="5"/>
      <c r="K42" s="5"/>
      <c r="L42" s="5"/>
      <c r="M42" s="5"/>
      <c r="N42" s="5"/>
    </row>
    <row r="43" spans="1:18">
      <c r="A43" s="5"/>
      <c r="B43" s="92"/>
      <c r="C43" s="5"/>
      <c r="D43" s="5"/>
      <c r="E43" s="5"/>
      <c r="F43" s="5"/>
      <c r="H43" s="5"/>
      <c r="I43" s="5"/>
      <c r="J43" s="5"/>
      <c r="K43" s="5"/>
      <c r="L43" s="5"/>
      <c r="M43" s="5"/>
      <c r="N43" s="5"/>
    </row>
    <row r="44" spans="1:18">
      <c r="B44" s="5" t="s">
        <v>122</v>
      </c>
      <c r="C44" s="5"/>
      <c r="D44" s="5"/>
      <c r="E44" s="5"/>
      <c r="F44" s="5"/>
      <c r="H44" s="5"/>
      <c r="I44" s="5"/>
      <c r="J44" s="5"/>
      <c r="K44" s="5"/>
      <c r="L44" s="5"/>
      <c r="M44" s="5"/>
    </row>
    <row r="45" spans="1:18" ht="19.5" customHeight="1">
      <c r="B45" s="358" t="s">
        <v>123</v>
      </c>
      <c r="C45" s="358"/>
      <c r="D45" s="358"/>
      <c r="E45" s="358"/>
      <c r="F45" s="358"/>
      <c r="G45" s="93"/>
      <c r="H45" s="94"/>
      <c r="I45" s="94"/>
      <c r="J45" s="5"/>
      <c r="K45" s="5"/>
      <c r="L45" s="5"/>
      <c r="M45" s="5"/>
    </row>
    <row r="46" spans="1:18">
      <c r="B46" s="358"/>
      <c r="C46" s="358"/>
      <c r="D46" s="358"/>
      <c r="E46" s="358"/>
      <c r="F46" s="358"/>
      <c r="H46" s="5"/>
      <c r="I46" s="5"/>
      <c r="J46" s="5"/>
      <c r="K46" s="5"/>
      <c r="L46" s="5"/>
      <c r="M46" s="5"/>
    </row>
    <row r="47" spans="1:18">
      <c r="B47" s="358"/>
      <c r="C47" s="358"/>
      <c r="D47" s="358"/>
      <c r="E47" s="358"/>
      <c r="F47" s="358"/>
      <c r="H47" s="5"/>
      <c r="I47" s="5"/>
      <c r="J47" s="5"/>
      <c r="K47" s="5"/>
      <c r="L47" s="5"/>
      <c r="M47" s="5"/>
    </row>
    <row r="48" spans="1:18">
      <c r="B48" s="95" t="s">
        <v>280</v>
      </c>
      <c r="C48" s="5"/>
      <c r="D48" s="5"/>
      <c r="E48" s="5"/>
      <c r="F48" s="5"/>
      <c r="H48" s="5"/>
      <c r="I48" s="5"/>
      <c r="J48" s="5"/>
      <c r="K48" s="5"/>
      <c r="L48" s="5"/>
      <c r="M48" s="5"/>
    </row>
    <row r="49" spans="2:13">
      <c r="B49" s="5"/>
      <c r="C49" s="5"/>
      <c r="D49" s="5"/>
      <c r="E49" s="5"/>
      <c r="F49" s="5"/>
      <c r="H49" s="5"/>
      <c r="I49" s="5"/>
      <c r="J49" s="5"/>
      <c r="K49" s="5"/>
      <c r="L49" s="5"/>
      <c r="M49" s="5"/>
    </row>
  </sheetData>
  <mergeCells count="8">
    <mergeCell ref="B31:B35"/>
    <mergeCell ref="B36:B37"/>
    <mergeCell ref="B45:F47"/>
    <mergeCell ref="B2:M2"/>
    <mergeCell ref="B3:M3"/>
    <mergeCell ref="B4:M4"/>
    <mergeCell ref="B6:B14"/>
    <mergeCell ref="B25:B29"/>
  </mergeCells>
  <phoneticPr fontId="86" type="noConversion"/>
  <conditionalFormatting sqref="D6:D37">
    <cfRule type="cellIs" dxfId="27" priority="1" operator="equal">
      <formula>"深焙"</formula>
    </cfRule>
    <cfRule type="cellIs" dxfId="26" priority="2" operator="equal">
      <formula>"中深焙"</formula>
    </cfRule>
    <cfRule type="cellIs" dxfId="25" priority="3" operator="equal">
      <formula>"中焙"</formula>
    </cfRule>
    <cfRule type="containsText" dxfId="24" priority="4" operator="containsText" text="中浅焙">
      <formula>NOT(ISERROR(SEARCH("中浅焙",D6)))</formula>
    </cfRule>
  </conditionalFormatting>
  <printOptions horizontalCentered="1"/>
  <pageMargins left="0.118110236220472" right="0.118110236220472" top="0.47244094488188998" bottom="0.47244094488188998" header="0.118110236220472" footer="0.118110236220472"/>
  <pageSetup paperSize="9" scale="40" orientation="portrait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3"/>
    <pageSetUpPr fitToPage="1"/>
  </sheetPr>
  <dimension ref="A1:K41"/>
  <sheetViews>
    <sheetView zoomScale="25" zoomScaleNormal="25" zoomScaleSheetLayoutView="55" zoomScalePageLayoutView="40" workbookViewId="0">
      <selection sqref="A1:I43"/>
    </sheetView>
  </sheetViews>
  <sheetFormatPr defaultColWidth="9.06640625" defaultRowHeight="15.75"/>
  <cols>
    <col min="1" max="1" width="3.33203125" style="2" customWidth="1"/>
    <col min="2" max="2" width="9.73046875" style="2" customWidth="1"/>
    <col min="3" max="3" width="9.9296875" style="2" customWidth="1"/>
    <col min="4" max="4" width="17.06640625" style="2" customWidth="1"/>
    <col min="5" max="5" width="88.9296875" style="2" customWidth="1"/>
    <col min="6" max="6" width="10.6640625" style="2" customWidth="1"/>
    <col min="7" max="7" width="19.59765625" style="2" customWidth="1"/>
    <col min="8" max="8" width="19.33203125" style="2" customWidth="1"/>
    <col min="9" max="9" width="4.3984375" style="2" customWidth="1"/>
    <col min="10" max="16384" width="9.06640625" style="2"/>
  </cols>
  <sheetData>
    <row r="1" spans="1:11" ht="19.5">
      <c r="B1" s="4"/>
    </row>
    <row r="2" spans="1:11" ht="107" customHeight="1">
      <c r="A2" s="5"/>
      <c r="B2" s="373" t="s">
        <v>281</v>
      </c>
      <c r="C2" s="374"/>
      <c r="D2" s="374"/>
      <c r="E2" s="374"/>
      <c r="F2" s="374"/>
      <c r="G2" s="374"/>
      <c r="H2" s="374"/>
      <c r="I2" s="5"/>
    </row>
    <row r="3" spans="1:11" ht="45" customHeight="1">
      <c r="A3" s="5"/>
      <c r="B3" s="375" t="s">
        <v>1</v>
      </c>
      <c r="C3" s="375"/>
      <c r="D3" s="375"/>
      <c r="E3" s="375"/>
      <c r="F3" s="375"/>
      <c r="G3" s="375"/>
      <c r="H3" s="375"/>
      <c r="I3" s="5"/>
    </row>
    <row r="4" spans="1:11" ht="108.75" customHeight="1">
      <c r="A4" s="6"/>
      <c r="B4" s="376" t="s">
        <v>282</v>
      </c>
      <c r="C4" s="376"/>
      <c r="D4" s="376"/>
      <c r="E4" s="376"/>
      <c r="F4" s="376"/>
      <c r="G4" s="376"/>
      <c r="H4" s="376"/>
      <c r="I4" s="5"/>
    </row>
    <row r="5" spans="1:11" ht="52.05" customHeight="1">
      <c r="A5" s="7"/>
      <c r="B5" s="8" t="s">
        <v>3</v>
      </c>
      <c r="C5" s="8" t="s">
        <v>4</v>
      </c>
      <c r="D5" s="8" t="s">
        <v>9</v>
      </c>
      <c r="E5" s="8" t="s">
        <v>10</v>
      </c>
      <c r="F5" s="8" t="s">
        <v>283</v>
      </c>
      <c r="G5" s="10" t="s">
        <v>284</v>
      </c>
      <c r="H5" s="10" t="s">
        <v>285</v>
      </c>
      <c r="I5" s="5"/>
    </row>
    <row r="6" spans="1:11" ht="45.75" customHeight="1">
      <c r="A6" s="7"/>
      <c r="B6" s="377" t="s">
        <v>12</v>
      </c>
      <c r="C6" s="122">
        <v>1</v>
      </c>
      <c r="D6" s="123" t="s">
        <v>17</v>
      </c>
      <c r="E6" s="124" t="s">
        <v>286</v>
      </c>
      <c r="F6" s="125">
        <v>85</v>
      </c>
      <c r="G6" s="125">
        <v>80</v>
      </c>
      <c r="H6" s="125">
        <v>75</v>
      </c>
      <c r="I6" s="5"/>
      <c r="K6" s="18"/>
    </row>
    <row r="7" spans="1:11" ht="45.75" customHeight="1">
      <c r="A7" s="7"/>
      <c r="B7" s="377"/>
      <c r="C7" s="122">
        <v>5</v>
      </c>
      <c r="D7" s="126" t="s">
        <v>32</v>
      </c>
      <c r="E7" s="124" t="s">
        <v>287</v>
      </c>
      <c r="F7" s="125">
        <v>162</v>
      </c>
      <c r="G7" s="125">
        <v>157</v>
      </c>
      <c r="H7" s="125">
        <v>152</v>
      </c>
      <c r="I7" s="5"/>
    </row>
    <row r="8" spans="1:11" ht="45.75" customHeight="1">
      <c r="A8" s="7"/>
      <c r="B8" s="377"/>
      <c r="C8" s="122">
        <v>6</v>
      </c>
      <c r="D8" s="123" t="s">
        <v>288</v>
      </c>
      <c r="E8" s="124" t="s">
        <v>289</v>
      </c>
      <c r="F8" s="125">
        <v>190</v>
      </c>
      <c r="G8" s="125">
        <v>185</v>
      </c>
      <c r="H8" s="125" t="s">
        <v>180</v>
      </c>
      <c r="I8" s="5"/>
    </row>
    <row r="9" spans="1:11" ht="39" customHeight="1">
      <c r="A9" s="5"/>
      <c r="B9" s="377"/>
      <c r="C9" s="122">
        <v>7</v>
      </c>
      <c r="D9" s="123" t="s">
        <v>38</v>
      </c>
      <c r="E9" s="124" t="s">
        <v>290</v>
      </c>
      <c r="F9" s="125">
        <v>80</v>
      </c>
      <c r="G9" s="125">
        <v>75</v>
      </c>
      <c r="H9" s="125" t="s">
        <v>180</v>
      </c>
      <c r="I9" s="5"/>
    </row>
    <row r="10" spans="1:11" ht="45.75" customHeight="1">
      <c r="A10" s="7"/>
      <c r="B10" s="377"/>
      <c r="C10" s="122">
        <v>8</v>
      </c>
      <c r="D10" s="123" t="s">
        <v>174</v>
      </c>
      <c r="E10" s="124" t="s">
        <v>291</v>
      </c>
      <c r="F10" s="125">
        <v>220</v>
      </c>
      <c r="G10" s="125">
        <v>215</v>
      </c>
      <c r="H10" s="125" t="s">
        <v>180</v>
      </c>
      <c r="I10" s="5"/>
    </row>
    <row r="11" spans="1:11" ht="45.75" customHeight="1">
      <c r="A11" s="7"/>
      <c r="B11" s="377"/>
      <c r="C11" s="122">
        <v>9</v>
      </c>
      <c r="D11" s="123" t="s">
        <v>41</v>
      </c>
      <c r="E11" s="124" t="s">
        <v>42</v>
      </c>
      <c r="F11" s="125">
        <v>145</v>
      </c>
      <c r="G11" s="125">
        <v>140</v>
      </c>
      <c r="H11" s="125">
        <v>135</v>
      </c>
      <c r="I11" s="5"/>
    </row>
    <row r="12" spans="1:11" ht="39" customHeight="1">
      <c r="A12" s="5"/>
      <c r="B12" s="377"/>
      <c r="C12" s="122">
        <v>10</v>
      </c>
      <c r="D12" s="123" t="s">
        <v>47</v>
      </c>
      <c r="E12" s="124" t="s">
        <v>48</v>
      </c>
      <c r="F12" s="125">
        <v>88</v>
      </c>
      <c r="G12" s="125">
        <v>83</v>
      </c>
      <c r="H12" s="125">
        <v>78</v>
      </c>
      <c r="I12" s="5"/>
    </row>
    <row r="13" spans="1:11" ht="45.75" customHeight="1">
      <c r="A13" s="7"/>
      <c r="B13" s="378" t="s">
        <v>49</v>
      </c>
      <c r="C13" s="127">
        <v>11</v>
      </c>
      <c r="D13" s="128" t="s">
        <v>136</v>
      </c>
      <c r="E13" s="129" t="s">
        <v>292</v>
      </c>
      <c r="F13" s="130">
        <v>215</v>
      </c>
      <c r="G13" s="130">
        <v>210</v>
      </c>
      <c r="H13" s="130" t="s">
        <v>180</v>
      </c>
      <c r="I13" s="5"/>
    </row>
    <row r="14" spans="1:11" ht="45.75" customHeight="1">
      <c r="A14" s="7"/>
      <c r="B14" s="378"/>
      <c r="C14" s="127">
        <v>12</v>
      </c>
      <c r="D14" s="128" t="s">
        <v>176</v>
      </c>
      <c r="E14" s="129" t="s">
        <v>293</v>
      </c>
      <c r="F14" s="131">
        <v>178</v>
      </c>
      <c r="G14" s="131" t="s">
        <v>180</v>
      </c>
      <c r="H14" s="131" t="s">
        <v>180</v>
      </c>
      <c r="I14" s="5"/>
    </row>
    <row r="15" spans="1:11" ht="45.75" customHeight="1">
      <c r="A15" s="7"/>
      <c r="B15" s="378"/>
      <c r="C15" s="127">
        <v>13</v>
      </c>
      <c r="D15" s="128" t="s">
        <v>177</v>
      </c>
      <c r="E15" s="129" t="s">
        <v>294</v>
      </c>
      <c r="F15" s="130">
        <v>90</v>
      </c>
      <c r="G15" s="132">
        <v>85</v>
      </c>
      <c r="H15" s="130" t="s">
        <v>180</v>
      </c>
      <c r="I15" s="5"/>
    </row>
    <row r="16" spans="1:11" ht="45.75" customHeight="1">
      <c r="A16" s="7"/>
      <c r="B16" s="378"/>
      <c r="C16" s="127">
        <v>15</v>
      </c>
      <c r="D16" s="133" t="s">
        <v>179</v>
      </c>
      <c r="E16" s="134" t="s">
        <v>295</v>
      </c>
      <c r="F16" s="135">
        <v>790</v>
      </c>
      <c r="G16" s="136" t="s">
        <v>180</v>
      </c>
      <c r="H16" s="136" t="s">
        <v>180</v>
      </c>
      <c r="I16" s="5"/>
    </row>
    <row r="17" spans="1:11" ht="39" customHeight="1">
      <c r="A17" s="5"/>
      <c r="B17" s="378"/>
      <c r="C17" s="127">
        <v>16</v>
      </c>
      <c r="D17" s="128" t="s">
        <v>66</v>
      </c>
      <c r="E17" s="134" t="s">
        <v>296</v>
      </c>
      <c r="F17" s="135">
        <v>410</v>
      </c>
      <c r="G17" s="136">
        <v>400</v>
      </c>
      <c r="H17" s="136" t="s">
        <v>180</v>
      </c>
      <c r="I17" s="5"/>
    </row>
    <row r="18" spans="1:11" ht="39">
      <c r="A18" s="5"/>
      <c r="B18" s="378"/>
      <c r="C18" s="127">
        <v>17</v>
      </c>
      <c r="D18" s="128" t="s">
        <v>60</v>
      </c>
      <c r="E18" s="137" t="s">
        <v>297</v>
      </c>
      <c r="F18" s="138">
        <v>405</v>
      </c>
      <c r="G18" s="136">
        <v>398</v>
      </c>
      <c r="H18" s="136" t="s">
        <v>180</v>
      </c>
      <c r="I18" s="5"/>
    </row>
    <row r="19" spans="1:11" ht="39">
      <c r="A19" s="5"/>
      <c r="B19" s="378"/>
      <c r="C19" s="127">
        <v>18</v>
      </c>
      <c r="D19" s="128" t="s">
        <v>57</v>
      </c>
      <c r="E19" s="137" t="s">
        <v>298</v>
      </c>
      <c r="F19" s="138">
        <v>405</v>
      </c>
      <c r="G19" s="136">
        <v>398</v>
      </c>
      <c r="H19" s="136" t="s">
        <v>180</v>
      </c>
      <c r="I19" s="5"/>
    </row>
    <row r="20" spans="1:11" ht="39">
      <c r="A20" s="5"/>
      <c r="B20" s="378"/>
      <c r="C20" s="127">
        <v>19</v>
      </c>
      <c r="D20" s="128" t="s">
        <v>63</v>
      </c>
      <c r="E20" s="137" t="s">
        <v>299</v>
      </c>
      <c r="F20" s="138">
        <v>398</v>
      </c>
      <c r="G20" s="136">
        <v>200</v>
      </c>
      <c r="H20" s="136">
        <v>187</v>
      </c>
      <c r="I20" s="5"/>
    </row>
    <row r="21" spans="1:11" ht="39">
      <c r="A21" s="5"/>
      <c r="B21" s="378"/>
      <c r="C21" s="127">
        <v>20</v>
      </c>
      <c r="D21" s="139" t="s">
        <v>72</v>
      </c>
      <c r="E21" s="140" t="s">
        <v>300</v>
      </c>
      <c r="F21" s="138">
        <v>275</v>
      </c>
      <c r="G21" s="136">
        <v>268</v>
      </c>
      <c r="H21" s="136" t="s">
        <v>180</v>
      </c>
      <c r="I21" s="5"/>
      <c r="K21" s="1"/>
    </row>
    <row r="22" spans="1:11" ht="45.75" customHeight="1">
      <c r="A22" s="7"/>
      <c r="B22" s="369" t="s">
        <v>74</v>
      </c>
      <c r="C22" s="141">
        <v>21</v>
      </c>
      <c r="D22" s="142" t="s">
        <v>75</v>
      </c>
      <c r="E22" s="143" t="s">
        <v>76</v>
      </c>
      <c r="F22" s="144">
        <v>130</v>
      </c>
      <c r="G22" s="145">
        <v>125</v>
      </c>
      <c r="H22" s="146" t="s">
        <v>180</v>
      </c>
      <c r="I22" s="5"/>
    </row>
    <row r="23" spans="1:11" s="1" customFormat="1" ht="45.75" customHeight="1">
      <c r="A23" s="7"/>
      <c r="B23" s="370"/>
      <c r="C23" s="141">
        <v>22</v>
      </c>
      <c r="D23" s="147" t="s">
        <v>182</v>
      </c>
      <c r="E23" s="148" t="s">
        <v>277</v>
      </c>
      <c r="F23" s="144">
        <v>95</v>
      </c>
      <c r="G23" s="146">
        <v>90</v>
      </c>
      <c r="H23" s="146">
        <v>85</v>
      </c>
      <c r="I23" s="5"/>
      <c r="J23" s="2"/>
    </row>
    <row r="24" spans="1:11" s="1" customFormat="1" ht="45.75" customHeight="1">
      <c r="A24" s="7"/>
      <c r="B24" s="370"/>
      <c r="C24" s="141">
        <v>23</v>
      </c>
      <c r="D24" s="15" t="s">
        <v>183</v>
      </c>
      <c r="E24" s="16" t="s">
        <v>301</v>
      </c>
      <c r="F24" s="149">
        <v>100</v>
      </c>
      <c r="G24" s="150">
        <v>95</v>
      </c>
      <c r="H24" s="150">
        <v>90</v>
      </c>
      <c r="I24" s="5"/>
      <c r="J24" s="2"/>
    </row>
    <row r="25" spans="1:11" ht="45.75" customHeight="1">
      <c r="A25" s="7"/>
      <c r="B25" s="370"/>
      <c r="C25" s="141">
        <v>24</v>
      </c>
      <c r="D25" s="15" t="s">
        <v>84</v>
      </c>
      <c r="E25" s="16" t="s">
        <v>302</v>
      </c>
      <c r="F25" s="149">
        <v>90</v>
      </c>
      <c r="G25" s="150">
        <v>85</v>
      </c>
      <c r="H25" s="150">
        <v>80</v>
      </c>
      <c r="I25" s="5"/>
    </row>
    <row r="26" spans="1:11" ht="45.75" customHeight="1">
      <c r="A26" s="7"/>
      <c r="B26" s="370"/>
      <c r="C26" s="141">
        <v>25</v>
      </c>
      <c r="D26" s="15" t="s">
        <v>86</v>
      </c>
      <c r="E26" s="16" t="s">
        <v>303</v>
      </c>
      <c r="F26" s="149">
        <v>110</v>
      </c>
      <c r="G26" s="150">
        <v>105</v>
      </c>
      <c r="H26" s="150">
        <v>98</v>
      </c>
      <c r="I26" s="5"/>
    </row>
    <row r="27" spans="1:11" ht="69.400000000000006" customHeight="1">
      <c r="A27" s="5"/>
      <c r="B27" s="370"/>
      <c r="C27" s="141">
        <v>27</v>
      </c>
      <c r="D27" s="15" t="s">
        <v>304</v>
      </c>
      <c r="E27" s="16" t="s">
        <v>304</v>
      </c>
      <c r="F27" s="149">
        <v>78</v>
      </c>
      <c r="G27" s="150">
        <v>73</v>
      </c>
      <c r="H27" s="150">
        <v>68</v>
      </c>
      <c r="I27" s="5"/>
    </row>
    <row r="28" spans="1:11" ht="45.75" customHeight="1">
      <c r="A28" s="5"/>
      <c r="B28" s="371"/>
      <c r="C28" s="141">
        <v>28</v>
      </c>
      <c r="D28" s="15" t="s">
        <v>305</v>
      </c>
      <c r="E28" s="16" t="s">
        <v>306</v>
      </c>
      <c r="F28" s="149">
        <v>85</v>
      </c>
      <c r="G28" s="150">
        <v>80</v>
      </c>
      <c r="H28" s="150">
        <v>75</v>
      </c>
      <c r="I28" s="5"/>
    </row>
    <row r="29" spans="1:11" ht="45.75" customHeight="1">
      <c r="A29" s="7"/>
      <c r="B29" s="151" t="s">
        <v>90</v>
      </c>
      <c r="C29" s="152">
        <v>26</v>
      </c>
      <c r="D29" s="153" t="s">
        <v>92</v>
      </c>
      <c r="E29" s="154" t="s">
        <v>279</v>
      </c>
      <c r="F29" s="155">
        <v>290</v>
      </c>
      <c r="G29" s="156">
        <v>285</v>
      </c>
      <c r="H29" s="156">
        <v>278</v>
      </c>
      <c r="I29" s="5"/>
    </row>
    <row r="30" spans="1:11" ht="16.149999999999999">
      <c r="A30" s="5"/>
      <c r="B30" s="157" t="s">
        <v>307</v>
      </c>
      <c r="C30" s="5"/>
      <c r="D30" s="5"/>
      <c r="E30" s="5"/>
      <c r="F30" s="5"/>
      <c r="G30" s="5"/>
      <c r="H30" s="5"/>
      <c r="I30" s="5"/>
    </row>
    <row r="31" spans="1:11" ht="23.25" customHeight="1">
      <c r="A31" s="5"/>
      <c r="B31" s="5"/>
      <c r="C31" s="5"/>
      <c r="E31" s="91" t="s">
        <v>119</v>
      </c>
      <c r="F31" s="5"/>
      <c r="G31" s="5"/>
      <c r="H31" s="5"/>
      <c r="I31" s="5"/>
    </row>
    <row r="32" spans="1:11">
      <c r="A32" s="5"/>
      <c r="B32" s="5"/>
      <c r="C32" s="5"/>
      <c r="D32" s="5"/>
      <c r="E32" s="5"/>
      <c r="F32" s="5"/>
      <c r="G32" s="5"/>
      <c r="H32" s="5"/>
      <c r="I32" s="5"/>
    </row>
    <row r="33" spans="1:9">
      <c r="A33" s="5"/>
      <c r="B33" s="5" t="s">
        <v>120</v>
      </c>
      <c r="C33" s="5"/>
      <c r="D33" s="5"/>
      <c r="E33" s="5"/>
      <c r="F33" s="5"/>
      <c r="G33" s="5"/>
      <c r="H33" s="5"/>
      <c r="I33" s="5"/>
    </row>
    <row r="34" spans="1:9">
      <c r="A34" s="5"/>
      <c r="B34" s="5" t="s">
        <v>121</v>
      </c>
      <c r="C34" s="5"/>
      <c r="D34" s="5"/>
      <c r="E34" s="5"/>
      <c r="F34" s="5"/>
      <c r="G34" s="5"/>
      <c r="H34" s="5"/>
      <c r="I34" s="5"/>
    </row>
    <row r="35" spans="1:9">
      <c r="A35" s="5"/>
      <c r="B35" s="92"/>
      <c r="C35" s="5"/>
      <c r="D35" s="5"/>
      <c r="E35" s="5"/>
      <c r="F35" s="5"/>
      <c r="G35" s="5"/>
      <c r="H35" s="5"/>
      <c r="I35" s="5"/>
    </row>
    <row r="36" spans="1:9">
      <c r="B36" s="5" t="s">
        <v>122</v>
      </c>
      <c r="C36" s="5"/>
      <c r="D36" s="5"/>
      <c r="E36" s="5"/>
      <c r="F36" s="5"/>
      <c r="G36" s="5"/>
      <c r="H36" s="5"/>
    </row>
    <row r="37" spans="1:9" ht="19.5" customHeight="1">
      <c r="B37" s="372" t="s">
        <v>123</v>
      </c>
      <c r="C37" s="372"/>
      <c r="D37" s="372"/>
      <c r="E37" s="94"/>
      <c r="F37" s="5"/>
      <c r="G37" s="5"/>
      <c r="H37" s="5"/>
    </row>
    <row r="38" spans="1:9">
      <c r="B38" s="372"/>
      <c r="C38" s="372"/>
      <c r="D38" s="372"/>
      <c r="E38" s="5"/>
      <c r="F38" s="5"/>
      <c r="G38" s="5"/>
      <c r="H38" s="5"/>
    </row>
    <row r="39" spans="1:9">
      <c r="B39" s="372"/>
      <c r="C39" s="372"/>
      <c r="D39" s="372"/>
      <c r="E39" s="5"/>
      <c r="F39" s="5"/>
      <c r="G39" s="5"/>
      <c r="H39" s="5"/>
    </row>
    <row r="40" spans="1:9" ht="19.5">
      <c r="B40" s="95" t="s">
        <v>308</v>
      </c>
      <c r="C40" s="5"/>
      <c r="D40" s="5"/>
      <c r="E40" s="5"/>
      <c r="F40" s="5"/>
      <c r="G40" s="5"/>
      <c r="H40" s="5"/>
    </row>
    <row r="41" spans="1:9">
      <c r="B41" s="5"/>
      <c r="C41" s="5"/>
      <c r="D41" s="5"/>
      <c r="E41" s="5"/>
      <c r="F41" s="5"/>
      <c r="G41" s="5"/>
      <c r="H41" s="5"/>
    </row>
  </sheetData>
  <mergeCells count="7">
    <mergeCell ref="B22:B28"/>
    <mergeCell ref="B37:D39"/>
    <mergeCell ref="B2:H2"/>
    <mergeCell ref="B3:H3"/>
    <mergeCell ref="B4:H4"/>
    <mergeCell ref="B6:B12"/>
    <mergeCell ref="B13:B21"/>
  </mergeCells>
  <phoneticPr fontId="86" type="noConversion"/>
  <printOptions horizontalCentered="1"/>
  <pageMargins left="0.118110236220472" right="0.118110236220472" top="0.47244094488188998" bottom="0.47244094488188998" header="0.118110236220472" footer="0.118110236220472"/>
  <pageSetup paperSize="9" scale="36" orientation="portrait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3"/>
    <pageSetUpPr fitToPage="1"/>
  </sheetPr>
  <dimension ref="A1:P51"/>
  <sheetViews>
    <sheetView topLeftCell="A25" zoomScale="70" zoomScaleNormal="70" zoomScaleSheetLayoutView="55" zoomScalePageLayoutView="40" workbookViewId="0">
      <selection activeCell="H4" sqref="H4:H34"/>
    </sheetView>
  </sheetViews>
  <sheetFormatPr defaultColWidth="9.06640625" defaultRowHeight="19.5"/>
  <cols>
    <col min="1" max="1" width="3.33203125" style="2" customWidth="1"/>
    <col min="2" max="2" width="9.73046875" style="2" customWidth="1"/>
    <col min="3" max="3" width="9.9296875" style="2" customWidth="1"/>
    <col min="4" max="4" width="10.06640625" style="2" customWidth="1"/>
    <col min="5" max="5" width="9.46484375" style="2" customWidth="1"/>
    <col min="6" max="6" width="14.33203125" style="2" customWidth="1"/>
    <col min="7" max="7" width="12.265625" style="3" customWidth="1"/>
    <col min="8" max="8" width="17.06640625" style="2" customWidth="1"/>
    <col min="9" max="9" width="88.9296875" style="2" customWidth="1"/>
    <col min="10" max="10" width="19" style="2" customWidth="1"/>
    <col min="11" max="11" width="4.3984375" style="2" customWidth="1"/>
    <col min="12" max="12" width="6.33203125" style="2" customWidth="1"/>
    <col min="13" max="16384" width="9.06640625" style="2"/>
  </cols>
  <sheetData>
    <row r="1" spans="1:15">
      <c r="B1" s="4"/>
    </row>
    <row r="2" spans="1:15" ht="108.75" customHeight="1">
      <c r="A2" s="6"/>
      <c r="B2" s="376" t="s">
        <v>282</v>
      </c>
      <c r="C2" s="376"/>
      <c r="D2" s="376"/>
      <c r="E2" s="376"/>
      <c r="F2" s="376"/>
      <c r="G2" s="376"/>
      <c r="H2" s="376"/>
      <c r="I2" s="376"/>
      <c r="J2" s="376"/>
      <c r="K2" s="5"/>
      <c r="L2" s="5"/>
    </row>
    <row r="3" spans="1:15" ht="75.400000000000006" customHeight="1">
      <c r="A3" s="7"/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9" t="s">
        <v>8</v>
      </c>
      <c r="H3" s="8" t="s">
        <v>9</v>
      </c>
      <c r="I3" s="8" t="s">
        <v>10</v>
      </c>
      <c r="J3" s="8" t="s">
        <v>11</v>
      </c>
      <c r="K3" s="5"/>
      <c r="L3" s="118" t="s">
        <v>309</v>
      </c>
      <c r="M3" s="118" t="s">
        <v>310</v>
      </c>
      <c r="N3" s="119" t="s">
        <v>311</v>
      </c>
      <c r="O3" s="119" t="s">
        <v>312</v>
      </c>
    </row>
    <row r="4" spans="1:15" ht="45.75" customHeight="1">
      <c r="A4" s="7"/>
      <c r="B4" s="380" t="s">
        <v>12</v>
      </c>
      <c r="C4" s="11">
        <v>1</v>
      </c>
      <c r="D4" s="12" t="s">
        <v>13</v>
      </c>
      <c r="E4" s="11" t="s">
        <v>14</v>
      </c>
      <c r="F4" s="13" t="s">
        <v>15</v>
      </c>
      <c r="G4" s="14" t="s">
        <v>16</v>
      </c>
      <c r="H4" s="15" t="s">
        <v>17</v>
      </c>
      <c r="I4" s="16" t="s">
        <v>313</v>
      </c>
      <c r="J4" s="17">
        <v>66</v>
      </c>
      <c r="K4" s="5"/>
      <c r="L4" s="119" t="s">
        <v>314</v>
      </c>
      <c r="M4" s="119" t="s">
        <v>314</v>
      </c>
      <c r="N4" s="119" t="s">
        <v>180</v>
      </c>
      <c r="O4" s="119" t="s">
        <v>314</v>
      </c>
    </row>
    <row r="5" spans="1:15" ht="45.75" customHeight="1">
      <c r="A5" s="7"/>
      <c r="B5" s="380"/>
      <c r="C5" s="11">
        <v>2</v>
      </c>
      <c r="D5" s="12" t="s">
        <v>19</v>
      </c>
      <c r="E5" s="11" t="s">
        <v>14</v>
      </c>
      <c r="F5" s="13" t="s">
        <v>20</v>
      </c>
      <c r="G5" s="14" t="s">
        <v>21</v>
      </c>
      <c r="H5" s="19" t="s">
        <v>22</v>
      </c>
      <c r="I5" s="20" t="s">
        <v>23</v>
      </c>
      <c r="J5" s="17">
        <v>66</v>
      </c>
      <c r="K5" s="5"/>
      <c r="L5" s="119" t="s">
        <v>180</v>
      </c>
      <c r="M5" s="119" t="s">
        <v>180</v>
      </c>
      <c r="N5" s="119" t="s">
        <v>180</v>
      </c>
      <c r="O5" s="119" t="s">
        <v>180</v>
      </c>
    </row>
    <row r="6" spans="1:15" ht="45.75" customHeight="1">
      <c r="A6" s="7"/>
      <c r="B6" s="380"/>
      <c r="C6" s="11">
        <v>3</v>
      </c>
      <c r="D6" s="12" t="s">
        <v>24</v>
      </c>
      <c r="E6" s="11" t="s">
        <v>14</v>
      </c>
      <c r="F6" s="13" t="s">
        <v>25</v>
      </c>
      <c r="G6" s="14" t="s">
        <v>26</v>
      </c>
      <c r="H6" s="21" t="s">
        <v>27</v>
      </c>
      <c r="I6" s="22" t="s">
        <v>315</v>
      </c>
      <c r="J6" s="17">
        <v>66</v>
      </c>
      <c r="K6" s="5"/>
      <c r="L6" s="119" t="s">
        <v>314</v>
      </c>
      <c r="M6" s="119" t="s">
        <v>180</v>
      </c>
      <c r="N6" s="119" t="s">
        <v>180</v>
      </c>
      <c r="O6" s="119" t="s">
        <v>180</v>
      </c>
    </row>
    <row r="7" spans="1:15" ht="45.75" customHeight="1">
      <c r="A7" s="7"/>
      <c r="B7" s="380"/>
      <c r="C7" s="11">
        <v>4</v>
      </c>
      <c r="D7" s="12" t="s">
        <v>13</v>
      </c>
      <c r="E7" s="11" t="s">
        <v>14</v>
      </c>
      <c r="F7" s="13" t="s">
        <v>29</v>
      </c>
      <c r="G7" s="14" t="s">
        <v>16</v>
      </c>
      <c r="H7" s="23" t="s">
        <v>172</v>
      </c>
      <c r="I7" s="24" t="s">
        <v>316</v>
      </c>
      <c r="J7" s="17">
        <v>98</v>
      </c>
      <c r="K7" s="5"/>
      <c r="L7" s="119" t="s">
        <v>314</v>
      </c>
      <c r="M7" s="119" t="s">
        <v>314</v>
      </c>
      <c r="N7" s="119" t="s">
        <v>180</v>
      </c>
      <c r="O7" s="119" t="s">
        <v>314</v>
      </c>
    </row>
    <row r="8" spans="1:15" ht="45.75" customHeight="1">
      <c r="A8" s="7"/>
      <c r="B8" s="380"/>
      <c r="C8" s="11">
        <v>5</v>
      </c>
      <c r="D8" s="12" t="s">
        <v>13</v>
      </c>
      <c r="E8" s="11" t="s">
        <v>14</v>
      </c>
      <c r="F8" s="13" t="s">
        <v>29</v>
      </c>
      <c r="G8" s="14" t="s">
        <v>16</v>
      </c>
      <c r="H8" s="23" t="s">
        <v>32</v>
      </c>
      <c r="I8" s="24" t="s">
        <v>287</v>
      </c>
      <c r="J8" s="17">
        <v>118</v>
      </c>
      <c r="K8" s="5"/>
      <c r="L8" s="119" t="s">
        <v>180</v>
      </c>
      <c r="M8" s="119" t="s">
        <v>180</v>
      </c>
      <c r="N8" s="119" t="s">
        <v>180</v>
      </c>
      <c r="O8" s="119" t="s">
        <v>180</v>
      </c>
    </row>
    <row r="9" spans="1:15" ht="39" customHeight="1">
      <c r="A9" s="5"/>
      <c r="B9" s="380"/>
      <c r="C9" s="11">
        <v>6</v>
      </c>
      <c r="D9" s="12" t="s">
        <v>13</v>
      </c>
      <c r="E9" s="11" t="s">
        <v>14</v>
      </c>
      <c r="F9" s="13" t="s">
        <v>34</v>
      </c>
      <c r="G9" s="14" t="s">
        <v>16</v>
      </c>
      <c r="H9" s="25" t="s">
        <v>288</v>
      </c>
      <c r="I9" s="24" t="s">
        <v>289</v>
      </c>
      <c r="J9" s="26">
        <v>178</v>
      </c>
      <c r="K9" s="5"/>
      <c r="L9" s="119" t="s">
        <v>314</v>
      </c>
      <c r="M9" s="119" t="s">
        <v>180</v>
      </c>
      <c r="N9" s="120"/>
      <c r="O9" s="120"/>
    </row>
    <row r="10" spans="1:15" ht="45.75" customHeight="1">
      <c r="A10" s="7"/>
      <c r="B10" s="380"/>
      <c r="C10" s="11">
        <v>7</v>
      </c>
      <c r="D10" s="12" t="s">
        <v>19</v>
      </c>
      <c r="E10" s="11" t="s">
        <v>14</v>
      </c>
      <c r="F10" s="13" t="s">
        <v>37</v>
      </c>
      <c r="G10" s="14" t="s">
        <v>21</v>
      </c>
      <c r="H10" s="25" t="s">
        <v>38</v>
      </c>
      <c r="I10" s="24" t="s">
        <v>290</v>
      </c>
      <c r="J10" s="17">
        <v>66</v>
      </c>
      <c r="K10" s="5"/>
      <c r="L10" s="119" t="s">
        <v>314</v>
      </c>
      <c r="M10" s="120"/>
      <c r="N10" s="120"/>
      <c r="O10" s="120"/>
    </row>
    <row r="11" spans="1:15" ht="45.75" customHeight="1">
      <c r="A11" s="7"/>
      <c r="B11" s="380"/>
      <c r="C11" s="11">
        <v>8</v>
      </c>
      <c r="D11" s="12" t="s">
        <v>13</v>
      </c>
      <c r="E11" s="11" t="s">
        <v>14</v>
      </c>
      <c r="F11" s="13" t="s">
        <v>317</v>
      </c>
      <c r="G11" s="14" t="s">
        <v>21</v>
      </c>
      <c r="H11" s="25" t="s">
        <v>174</v>
      </c>
      <c r="I11" s="24" t="s">
        <v>291</v>
      </c>
      <c r="J11" s="17">
        <v>219</v>
      </c>
      <c r="K11" s="5"/>
      <c r="L11" s="119" t="s">
        <v>314</v>
      </c>
      <c r="M11" s="119" t="s">
        <v>180</v>
      </c>
      <c r="N11" s="120"/>
      <c r="O11" s="120"/>
    </row>
    <row r="12" spans="1:15" ht="39" customHeight="1">
      <c r="A12" s="5"/>
      <c r="B12" s="380"/>
      <c r="C12" s="11">
        <v>9</v>
      </c>
      <c r="D12" s="12" t="s">
        <v>13</v>
      </c>
      <c r="E12" s="11" t="s">
        <v>14</v>
      </c>
      <c r="F12" s="13" t="s">
        <v>40</v>
      </c>
      <c r="G12" s="14" t="s">
        <v>16</v>
      </c>
      <c r="H12" s="25" t="s">
        <v>41</v>
      </c>
      <c r="I12" s="24" t="s">
        <v>42</v>
      </c>
      <c r="J12" s="17">
        <v>110</v>
      </c>
      <c r="K12" s="5"/>
      <c r="L12" s="119" t="s">
        <v>314</v>
      </c>
      <c r="M12" s="119" t="s">
        <v>180</v>
      </c>
      <c r="N12" s="120"/>
      <c r="O12" s="120"/>
    </row>
    <row r="13" spans="1:15" ht="45.75" customHeight="1">
      <c r="A13" s="7"/>
      <c r="B13" s="380"/>
      <c r="C13" s="11">
        <v>10</v>
      </c>
      <c r="D13" s="12" t="s">
        <v>45</v>
      </c>
      <c r="E13" s="11" t="s">
        <v>14</v>
      </c>
      <c r="F13" s="13" t="s">
        <v>46</v>
      </c>
      <c r="G13" s="14" t="s">
        <v>26</v>
      </c>
      <c r="H13" s="25" t="s">
        <v>47</v>
      </c>
      <c r="I13" s="24" t="s">
        <v>48</v>
      </c>
      <c r="J13" s="17">
        <v>66</v>
      </c>
      <c r="K13" s="5"/>
      <c r="L13" s="119" t="s">
        <v>314</v>
      </c>
      <c r="M13" s="119" t="s">
        <v>180</v>
      </c>
      <c r="N13" s="119" t="s">
        <v>180</v>
      </c>
      <c r="O13" s="120"/>
    </row>
    <row r="14" spans="1:15" ht="45.75" customHeight="1">
      <c r="A14" s="7"/>
      <c r="B14" s="381" t="s">
        <v>49</v>
      </c>
      <c r="C14" s="29">
        <v>11</v>
      </c>
      <c r="D14" s="29" t="s">
        <v>45</v>
      </c>
      <c r="E14" s="29" t="s">
        <v>14</v>
      </c>
      <c r="F14" s="30" t="s">
        <v>135</v>
      </c>
      <c r="G14" s="31" t="s">
        <v>21</v>
      </c>
      <c r="H14" s="32" t="s">
        <v>136</v>
      </c>
      <c r="I14" s="33" t="s">
        <v>292</v>
      </c>
      <c r="J14" s="34">
        <v>208</v>
      </c>
      <c r="K14" s="5"/>
      <c r="L14" s="119" t="s">
        <v>314</v>
      </c>
      <c r="M14" s="119" t="s">
        <v>180</v>
      </c>
      <c r="N14" s="120"/>
      <c r="O14" s="120"/>
    </row>
    <row r="15" spans="1:15" ht="45.75" customHeight="1">
      <c r="A15" s="7"/>
      <c r="B15" s="381"/>
      <c r="C15" s="29">
        <v>12</v>
      </c>
      <c r="D15" s="29" t="s">
        <v>19</v>
      </c>
      <c r="E15" s="29" t="s">
        <v>14</v>
      </c>
      <c r="F15" s="30" t="s">
        <v>91</v>
      </c>
      <c r="G15" s="31" t="s">
        <v>16</v>
      </c>
      <c r="H15" s="36" t="s">
        <v>176</v>
      </c>
      <c r="I15" s="37" t="s">
        <v>293</v>
      </c>
      <c r="J15" s="38">
        <v>145</v>
      </c>
      <c r="K15" s="5"/>
      <c r="L15" s="119" t="s">
        <v>314</v>
      </c>
      <c r="M15" s="119" t="s">
        <v>180</v>
      </c>
      <c r="N15" s="120"/>
      <c r="O15" s="120"/>
    </row>
    <row r="16" spans="1:15" ht="45.75" customHeight="1">
      <c r="A16" s="7"/>
      <c r="B16" s="381"/>
      <c r="C16" s="29">
        <v>13</v>
      </c>
      <c r="D16" s="29" t="s">
        <v>45</v>
      </c>
      <c r="E16" s="29" t="s">
        <v>14</v>
      </c>
      <c r="F16" s="30" t="s">
        <v>269</v>
      </c>
      <c r="G16" s="31" t="s">
        <v>21</v>
      </c>
      <c r="H16" s="36" t="s">
        <v>177</v>
      </c>
      <c r="I16" s="37" t="s">
        <v>294</v>
      </c>
      <c r="J16" s="39">
        <v>72</v>
      </c>
      <c r="K16" s="5"/>
      <c r="L16" s="119" t="s">
        <v>180</v>
      </c>
      <c r="M16" s="120"/>
      <c r="N16" s="120"/>
      <c r="O16" s="120"/>
    </row>
    <row r="17" spans="1:16" ht="45.75" customHeight="1">
      <c r="A17" s="7"/>
      <c r="B17" s="381"/>
      <c r="C17" s="29">
        <v>14</v>
      </c>
      <c r="D17" s="29" t="s">
        <v>19</v>
      </c>
      <c r="E17" s="29" t="s">
        <v>14</v>
      </c>
      <c r="F17" s="30" t="s">
        <v>91</v>
      </c>
      <c r="G17" s="31" t="s">
        <v>16</v>
      </c>
      <c r="H17" s="32" t="s">
        <v>272</v>
      </c>
      <c r="I17" s="41" t="s">
        <v>318</v>
      </c>
      <c r="J17" s="96">
        <v>168</v>
      </c>
      <c r="K17" s="5"/>
      <c r="L17" s="119" t="s">
        <v>314</v>
      </c>
      <c r="M17" s="119" t="s">
        <v>180</v>
      </c>
      <c r="N17" s="120"/>
      <c r="O17" s="120"/>
    </row>
    <row r="18" spans="1:16" ht="39" customHeight="1">
      <c r="A18" s="5"/>
      <c r="B18" s="381"/>
      <c r="C18" s="29">
        <v>15</v>
      </c>
      <c r="D18" s="29" t="s">
        <v>13</v>
      </c>
      <c r="E18" s="29" t="s">
        <v>14</v>
      </c>
      <c r="F18" s="30" t="s">
        <v>91</v>
      </c>
      <c r="G18" s="31" t="s">
        <v>16</v>
      </c>
      <c r="H18" s="45" t="s">
        <v>179</v>
      </c>
      <c r="I18" s="41" t="s">
        <v>295</v>
      </c>
      <c r="J18" s="96">
        <v>750</v>
      </c>
      <c r="K18" s="5"/>
      <c r="L18" s="119" t="s">
        <v>314</v>
      </c>
      <c r="M18" s="119" t="s">
        <v>180</v>
      </c>
      <c r="N18" s="120"/>
      <c r="O18" s="120"/>
    </row>
    <row r="19" spans="1:16" ht="39">
      <c r="A19" s="5"/>
      <c r="B19" s="381"/>
      <c r="C19" s="29">
        <v>16</v>
      </c>
      <c r="D19" s="29" t="s">
        <v>13</v>
      </c>
      <c r="E19" s="29" t="s">
        <v>14</v>
      </c>
      <c r="F19" s="30" t="s">
        <v>65</v>
      </c>
      <c r="G19" s="31" t="s">
        <v>16</v>
      </c>
      <c r="H19" s="32" t="s">
        <v>66</v>
      </c>
      <c r="I19" s="41" t="s">
        <v>296</v>
      </c>
      <c r="J19" s="96">
        <v>490</v>
      </c>
      <c r="K19" s="5"/>
      <c r="L19" s="119" t="s">
        <v>314</v>
      </c>
      <c r="M19" s="119" t="s">
        <v>180</v>
      </c>
      <c r="N19" s="120"/>
      <c r="O19" s="120"/>
    </row>
    <row r="20" spans="1:16" ht="39">
      <c r="A20" s="5"/>
      <c r="B20" s="381"/>
      <c r="C20" s="29">
        <v>17</v>
      </c>
      <c r="D20" s="29" t="s">
        <v>13</v>
      </c>
      <c r="E20" s="29" t="s">
        <v>14</v>
      </c>
      <c r="F20" s="30" t="s">
        <v>59</v>
      </c>
      <c r="G20" s="47" t="s">
        <v>16</v>
      </c>
      <c r="H20" s="48" t="s">
        <v>60</v>
      </c>
      <c r="I20" s="49" t="s">
        <v>297</v>
      </c>
      <c r="J20" s="97">
        <v>358</v>
      </c>
      <c r="K20" s="5"/>
      <c r="L20" s="119" t="s">
        <v>314</v>
      </c>
      <c r="M20" s="118" t="s">
        <v>314</v>
      </c>
      <c r="N20" s="119" t="s">
        <v>314</v>
      </c>
      <c r="O20" s="119" t="s">
        <v>314</v>
      </c>
    </row>
    <row r="21" spans="1:16" ht="39">
      <c r="A21" s="5"/>
      <c r="B21" s="381"/>
      <c r="C21" s="29">
        <v>18</v>
      </c>
      <c r="D21" s="29" t="s">
        <v>13</v>
      </c>
      <c r="E21" s="29" t="s">
        <v>14</v>
      </c>
      <c r="F21" s="29" t="s">
        <v>56</v>
      </c>
      <c r="G21" s="47" t="s">
        <v>16</v>
      </c>
      <c r="H21" s="51" t="s">
        <v>57</v>
      </c>
      <c r="I21" s="52" t="s">
        <v>298</v>
      </c>
      <c r="J21" s="97">
        <v>368</v>
      </c>
      <c r="K21" s="5"/>
      <c r="L21" s="119" t="s">
        <v>314</v>
      </c>
      <c r="M21" s="119" t="s">
        <v>314</v>
      </c>
      <c r="N21" s="119" t="s">
        <v>314</v>
      </c>
      <c r="O21" s="119" t="s">
        <v>314</v>
      </c>
    </row>
    <row r="22" spans="1:16" ht="39">
      <c r="A22" s="5"/>
      <c r="B22" s="381"/>
      <c r="C22" s="29">
        <v>19</v>
      </c>
      <c r="D22" s="29" t="s">
        <v>19</v>
      </c>
      <c r="E22" s="29" t="s">
        <v>14</v>
      </c>
      <c r="F22" s="29" t="s">
        <v>62</v>
      </c>
      <c r="G22" s="47" t="s">
        <v>21</v>
      </c>
      <c r="H22" s="32" t="s">
        <v>63</v>
      </c>
      <c r="I22" s="53" t="s">
        <v>299</v>
      </c>
      <c r="J22" s="97">
        <v>398</v>
      </c>
      <c r="K22" s="5"/>
      <c r="L22" s="119" t="s">
        <v>314</v>
      </c>
      <c r="M22" s="119" t="s">
        <v>180</v>
      </c>
      <c r="N22" s="119" t="s">
        <v>180</v>
      </c>
      <c r="O22" s="119" t="s">
        <v>180</v>
      </c>
    </row>
    <row r="23" spans="1:16" ht="45.75" customHeight="1">
      <c r="A23" s="7"/>
      <c r="B23" s="381"/>
      <c r="C23" s="29">
        <v>20</v>
      </c>
      <c r="D23" s="29" t="s">
        <v>19</v>
      </c>
      <c r="E23" s="29" t="s">
        <v>14</v>
      </c>
      <c r="F23" s="29" t="s">
        <v>68</v>
      </c>
      <c r="G23" s="47" t="s">
        <v>21</v>
      </c>
      <c r="H23" s="54" t="s">
        <v>72</v>
      </c>
      <c r="I23" s="55" t="s">
        <v>300</v>
      </c>
      <c r="J23" s="97">
        <v>480</v>
      </c>
      <c r="K23" s="5"/>
      <c r="L23" s="119" t="s">
        <v>180</v>
      </c>
      <c r="M23" s="119" t="s">
        <v>180</v>
      </c>
      <c r="N23" s="119" t="s">
        <v>180</v>
      </c>
      <c r="O23" s="119" t="s">
        <v>180</v>
      </c>
    </row>
    <row r="24" spans="1:16" s="1" customFormat="1" ht="45.75" customHeight="1">
      <c r="A24" s="7"/>
      <c r="B24" s="382" t="s">
        <v>74</v>
      </c>
      <c r="C24" s="11">
        <v>21</v>
      </c>
      <c r="D24" s="11" t="s">
        <v>19</v>
      </c>
      <c r="E24" s="11" t="s">
        <v>14</v>
      </c>
      <c r="F24" s="57" t="s">
        <v>59</v>
      </c>
      <c r="G24" s="14" t="s">
        <v>21</v>
      </c>
      <c r="H24" s="58" t="s">
        <v>75</v>
      </c>
      <c r="I24" s="59" t="s">
        <v>76</v>
      </c>
      <c r="J24" s="60">
        <v>98</v>
      </c>
      <c r="K24" s="5"/>
      <c r="L24" s="119" t="s">
        <v>314</v>
      </c>
      <c r="M24" s="119" t="s">
        <v>314</v>
      </c>
      <c r="N24" s="121"/>
      <c r="O24" s="121"/>
    </row>
    <row r="25" spans="1:16" s="1" customFormat="1" ht="45.75" customHeight="1">
      <c r="A25" s="7"/>
      <c r="B25" s="383"/>
      <c r="C25" s="11">
        <v>22</v>
      </c>
      <c r="D25" s="11" t="s">
        <v>19</v>
      </c>
      <c r="E25" s="11" t="s">
        <v>14</v>
      </c>
      <c r="F25" s="57" t="s">
        <v>276</v>
      </c>
      <c r="G25" s="14" t="s">
        <v>69</v>
      </c>
      <c r="H25" s="63" t="s">
        <v>182</v>
      </c>
      <c r="I25" s="64" t="s">
        <v>277</v>
      </c>
      <c r="J25" s="60">
        <v>78</v>
      </c>
      <c r="K25" s="5"/>
      <c r="L25" s="119" t="s">
        <v>314</v>
      </c>
      <c r="M25" s="119" t="s">
        <v>180</v>
      </c>
      <c r="N25" s="121"/>
      <c r="O25" s="121"/>
    </row>
    <row r="26" spans="1:16" ht="45.75" customHeight="1">
      <c r="A26" s="7"/>
      <c r="B26" s="383"/>
      <c r="C26" s="11">
        <v>23</v>
      </c>
      <c r="D26" s="11" t="s">
        <v>19</v>
      </c>
      <c r="E26" s="11" t="s">
        <v>14</v>
      </c>
      <c r="F26" s="13" t="s">
        <v>80</v>
      </c>
      <c r="G26" s="14" t="s">
        <v>69</v>
      </c>
      <c r="H26" s="48" t="s">
        <v>183</v>
      </c>
      <c r="I26" s="65" t="s">
        <v>301</v>
      </c>
      <c r="J26" s="17">
        <v>75</v>
      </c>
      <c r="K26" s="5"/>
      <c r="L26" s="119" t="s">
        <v>314</v>
      </c>
      <c r="M26" s="118" t="s">
        <v>310</v>
      </c>
      <c r="N26" s="120"/>
      <c r="O26" s="120"/>
    </row>
    <row r="27" spans="1:16" ht="45.75" customHeight="1">
      <c r="A27" s="7"/>
      <c r="B27" s="383"/>
      <c r="C27" s="11">
        <v>24</v>
      </c>
      <c r="D27" s="11" t="s">
        <v>45</v>
      </c>
      <c r="E27" s="11" t="s">
        <v>14</v>
      </c>
      <c r="F27" s="11" t="s">
        <v>83</v>
      </c>
      <c r="G27" s="14" t="s">
        <v>21</v>
      </c>
      <c r="H27" s="25" t="s">
        <v>84</v>
      </c>
      <c r="I27" s="24" t="s">
        <v>302</v>
      </c>
      <c r="J27" s="17">
        <v>69</v>
      </c>
      <c r="K27" s="5"/>
      <c r="L27" s="119" t="s">
        <v>314</v>
      </c>
      <c r="M27" s="119" t="s">
        <v>180</v>
      </c>
      <c r="N27" s="120"/>
      <c r="O27" s="120"/>
    </row>
    <row r="28" spans="1:16" ht="45.75" customHeight="1">
      <c r="A28" s="7"/>
      <c r="B28" s="384"/>
      <c r="C28" s="11">
        <v>25</v>
      </c>
      <c r="D28" s="11" t="s">
        <v>45</v>
      </c>
      <c r="E28" s="11" t="s">
        <v>14</v>
      </c>
      <c r="F28" s="11" t="s">
        <v>83</v>
      </c>
      <c r="G28" s="14" t="s">
        <v>21</v>
      </c>
      <c r="H28" s="25" t="s">
        <v>86</v>
      </c>
      <c r="I28" s="24" t="s">
        <v>303</v>
      </c>
      <c r="J28" s="17">
        <v>89</v>
      </c>
      <c r="K28" s="5"/>
      <c r="L28" s="119" t="s">
        <v>180</v>
      </c>
      <c r="M28" s="120"/>
      <c r="N28" s="120"/>
      <c r="O28" s="120"/>
    </row>
    <row r="29" spans="1:16" ht="69.400000000000006" customHeight="1">
      <c r="A29" s="5"/>
      <c r="B29" s="67" t="s">
        <v>90</v>
      </c>
      <c r="C29" s="29">
        <v>26</v>
      </c>
      <c r="D29" s="29" t="s">
        <v>13</v>
      </c>
      <c r="E29" s="29" t="s">
        <v>14</v>
      </c>
      <c r="F29" s="29" t="s">
        <v>91</v>
      </c>
      <c r="G29" s="47" t="s">
        <v>69</v>
      </c>
      <c r="H29" s="32" t="s">
        <v>92</v>
      </c>
      <c r="I29" s="33" t="s">
        <v>279</v>
      </c>
      <c r="J29" s="34">
        <v>228</v>
      </c>
      <c r="K29" s="5"/>
      <c r="L29" s="119" t="s">
        <v>180</v>
      </c>
      <c r="M29" s="120"/>
      <c r="N29" s="120"/>
      <c r="O29" s="120"/>
    </row>
    <row r="30" spans="1:16" ht="62.55" customHeight="1">
      <c r="A30" s="5"/>
      <c r="B30" s="385" t="s">
        <v>319</v>
      </c>
      <c r="C30" s="11">
        <v>27</v>
      </c>
      <c r="D30" s="29" t="s">
        <v>24</v>
      </c>
      <c r="E30" s="11" t="s">
        <v>95</v>
      </c>
      <c r="F30" s="13" t="s">
        <v>96</v>
      </c>
      <c r="G30" s="14" t="s">
        <v>26</v>
      </c>
      <c r="H30" s="68" t="s">
        <v>97</v>
      </c>
      <c r="I30" s="69" t="s">
        <v>320</v>
      </c>
      <c r="J30" s="17">
        <v>100</v>
      </c>
      <c r="K30" s="5"/>
      <c r="L30" s="119" t="s">
        <v>314</v>
      </c>
      <c r="M30" s="119" t="s">
        <v>314</v>
      </c>
      <c r="N30" s="119" t="s">
        <v>314</v>
      </c>
      <c r="O30" s="119" t="s">
        <v>314</v>
      </c>
    </row>
    <row r="31" spans="1:16" ht="45.75" customHeight="1">
      <c r="A31" s="5"/>
      <c r="B31" s="386"/>
      <c r="C31" s="11">
        <v>28</v>
      </c>
      <c r="D31" s="29" t="s">
        <v>45</v>
      </c>
      <c r="E31" s="11" t="s">
        <v>95</v>
      </c>
      <c r="F31" s="13" t="s">
        <v>99</v>
      </c>
      <c r="G31" s="14" t="s">
        <v>21</v>
      </c>
      <c r="H31" s="25" t="s">
        <v>100</v>
      </c>
      <c r="I31" s="24" t="s">
        <v>321</v>
      </c>
      <c r="J31" s="17">
        <v>100</v>
      </c>
      <c r="K31" s="5"/>
      <c r="L31" s="119" t="s">
        <v>314</v>
      </c>
      <c r="M31" s="120"/>
      <c r="N31" s="120"/>
      <c r="O31" s="120"/>
      <c r="P31" s="18"/>
    </row>
    <row r="32" spans="1:16" ht="45.75" customHeight="1">
      <c r="A32" s="5"/>
      <c r="B32" s="386"/>
      <c r="C32" s="11">
        <v>29</v>
      </c>
      <c r="D32" s="29" t="s">
        <v>19</v>
      </c>
      <c r="E32" s="11" t="s">
        <v>95</v>
      </c>
      <c r="F32" s="13" t="s">
        <v>102</v>
      </c>
      <c r="G32" s="14" t="s">
        <v>21</v>
      </c>
      <c r="H32" s="25" t="s">
        <v>103</v>
      </c>
      <c r="I32" s="24" t="s">
        <v>322</v>
      </c>
      <c r="J32" s="17">
        <v>110</v>
      </c>
      <c r="K32" s="5"/>
      <c r="L32" s="119" t="s">
        <v>314</v>
      </c>
      <c r="M32" s="119" t="s">
        <v>314</v>
      </c>
      <c r="N32" s="120"/>
      <c r="O32" s="120"/>
    </row>
    <row r="33" spans="1:15" ht="45.75" customHeight="1">
      <c r="A33" s="7"/>
      <c r="B33" s="386"/>
      <c r="C33" s="11">
        <v>30</v>
      </c>
      <c r="D33" s="29" t="s">
        <v>13</v>
      </c>
      <c r="E33" s="11" t="s">
        <v>95</v>
      </c>
      <c r="F33" s="13" t="s">
        <v>105</v>
      </c>
      <c r="G33" s="14" t="s">
        <v>69</v>
      </c>
      <c r="H33" s="25" t="s">
        <v>106</v>
      </c>
      <c r="I33" s="24" t="s">
        <v>323</v>
      </c>
      <c r="J33" s="17">
        <v>115</v>
      </c>
      <c r="K33" s="5"/>
      <c r="L33" s="119" t="s">
        <v>314</v>
      </c>
      <c r="M33" s="119" t="s">
        <v>180</v>
      </c>
      <c r="N33" s="120"/>
      <c r="O33" s="120"/>
    </row>
    <row r="34" spans="1:15" ht="40.9" customHeight="1">
      <c r="A34" s="5"/>
      <c r="B34" s="387"/>
      <c r="C34" s="11">
        <v>31</v>
      </c>
      <c r="D34" s="29" t="s">
        <v>24</v>
      </c>
      <c r="E34" s="11" t="s">
        <v>95</v>
      </c>
      <c r="F34" s="13" t="s">
        <v>108</v>
      </c>
      <c r="G34" s="14" t="s">
        <v>26</v>
      </c>
      <c r="H34" s="70" t="s">
        <v>109</v>
      </c>
      <c r="I34" s="71" t="s">
        <v>324</v>
      </c>
      <c r="J34" s="17">
        <v>100</v>
      </c>
      <c r="K34" s="5"/>
      <c r="L34" s="119" t="s">
        <v>314</v>
      </c>
      <c r="M34" s="120"/>
      <c r="N34" s="120"/>
      <c r="O34" s="120"/>
    </row>
    <row r="35" spans="1:15" ht="40.9" customHeight="1">
      <c r="A35" s="5"/>
      <c r="B35" s="379" t="s">
        <v>325</v>
      </c>
      <c r="C35" s="72">
        <v>32</v>
      </c>
      <c r="D35" s="72" t="s">
        <v>19</v>
      </c>
      <c r="E35" s="72" t="s">
        <v>326</v>
      </c>
      <c r="F35" s="73" t="s">
        <v>96</v>
      </c>
      <c r="G35" s="74" t="s">
        <v>21</v>
      </c>
      <c r="H35" s="75" t="s">
        <v>327</v>
      </c>
      <c r="I35" s="76" t="s">
        <v>328</v>
      </c>
      <c r="J35" s="77">
        <v>4.5</v>
      </c>
      <c r="K35" s="5"/>
      <c r="L35" s="5"/>
    </row>
    <row r="36" spans="1:15" ht="40.9" customHeight="1">
      <c r="A36" s="5"/>
      <c r="B36" s="379"/>
      <c r="C36" s="72">
        <v>33</v>
      </c>
      <c r="D36" s="72" t="s">
        <v>19</v>
      </c>
      <c r="E36" s="72" t="s">
        <v>329</v>
      </c>
      <c r="F36" s="73" t="s">
        <v>96</v>
      </c>
      <c r="G36" s="74" t="s">
        <v>21</v>
      </c>
      <c r="H36" s="75" t="s">
        <v>330</v>
      </c>
      <c r="I36" s="76" t="s">
        <v>331</v>
      </c>
      <c r="J36" s="79">
        <v>50</v>
      </c>
      <c r="K36" s="5"/>
      <c r="L36" s="5"/>
    </row>
    <row r="37" spans="1:15" ht="40.9" customHeight="1">
      <c r="A37" s="5"/>
      <c r="B37" s="379"/>
      <c r="C37" s="72">
        <v>34</v>
      </c>
      <c r="D37" s="72" t="s">
        <v>19</v>
      </c>
      <c r="E37" s="72" t="s">
        <v>14</v>
      </c>
      <c r="F37" s="73" t="s">
        <v>96</v>
      </c>
      <c r="G37" s="74" t="s">
        <v>21</v>
      </c>
      <c r="H37" s="75" t="s">
        <v>332</v>
      </c>
      <c r="I37" s="76" t="s">
        <v>333</v>
      </c>
      <c r="J37" s="79">
        <v>108</v>
      </c>
      <c r="K37" s="5"/>
      <c r="L37" s="5"/>
    </row>
    <row r="38" spans="1:15" ht="40.9" customHeight="1">
      <c r="A38" s="5"/>
      <c r="B38" s="379"/>
      <c r="C38" s="81">
        <v>35</v>
      </c>
      <c r="D38" s="81" t="s">
        <v>24</v>
      </c>
      <c r="E38" s="81" t="s">
        <v>326</v>
      </c>
      <c r="F38" s="82" t="s">
        <v>96</v>
      </c>
      <c r="G38" s="83" t="s">
        <v>26</v>
      </c>
      <c r="H38" s="84" t="s">
        <v>334</v>
      </c>
      <c r="I38" s="85" t="s">
        <v>335</v>
      </c>
      <c r="J38" s="86">
        <v>4.5</v>
      </c>
      <c r="K38" s="5"/>
      <c r="L38" s="5"/>
    </row>
    <row r="39" spans="1:15" ht="40.9" customHeight="1">
      <c r="A39" s="5"/>
      <c r="B39" s="379"/>
      <c r="C39" s="81">
        <v>36</v>
      </c>
      <c r="D39" s="81" t="s">
        <v>24</v>
      </c>
      <c r="E39" s="81" t="s">
        <v>329</v>
      </c>
      <c r="F39" s="82" t="s">
        <v>96</v>
      </c>
      <c r="G39" s="83" t="s">
        <v>26</v>
      </c>
      <c r="H39" s="84" t="s">
        <v>336</v>
      </c>
      <c r="I39" s="85" t="s">
        <v>337</v>
      </c>
      <c r="J39" s="88">
        <v>50</v>
      </c>
      <c r="K39" s="5"/>
      <c r="L39" s="5"/>
    </row>
    <row r="40" spans="1:15" ht="39">
      <c r="A40" s="5"/>
      <c r="B40" s="379"/>
      <c r="C40" s="81">
        <v>37</v>
      </c>
      <c r="D40" s="81" t="s">
        <v>24</v>
      </c>
      <c r="E40" s="81" t="s">
        <v>14</v>
      </c>
      <c r="F40" s="82" t="s">
        <v>96</v>
      </c>
      <c r="G40" s="83" t="s">
        <v>26</v>
      </c>
      <c r="H40" s="90" t="s">
        <v>338</v>
      </c>
      <c r="I40" s="85" t="s">
        <v>339</v>
      </c>
      <c r="J40" s="88">
        <v>108</v>
      </c>
      <c r="K40" s="5"/>
      <c r="L40" s="5"/>
    </row>
    <row r="41" spans="1:15" ht="23.25" customHeight="1">
      <c r="A41" s="5"/>
      <c r="B41" s="5"/>
      <c r="C41" s="5"/>
      <c r="E41" s="5"/>
      <c r="F41" s="5"/>
      <c r="H41" s="91" t="s">
        <v>119</v>
      </c>
      <c r="I41" s="5"/>
      <c r="J41" s="5"/>
      <c r="K41" s="5"/>
      <c r="L41" s="5"/>
    </row>
    <row r="42" spans="1:15">
      <c r="A42" s="5"/>
      <c r="B42" s="5"/>
      <c r="C42" s="5"/>
      <c r="D42" s="5"/>
      <c r="E42" s="5"/>
      <c r="F42" s="5"/>
      <c r="H42" s="5"/>
      <c r="I42" s="5"/>
      <c r="J42" s="5"/>
      <c r="K42" s="5"/>
      <c r="L42" s="5"/>
    </row>
    <row r="43" spans="1:15">
      <c r="A43" s="5"/>
      <c r="B43" s="5" t="s">
        <v>120</v>
      </c>
      <c r="C43" s="5"/>
      <c r="D43" s="5"/>
      <c r="E43" s="5"/>
      <c r="F43" s="5"/>
      <c r="H43" s="5"/>
      <c r="I43" s="5"/>
      <c r="J43" s="5"/>
      <c r="K43" s="5"/>
      <c r="L43" s="5"/>
    </row>
    <row r="44" spans="1:15">
      <c r="A44" s="5"/>
      <c r="B44" s="5" t="s">
        <v>121</v>
      </c>
      <c r="C44" s="5"/>
      <c r="D44" s="5"/>
      <c r="E44" s="5"/>
      <c r="F44" s="5"/>
      <c r="H44" s="5"/>
      <c r="I44" s="5"/>
      <c r="J44" s="5"/>
      <c r="K44" s="5"/>
      <c r="L44" s="5"/>
    </row>
    <row r="45" spans="1:15">
      <c r="A45" s="5"/>
      <c r="B45" s="92"/>
      <c r="C45" s="5"/>
      <c r="D45" s="5"/>
      <c r="E45" s="5"/>
      <c r="F45" s="5"/>
      <c r="H45" s="5"/>
      <c r="I45" s="5"/>
      <c r="J45" s="5"/>
      <c r="K45" s="5"/>
      <c r="L45" s="5"/>
    </row>
    <row r="46" spans="1:15">
      <c r="B46" s="5" t="s">
        <v>122</v>
      </c>
      <c r="C46" s="5"/>
      <c r="D46" s="5"/>
      <c r="E46" s="5"/>
      <c r="F46" s="5"/>
      <c r="H46" s="5"/>
      <c r="I46" s="5"/>
      <c r="J46" s="5"/>
    </row>
    <row r="47" spans="1:15" ht="19.5" customHeight="1">
      <c r="B47" s="358" t="s">
        <v>123</v>
      </c>
      <c r="C47" s="358"/>
      <c r="D47" s="358"/>
      <c r="E47" s="358"/>
      <c r="F47" s="358"/>
      <c r="G47" s="93"/>
      <c r="H47" s="94"/>
      <c r="I47" s="94"/>
      <c r="J47" s="5"/>
    </row>
    <row r="48" spans="1:15">
      <c r="B48" s="358"/>
      <c r="C48" s="358"/>
      <c r="D48" s="358"/>
      <c r="E48" s="358"/>
      <c r="F48" s="358"/>
      <c r="H48" s="5"/>
      <c r="I48" s="5"/>
      <c r="J48" s="5"/>
    </row>
    <row r="49" spans="2:10">
      <c r="B49" s="358"/>
      <c r="C49" s="358"/>
      <c r="D49" s="358"/>
      <c r="E49" s="358"/>
      <c r="F49" s="358"/>
      <c r="H49" s="5"/>
      <c r="I49" s="5"/>
      <c r="J49" s="5"/>
    </row>
    <row r="50" spans="2:10">
      <c r="B50" s="95" t="s">
        <v>340</v>
      </c>
      <c r="C50" s="5"/>
      <c r="D50" s="5"/>
      <c r="E50" s="5"/>
      <c r="F50" s="5"/>
      <c r="H50" s="5"/>
      <c r="I50" s="5"/>
      <c r="J50" s="5"/>
    </row>
    <row r="51" spans="2:10">
      <c r="B51" s="5"/>
      <c r="C51" s="5"/>
      <c r="D51" s="5"/>
      <c r="E51" s="5"/>
      <c r="F51" s="5"/>
      <c r="H51" s="5"/>
      <c r="I51" s="5"/>
      <c r="J51" s="5"/>
    </row>
  </sheetData>
  <mergeCells count="7">
    <mergeCell ref="B35:B40"/>
    <mergeCell ref="B47:F49"/>
    <mergeCell ref="B2:J2"/>
    <mergeCell ref="B4:B13"/>
    <mergeCell ref="B14:B23"/>
    <mergeCell ref="B24:B28"/>
    <mergeCell ref="B30:B34"/>
  </mergeCells>
  <phoneticPr fontId="86" type="noConversion"/>
  <conditionalFormatting sqref="D4:D40">
    <cfRule type="cellIs" dxfId="23" priority="1" operator="equal">
      <formula>"深焙"</formula>
    </cfRule>
    <cfRule type="cellIs" dxfId="22" priority="2" operator="equal">
      <formula>"中深焙"</formula>
    </cfRule>
    <cfRule type="cellIs" dxfId="21" priority="3" operator="equal">
      <formula>"中焙"</formula>
    </cfRule>
    <cfRule type="containsText" dxfId="20" priority="4" operator="containsText" text="中浅焙">
      <formula>NOT(ISERROR(SEARCH("中浅焙",D4)))</formula>
    </cfRule>
  </conditionalFormatting>
  <printOptions horizontalCentered="1"/>
  <pageMargins left="0.118110236220472" right="0.118110236220472" top="0.47244094488188998" bottom="0.47244094488188998" header="0.118110236220472" footer="0.118110236220472"/>
  <pageSetup paperSize="9" scale="36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O77"/>
  <sheetViews>
    <sheetView topLeftCell="A37" zoomScale="115" zoomScaleNormal="115" workbookViewId="0">
      <selection activeCell="C45" sqref="C45"/>
    </sheetView>
  </sheetViews>
  <sheetFormatPr defaultColWidth="9.73046875" defaultRowHeight="18"/>
  <cols>
    <col min="1" max="1" width="3.73046875" style="112" customWidth="1"/>
    <col min="2" max="2" width="15.06640625" style="112" customWidth="1"/>
    <col min="3" max="3" width="64.3984375" style="112" customWidth="1"/>
    <col min="4" max="4" width="3.9296875" style="112" customWidth="1"/>
    <col min="5" max="5" width="15.33203125" style="112" customWidth="1"/>
    <col min="6" max="6" width="18.6640625" style="112" customWidth="1"/>
    <col min="7" max="7" width="4.3984375" style="112" customWidth="1"/>
    <col min="8" max="8" width="15.33203125" style="112" customWidth="1"/>
    <col min="9" max="9" width="17.9296875" style="112" customWidth="1"/>
    <col min="10" max="10" width="3.9296875" style="112" customWidth="1"/>
    <col min="11" max="11" width="15.33203125" style="112" customWidth="1"/>
    <col min="12" max="12" width="42.9296875" style="112" customWidth="1"/>
    <col min="13" max="13" width="3.9296875" style="112" customWidth="1"/>
    <col min="14" max="14" width="16.46484375" style="112" customWidth="1"/>
    <col min="15" max="15" width="15.796875" style="112" customWidth="1"/>
    <col min="16" max="16384" width="9.73046875" style="112"/>
  </cols>
  <sheetData>
    <row r="2" spans="2:15">
      <c r="B2" s="388" t="s">
        <v>341</v>
      </c>
      <c r="C2" s="388"/>
      <c r="E2" s="388" t="s">
        <v>342</v>
      </c>
      <c r="F2" s="388"/>
      <c r="H2" s="389" t="s">
        <v>343</v>
      </c>
      <c r="I2" s="389"/>
      <c r="K2" s="389" t="s">
        <v>344</v>
      </c>
      <c r="L2" s="389"/>
      <c r="N2" s="112" t="s">
        <v>345</v>
      </c>
    </row>
    <row r="3" spans="2:15">
      <c r="B3" s="113" t="s">
        <v>346</v>
      </c>
      <c r="C3" s="113" t="s">
        <v>347</v>
      </c>
      <c r="E3" s="113" t="s">
        <v>346</v>
      </c>
      <c r="F3" s="113" t="s">
        <v>348</v>
      </c>
      <c r="H3" s="113" t="s">
        <v>346</v>
      </c>
      <c r="I3" s="113" t="s">
        <v>347</v>
      </c>
      <c r="K3" s="113" t="s">
        <v>346</v>
      </c>
      <c r="L3" s="113" t="s">
        <v>347</v>
      </c>
      <c r="N3" s="113" t="s">
        <v>346</v>
      </c>
      <c r="O3" s="113" t="s">
        <v>347</v>
      </c>
    </row>
    <row r="4" spans="2:15" ht="19.5">
      <c r="B4" s="113" t="s">
        <v>349</v>
      </c>
      <c r="C4" s="113" t="s">
        <v>17</v>
      </c>
      <c r="E4" s="113" t="s">
        <v>350</v>
      </c>
      <c r="F4" s="113" t="s">
        <v>351</v>
      </c>
      <c r="H4" s="113" t="s">
        <v>352</v>
      </c>
      <c r="I4" s="113" t="s">
        <v>353</v>
      </c>
      <c r="K4" s="114" t="s">
        <v>354</v>
      </c>
      <c r="L4" s="115" t="s">
        <v>355</v>
      </c>
      <c r="N4" s="113" t="s">
        <v>356</v>
      </c>
      <c r="O4" s="113" t="s">
        <v>357</v>
      </c>
    </row>
    <row r="5" spans="2:15" ht="19.5">
      <c r="B5" s="113" t="s">
        <v>358</v>
      </c>
      <c r="C5" s="113" t="s">
        <v>22</v>
      </c>
      <c r="E5" s="113" t="s">
        <v>359</v>
      </c>
      <c r="F5" s="113"/>
      <c r="H5" s="113" t="s">
        <v>360</v>
      </c>
      <c r="I5" s="113" t="s">
        <v>361</v>
      </c>
      <c r="K5" s="114" t="s">
        <v>362</v>
      </c>
      <c r="L5" s="115" t="s">
        <v>363</v>
      </c>
      <c r="N5" s="113" t="s">
        <v>364</v>
      </c>
      <c r="O5" s="113" t="s">
        <v>365</v>
      </c>
    </row>
    <row r="6" spans="2:15" ht="39">
      <c r="B6" s="113" t="s">
        <v>366</v>
      </c>
      <c r="C6" s="113" t="s">
        <v>27</v>
      </c>
      <c r="E6" s="113" t="s">
        <v>367</v>
      </c>
      <c r="F6" s="113"/>
      <c r="H6" s="113" t="s">
        <v>368</v>
      </c>
      <c r="I6" s="113" t="s">
        <v>369</v>
      </c>
      <c r="K6" s="114" t="s">
        <v>370</v>
      </c>
      <c r="L6" s="115" t="s">
        <v>371</v>
      </c>
    </row>
    <row r="7" spans="2:15" ht="19.5">
      <c r="B7" s="113" t="s">
        <v>372</v>
      </c>
      <c r="C7" s="113" t="s">
        <v>172</v>
      </c>
      <c r="E7" s="113" t="s">
        <v>373</v>
      </c>
      <c r="F7" s="113"/>
      <c r="H7" s="113" t="s">
        <v>374</v>
      </c>
      <c r="I7" s="113" t="s">
        <v>375</v>
      </c>
      <c r="K7" s="114" t="s">
        <v>376</v>
      </c>
      <c r="L7" s="115" t="s">
        <v>377</v>
      </c>
    </row>
    <row r="8" spans="2:15" ht="19.5">
      <c r="B8" s="113" t="s">
        <v>378</v>
      </c>
      <c r="C8" s="113" t="s">
        <v>173</v>
      </c>
      <c r="E8" s="113" t="s">
        <v>379</v>
      </c>
      <c r="F8" s="113"/>
      <c r="K8" s="114" t="s">
        <v>380</v>
      </c>
      <c r="L8" s="115" t="s">
        <v>381</v>
      </c>
    </row>
    <row r="9" spans="2:15" ht="39">
      <c r="B9" s="113" t="s">
        <v>382</v>
      </c>
      <c r="C9" s="113" t="s">
        <v>38</v>
      </c>
      <c r="E9" s="113"/>
      <c r="F9" s="113"/>
      <c r="K9" s="114" t="s">
        <v>383</v>
      </c>
      <c r="L9" s="115" t="s">
        <v>195</v>
      </c>
    </row>
    <row r="10" spans="2:15">
      <c r="B10" s="113" t="s">
        <v>384</v>
      </c>
      <c r="C10" s="113" t="s">
        <v>174</v>
      </c>
      <c r="E10" s="113"/>
      <c r="F10" s="113"/>
    </row>
    <row r="11" spans="2:15">
      <c r="B11" s="113" t="s">
        <v>385</v>
      </c>
      <c r="C11" s="113" t="s">
        <v>47</v>
      </c>
      <c r="E11" s="113"/>
      <c r="F11" s="113"/>
    </row>
    <row r="12" spans="2:15">
      <c r="B12" s="113" t="s">
        <v>386</v>
      </c>
      <c r="C12" s="112" t="s">
        <v>136</v>
      </c>
      <c r="E12" s="113"/>
      <c r="F12" s="113"/>
    </row>
    <row r="13" spans="2:15">
      <c r="B13" s="113" t="s">
        <v>387</v>
      </c>
      <c r="C13" s="113" t="s">
        <v>176</v>
      </c>
      <c r="E13" s="113"/>
      <c r="F13" s="113"/>
    </row>
    <row r="14" spans="2:15">
      <c r="B14" s="113" t="s">
        <v>388</v>
      </c>
      <c r="C14" s="113" t="s">
        <v>177</v>
      </c>
    </row>
    <row r="15" spans="2:15">
      <c r="B15" s="113" t="s">
        <v>389</v>
      </c>
      <c r="C15" s="113" t="s">
        <v>178</v>
      </c>
    </row>
    <row r="16" spans="2:15">
      <c r="B16" s="113" t="s">
        <v>390</v>
      </c>
      <c r="C16" s="113" t="s">
        <v>179</v>
      </c>
    </row>
    <row r="17" spans="2:3">
      <c r="B17" s="113" t="s">
        <v>391</v>
      </c>
      <c r="C17" s="113" t="s">
        <v>66</v>
      </c>
    </row>
    <row r="18" spans="2:3">
      <c r="B18" s="113" t="s">
        <v>392</v>
      </c>
      <c r="C18" s="113" t="s">
        <v>60</v>
      </c>
    </row>
    <row r="19" spans="2:3">
      <c r="B19" s="113" t="s">
        <v>393</v>
      </c>
      <c r="C19" s="113" t="s">
        <v>394</v>
      </c>
    </row>
    <row r="20" spans="2:3">
      <c r="B20" s="113" t="s">
        <v>395</v>
      </c>
      <c r="C20" s="113" t="s">
        <v>63</v>
      </c>
    </row>
    <row r="21" spans="2:3">
      <c r="B21" s="113" t="s">
        <v>396</v>
      </c>
      <c r="C21" s="113" t="s">
        <v>181</v>
      </c>
    </row>
    <row r="22" spans="2:3">
      <c r="B22" s="113" t="s">
        <v>397</v>
      </c>
      <c r="C22" s="113" t="s">
        <v>75</v>
      </c>
    </row>
    <row r="23" spans="2:3">
      <c r="B23" s="113" t="s">
        <v>398</v>
      </c>
      <c r="C23" s="113" t="s">
        <v>182</v>
      </c>
    </row>
    <row r="24" spans="2:3">
      <c r="B24" s="113" t="s">
        <v>399</v>
      </c>
      <c r="C24" s="113" t="s">
        <v>183</v>
      </c>
    </row>
    <row r="25" spans="2:3">
      <c r="B25" s="113" t="s">
        <v>400</v>
      </c>
      <c r="C25" s="113" t="s">
        <v>84</v>
      </c>
    </row>
    <row r="26" spans="2:3">
      <c r="B26" s="113" t="s">
        <v>401</v>
      </c>
      <c r="C26" s="113" t="s">
        <v>86</v>
      </c>
    </row>
    <row r="27" spans="2:3">
      <c r="B27" s="113" t="s">
        <v>402</v>
      </c>
      <c r="C27" s="113" t="s">
        <v>97</v>
      </c>
    </row>
    <row r="28" spans="2:3">
      <c r="B28" s="113" t="s">
        <v>403</v>
      </c>
      <c r="C28" s="113" t="s">
        <v>100</v>
      </c>
    </row>
    <row r="29" spans="2:3">
      <c r="B29" s="113" t="s">
        <v>404</v>
      </c>
      <c r="C29" s="113" t="s">
        <v>103</v>
      </c>
    </row>
    <row r="30" spans="2:3">
      <c r="B30" s="113" t="s">
        <v>405</v>
      </c>
      <c r="C30" s="113" t="s">
        <v>106</v>
      </c>
    </row>
    <row r="31" spans="2:3">
      <c r="B31" s="113" t="s">
        <v>406</v>
      </c>
      <c r="C31" s="113" t="s">
        <v>109</v>
      </c>
    </row>
    <row r="32" spans="2:3">
      <c r="B32" s="113" t="s">
        <v>407</v>
      </c>
      <c r="C32" s="113" t="s">
        <v>32</v>
      </c>
    </row>
    <row r="33" spans="2:3">
      <c r="B33" s="113" t="s">
        <v>408</v>
      </c>
      <c r="C33" s="116" t="s">
        <v>175</v>
      </c>
    </row>
    <row r="34" spans="2:3">
      <c r="B34" s="113" t="s">
        <v>409</v>
      </c>
      <c r="C34" s="113" t="s">
        <v>92</v>
      </c>
    </row>
    <row r="35" spans="2:3">
      <c r="B35" s="113" t="s">
        <v>410</v>
      </c>
      <c r="C35" s="113" t="s">
        <v>411</v>
      </c>
    </row>
    <row r="36" spans="2:3">
      <c r="B36" s="113" t="s">
        <v>412</v>
      </c>
      <c r="C36" s="113" t="s">
        <v>413</v>
      </c>
    </row>
    <row r="37" spans="2:3">
      <c r="B37" s="113" t="s">
        <v>414</v>
      </c>
      <c r="C37" s="113" t="s">
        <v>415</v>
      </c>
    </row>
    <row r="38" spans="2:3">
      <c r="B38" s="113" t="s">
        <v>416</v>
      </c>
      <c r="C38" s="113" t="s">
        <v>417</v>
      </c>
    </row>
    <row r="39" spans="2:3">
      <c r="B39" s="113" t="s">
        <v>418</v>
      </c>
      <c r="C39" s="113" t="s">
        <v>419</v>
      </c>
    </row>
    <row r="40" spans="2:3">
      <c r="B40" s="113" t="s">
        <v>420</v>
      </c>
      <c r="C40" s="113" t="s">
        <v>421</v>
      </c>
    </row>
    <row r="41" spans="2:3">
      <c r="B41" s="113" t="s">
        <v>422</v>
      </c>
      <c r="C41" s="113" t="s">
        <v>423</v>
      </c>
    </row>
    <row r="42" spans="2:3">
      <c r="B42" s="113" t="s">
        <v>424</v>
      </c>
      <c r="C42" s="113" t="s">
        <v>425</v>
      </c>
    </row>
    <row r="43" spans="2:3">
      <c r="B43" s="113" t="s">
        <v>426</v>
      </c>
      <c r="C43" s="113" t="s">
        <v>427</v>
      </c>
    </row>
    <row r="44" spans="2:3">
      <c r="B44" s="113" t="s">
        <v>428</v>
      </c>
      <c r="C44" s="113" t="s">
        <v>429</v>
      </c>
    </row>
    <row r="45" spans="2:3">
      <c r="B45" s="113" t="s">
        <v>430</v>
      </c>
      <c r="C45" s="113" t="s">
        <v>431</v>
      </c>
    </row>
    <row r="46" spans="2:3">
      <c r="B46" s="113" t="s">
        <v>432</v>
      </c>
      <c r="C46" s="113" t="s">
        <v>433</v>
      </c>
    </row>
    <row r="47" spans="2:3">
      <c r="B47" s="113" t="s">
        <v>434</v>
      </c>
      <c r="C47" s="113"/>
    </row>
    <row r="48" spans="2:3">
      <c r="B48" s="113" t="s">
        <v>435</v>
      </c>
      <c r="C48" s="113"/>
    </row>
    <row r="49" spans="2:3">
      <c r="B49" s="113" t="s">
        <v>436</v>
      </c>
      <c r="C49" s="113"/>
    </row>
    <row r="50" spans="2:3">
      <c r="B50" s="113" t="s">
        <v>437</v>
      </c>
      <c r="C50" s="113"/>
    </row>
    <row r="51" spans="2:3">
      <c r="B51" s="113" t="s">
        <v>438</v>
      </c>
      <c r="C51" s="113"/>
    </row>
    <row r="52" spans="2:3">
      <c r="B52" s="113" t="s">
        <v>439</v>
      </c>
      <c r="C52" s="113"/>
    </row>
    <row r="53" spans="2:3">
      <c r="B53" s="113" t="s">
        <v>440</v>
      </c>
      <c r="C53" s="113"/>
    </row>
    <row r="54" spans="2:3">
      <c r="B54" s="113" t="s">
        <v>441</v>
      </c>
      <c r="C54" s="113"/>
    </row>
    <row r="55" spans="2:3">
      <c r="B55" s="113" t="s">
        <v>442</v>
      </c>
      <c r="C55" s="113"/>
    </row>
    <row r="56" spans="2:3">
      <c r="B56" s="113" t="s">
        <v>443</v>
      </c>
      <c r="C56" s="113"/>
    </row>
    <row r="57" spans="2:3">
      <c r="B57" s="113" t="s">
        <v>444</v>
      </c>
      <c r="C57" s="113"/>
    </row>
    <row r="58" spans="2:3">
      <c r="B58" s="113" t="s">
        <v>445</v>
      </c>
      <c r="C58" s="113"/>
    </row>
    <row r="59" spans="2:3">
      <c r="B59" s="113" t="s">
        <v>446</v>
      </c>
      <c r="C59" s="113"/>
    </row>
    <row r="60" spans="2:3">
      <c r="B60" s="113" t="s">
        <v>447</v>
      </c>
      <c r="C60" s="113"/>
    </row>
    <row r="61" spans="2:3">
      <c r="B61" s="113" t="s">
        <v>448</v>
      </c>
      <c r="C61" s="113"/>
    </row>
    <row r="62" spans="2:3">
      <c r="B62" s="113" t="s">
        <v>449</v>
      </c>
      <c r="C62" s="117"/>
    </row>
    <row r="63" spans="2:3">
      <c r="B63" s="113" t="s">
        <v>450</v>
      </c>
      <c r="C63" s="113"/>
    </row>
    <row r="64" spans="2:3">
      <c r="B64" s="113" t="s">
        <v>451</v>
      </c>
      <c r="C64" s="117"/>
    </row>
    <row r="65" spans="2:3">
      <c r="B65" s="113" t="s">
        <v>452</v>
      </c>
      <c r="C65" s="113"/>
    </row>
    <row r="66" spans="2:3">
      <c r="B66" s="113" t="s">
        <v>453</v>
      </c>
      <c r="C66" s="117"/>
    </row>
    <row r="67" spans="2:3">
      <c r="B67" s="113" t="s">
        <v>454</v>
      </c>
      <c r="C67" s="113"/>
    </row>
    <row r="68" spans="2:3">
      <c r="B68" s="113" t="s">
        <v>455</v>
      </c>
      <c r="C68" s="117"/>
    </row>
    <row r="69" spans="2:3">
      <c r="B69" s="113" t="s">
        <v>456</v>
      </c>
      <c r="C69" s="113"/>
    </row>
    <row r="70" spans="2:3">
      <c r="B70" s="113" t="s">
        <v>457</v>
      </c>
      <c r="C70" s="117"/>
    </row>
    <row r="71" spans="2:3">
      <c r="B71" s="113" t="s">
        <v>458</v>
      </c>
      <c r="C71" s="113"/>
    </row>
    <row r="72" spans="2:3">
      <c r="B72" s="113" t="s">
        <v>459</v>
      </c>
      <c r="C72" s="117"/>
    </row>
    <row r="73" spans="2:3">
      <c r="B73" s="113" t="s">
        <v>460</v>
      </c>
      <c r="C73" s="113"/>
    </row>
    <row r="74" spans="2:3">
      <c r="B74" s="113" t="s">
        <v>461</v>
      </c>
      <c r="C74" s="117"/>
    </row>
    <row r="75" spans="2:3">
      <c r="B75" s="113" t="s">
        <v>462</v>
      </c>
      <c r="C75" s="113"/>
    </row>
    <row r="76" spans="2:3">
      <c r="B76" s="113" t="s">
        <v>463</v>
      </c>
      <c r="C76" s="117"/>
    </row>
    <row r="77" spans="2:3">
      <c r="B77" s="113"/>
      <c r="C77" s="113"/>
    </row>
  </sheetData>
  <sortState xmlns:xlrd2="http://schemas.microsoft.com/office/spreadsheetml/2017/richdata2" ref="B5:C34">
    <sortCondition ref="B5:B34"/>
  </sortState>
  <mergeCells count="4">
    <mergeCell ref="B2:C2"/>
    <mergeCell ref="E2:F2"/>
    <mergeCell ref="H2:I2"/>
    <mergeCell ref="K2:L2"/>
  </mergeCells>
  <phoneticPr fontId="86" type="noConversion"/>
  <dataValidations count="1">
    <dataValidation allowBlank="1" sqref="C12" xr:uid="{00000000-0002-0000-0900-000000000000}"/>
  </dataValidations>
  <pageMargins left="0.7" right="0.7" top="0.75" bottom="0.75" header="0.3" footer="0.3"/>
  <pageSetup paperSize="9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3"/>
    <pageSetUpPr fitToPage="1"/>
  </sheetPr>
  <dimension ref="A1:O50"/>
  <sheetViews>
    <sheetView topLeftCell="E21" zoomScale="85" zoomScaleNormal="85" zoomScaleSheetLayoutView="55" zoomScalePageLayoutView="40" workbookViewId="0">
      <selection activeCell="H29" sqref="H29"/>
    </sheetView>
  </sheetViews>
  <sheetFormatPr defaultColWidth="9.06640625" defaultRowHeight="19.5"/>
  <cols>
    <col min="1" max="1" width="3.33203125" style="2" customWidth="1"/>
    <col min="2" max="2" width="9.73046875" style="2" customWidth="1"/>
    <col min="3" max="3" width="9.9296875" style="2" customWidth="1"/>
    <col min="4" max="4" width="10.06640625" style="2" customWidth="1"/>
    <col min="5" max="5" width="9.46484375" style="2" customWidth="1"/>
    <col min="6" max="6" width="14.33203125" style="2" customWidth="1"/>
    <col min="7" max="7" width="12.265625" style="3" customWidth="1"/>
    <col min="8" max="8" width="17.06640625" style="2" customWidth="1"/>
    <col min="9" max="9" width="88.9296875" style="2" customWidth="1"/>
    <col min="10" max="10" width="19" style="2" customWidth="1"/>
    <col min="11" max="11" width="4.3984375" style="2" customWidth="1"/>
    <col min="12" max="16384" width="9.06640625" style="2"/>
  </cols>
  <sheetData>
    <row r="1" spans="1:11">
      <c r="B1" s="4"/>
    </row>
    <row r="2" spans="1:11" ht="171.5" customHeight="1">
      <c r="A2" s="5"/>
      <c r="B2" s="390" t="s">
        <v>464</v>
      </c>
      <c r="C2" s="391"/>
      <c r="D2" s="391"/>
      <c r="E2" s="391"/>
      <c r="F2" s="391"/>
      <c r="G2" s="391"/>
      <c r="H2" s="391"/>
      <c r="I2" s="391"/>
      <c r="J2" s="391"/>
      <c r="K2" s="5"/>
    </row>
    <row r="3" spans="1:11" ht="110.55" customHeight="1">
      <c r="A3" s="5"/>
      <c r="B3" s="392" t="s">
        <v>465</v>
      </c>
      <c r="C3" s="392"/>
      <c r="D3" s="392"/>
      <c r="E3" s="392"/>
      <c r="F3" s="392"/>
      <c r="G3" s="392"/>
      <c r="H3" s="392"/>
      <c r="I3" s="392"/>
      <c r="J3" s="392"/>
      <c r="K3" s="5"/>
    </row>
    <row r="4" spans="1:11" ht="45" customHeight="1">
      <c r="A4" s="5"/>
      <c r="B4" s="375" t="s">
        <v>1</v>
      </c>
      <c r="C4" s="375"/>
      <c r="D4" s="375"/>
      <c r="E4" s="375"/>
      <c r="F4" s="375"/>
      <c r="G4" s="375"/>
      <c r="H4" s="375"/>
      <c r="I4" s="375"/>
      <c r="J4" s="375"/>
      <c r="K4" s="5"/>
    </row>
    <row r="5" spans="1:11" ht="108.75" customHeight="1">
      <c r="A5" s="6"/>
      <c r="B5" s="376" t="s">
        <v>282</v>
      </c>
      <c r="C5" s="376"/>
      <c r="D5" s="376"/>
      <c r="E5" s="376"/>
      <c r="F5" s="376"/>
      <c r="G5" s="376"/>
      <c r="H5" s="376"/>
      <c r="I5" s="376"/>
      <c r="J5" s="376"/>
      <c r="K5" s="5"/>
    </row>
    <row r="6" spans="1:11" ht="75.400000000000006" customHeight="1">
      <c r="A6" s="7"/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9" t="s">
        <v>8</v>
      </c>
      <c r="H6" s="8" t="s">
        <v>9</v>
      </c>
      <c r="I6" s="8" t="s">
        <v>10</v>
      </c>
      <c r="J6" s="8" t="s">
        <v>11</v>
      </c>
      <c r="K6" s="5"/>
    </row>
    <row r="7" spans="1:11" ht="45.75" customHeight="1">
      <c r="A7" s="7"/>
      <c r="B7" s="380" t="s">
        <v>12</v>
      </c>
      <c r="C7" s="11">
        <v>1</v>
      </c>
      <c r="D7" s="12" t="s">
        <v>13</v>
      </c>
      <c r="E7" s="11" t="s">
        <v>14</v>
      </c>
      <c r="F7" s="13" t="s">
        <v>15</v>
      </c>
      <c r="G7" s="14" t="s">
        <v>16</v>
      </c>
      <c r="H7" s="15" t="s">
        <v>17</v>
      </c>
      <c r="I7" s="16" t="s">
        <v>313</v>
      </c>
      <c r="J7" s="17">
        <v>66</v>
      </c>
      <c r="K7" s="5"/>
    </row>
    <row r="8" spans="1:11" ht="45.75" customHeight="1">
      <c r="A8" s="7"/>
      <c r="B8" s="380"/>
      <c r="C8" s="11">
        <v>2</v>
      </c>
      <c r="D8" s="12" t="s">
        <v>19</v>
      </c>
      <c r="E8" s="11" t="s">
        <v>14</v>
      </c>
      <c r="F8" s="13" t="s">
        <v>20</v>
      </c>
      <c r="G8" s="14" t="s">
        <v>21</v>
      </c>
      <c r="H8" s="19" t="s">
        <v>22</v>
      </c>
      <c r="I8" s="20" t="s">
        <v>23</v>
      </c>
      <c r="J8" s="17">
        <v>66</v>
      </c>
      <c r="K8" s="5"/>
    </row>
    <row r="9" spans="1:11" ht="45.75" customHeight="1">
      <c r="A9" s="7"/>
      <c r="B9" s="380"/>
      <c r="C9" s="11">
        <v>3</v>
      </c>
      <c r="D9" s="12" t="s">
        <v>24</v>
      </c>
      <c r="E9" s="11" t="s">
        <v>14</v>
      </c>
      <c r="F9" s="13" t="s">
        <v>25</v>
      </c>
      <c r="G9" s="14" t="s">
        <v>26</v>
      </c>
      <c r="H9" s="21" t="s">
        <v>27</v>
      </c>
      <c r="I9" s="22" t="s">
        <v>315</v>
      </c>
      <c r="J9" s="17">
        <v>66</v>
      </c>
      <c r="K9" s="5"/>
    </row>
    <row r="10" spans="1:11" ht="45.75" customHeight="1">
      <c r="A10" s="7"/>
      <c r="B10" s="380"/>
      <c r="C10" s="11">
        <v>4</v>
      </c>
      <c r="D10" s="12" t="s">
        <v>13</v>
      </c>
      <c r="E10" s="11" t="s">
        <v>14</v>
      </c>
      <c r="F10" s="13" t="s">
        <v>29</v>
      </c>
      <c r="G10" s="14" t="s">
        <v>16</v>
      </c>
      <c r="H10" s="23" t="s">
        <v>172</v>
      </c>
      <c r="I10" s="24" t="s">
        <v>316</v>
      </c>
      <c r="J10" s="17">
        <v>98</v>
      </c>
      <c r="K10" s="5"/>
    </row>
    <row r="11" spans="1:11" ht="45.75" customHeight="1">
      <c r="A11" s="7"/>
      <c r="B11" s="380"/>
      <c r="C11" s="11">
        <v>5</v>
      </c>
      <c r="D11" s="12" t="s">
        <v>13</v>
      </c>
      <c r="E11" s="11" t="s">
        <v>14</v>
      </c>
      <c r="F11" s="13" t="s">
        <v>29</v>
      </c>
      <c r="G11" s="14" t="s">
        <v>16</v>
      </c>
      <c r="H11" s="23" t="s">
        <v>32</v>
      </c>
      <c r="I11" s="24" t="s">
        <v>287</v>
      </c>
      <c r="J11" s="17">
        <v>118</v>
      </c>
      <c r="K11" s="5"/>
    </row>
    <row r="12" spans="1:11" ht="39" customHeight="1">
      <c r="A12" s="5"/>
      <c r="B12" s="380"/>
      <c r="C12" s="11">
        <v>6</v>
      </c>
      <c r="D12" s="12" t="s">
        <v>13</v>
      </c>
      <c r="E12" s="11" t="s">
        <v>14</v>
      </c>
      <c r="F12" s="13" t="s">
        <v>34</v>
      </c>
      <c r="G12" s="14" t="s">
        <v>16</v>
      </c>
      <c r="H12" s="25" t="s">
        <v>288</v>
      </c>
      <c r="I12" s="24" t="s">
        <v>289</v>
      </c>
      <c r="J12" s="26">
        <v>178</v>
      </c>
      <c r="K12" s="5"/>
    </row>
    <row r="13" spans="1:11" ht="45.75" customHeight="1">
      <c r="A13" s="7"/>
      <c r="B13" s="380"/>
      <c r="C13" s="11">
        <v>7</v>
      </c>
      <c r="D13" s="12" t="s">
        <v>19</v>
      </c>
      <c r="E13" s="11" t="s">
        <v>14</v>
      </c>
      <c r="F13" s="13" t="s">
        <v>37</v>
      </c>
      <c r="G13" s="14" t="s">
        <v>21</v>
      </c>
      <c r="H13" s="25" t="s">
        <v>38</v>
      </c>
      <c r="I13" s="24" t="s">
        <v>290</v>
      </c>
      <c r="J13" s="17">
        <v>66</v>
      </c>
      <c r="K13" s="5"/>
    </row>
    <row r="14" spans="1:11" ht="45.75" customHeight="1">
      <c r="A14" s="7"/>
      <c r="B14" s="380"/>
      <c r="C14" s="11">
        <v>8</v>
      </c>
      <c r="D14" s="12" t="s">
        <v>13</v>
      </c>
      <c r="E14" s="11" t="s">
        <v>14</v>
      </c>
      <c r="F14" s="13" t="s">
        <v>317</v>
      </c>
      <c r="G14" s="14" t="s">
        <v>21</v>
      </c>
      <c r="H14" s="25" t="s">
        <v>174</v>
      </c>
      <c r="I14" s="24" t="s">
        <v>291</v>
      </c>
      <c r="J14" s="17">
        <v>219</v>
      </c>
      <c r="K14" s="5"/>
    </row>
    <row r="15" spans="1:11" ht="39" customHeight="1">
      <c r="A15" s="5"/>
      <c r="B15" s="380"/>
      <c r="C15" s="11">
        <v>9</v>
      </c>
      <c r="D15" s="12" t="s">
        <v>13</v>
      </c>
      <c r="E15" s="11" t="s">
        <v>14</v>
      </c>
      <c r="F15" s="13" t="s">
        <v>40</v>
      </c>
      <c r="G15" s="14" t="s">
        <v>16</v>
      </c>
      <c r="H15" s="25" t="s">
        <v>41</v>
      </c>
      <c r="I15" s="24" t="s">
        <v>42</v>
      </c>
      <c r="J15" s="17">
        <v>110</v>
      </c>
      <c r="K15" s="5"/>
    </row>
    <row r="16" spans="1:11" ht="45.75" customHeight="1">
      <c r="A16" s="7"/>
      <c r="B16" s="380"/>
      <c r="C16" s="11">
        <v>10</v>
      </c>
      <c r="D16" s="12" t="s">
        <v>45</v>
      </c>
      <c r="E16" s="11" t="s">
        <v>14</v>
      </c>
      <c r="F16" s="13" t="s">
        <v>46</v>
      </c>
      <c r="G16" s="14" t="s">
        <v>26</v>
      </c>
      <c r="H16" s="25" t="s">
        <v>47</v>
      </c>
      <c r="I16" s="24" t="s">
        <v>48</v>
      </c>
      <c r="J16" s="17">
        <v>66</v>
      </c>
      <c r="K16" s="5"/>
    </row>
    <row r="17" spans="1:13" ht="45.75" customHeight="1">
      <c r="A17" s="7"/>
      <c r="B17" s="381" t="s">
        <v>49</v>
      </c>
      <c r="C17" s="29">
        <v>11</v>
      </c>
      <c r="D17" s="29" t="s">
        <v>45</v>
      </c>
      <c r="E17" s="29" t="s">
        <v>14</v>
      </c>
      <c r="F17" s="30" t="s">
        <v>135</v>
      </c>
      <c r="G17" s="31" t="s">
        <v>21</v>
      </c>
      <c r="H17" s="32" t="s">
        <v>136</v>
      </c>
      <c r="I17" s="33" t="s">
        <v>292</v>
      </c>
      <c r="J17" s="34">
        <v>208</v>
      </c>
      <c r="K17" s="5"/>
    </row>
    <row r="18" spans="1:13" ht="45.75" customHeight="1">
      <c r="A18" s="7"/>
      <c r="B18" s="381"/>
      <c r="C18" s="29">
        <v>12</v>
      </c>
      <c r="D18" s="29" t="s">
        <v>19</v>
      </c>
      <c r="E18" s="29" t="s">
        <v>14</v>
      </c>
      <c r="F18" s="30" t="s">
        <v>91</v>
      </c>
      <c r="G18" s="31" t="s">
        <v>16</v>
      </c>
      <c r="H18" s="36" t="s">
        <v>176</v>
      </c>
      <c r="I18" s="37" t="s">
        <v>293</v>
      </c>
      <c r="J18" s="38">
        <v>145</v>
      </c>
      <c r="K18" s="5"/>
    </row>
    <row r="19" spans="1:13" ht="45.75" customHeight="1">
      <c r="A19" s="7"/>
      <c r="B19" s="381"/>
      <c r="C19" s="29">
        <v>13</v>
      </c>
      <c r="D19" s="29" t="s">
        <v>45</v>
      </c>
      <c r="E19" s="29" t="s">
        <v>14</v>
      </c>
      <c r="F19" s="30" t="s">
        <v>269</v>
      </c>
      <c r="G19" s="31" t="s">
        <v>21</v>
      </c>
      <c r="H19" s="36" t="s">
        <v>177</v>
      </c>
      <c r="I19" s="37" t="s">
        <v>294</v>
      </c>
      <c r="J19" s="39">
        <v>72</v>
      </c>
      <c r="K19" s="5"/>
    </row>
    <row r="20" spans="1:13" ht="45.75" customHeight="1">
      <c r="A20" s="7"/>
      <c r="B20" s="381"/>
      <c r="C20" s="29">
        <v>14</v>
      </c>
      <c r="D20" s="29" t="s">
        <v>19</v>
      </c>
      <c r="E20" s="29" t="s">
        <v>14</v>
      </c>
      <c r="F20" s="30" t="s">
        <v>91</v>
      </c>
      <c r="G20" s="31" t="s">
        <v>16</v>
      </c>
      <c r="H20" s="32" t="s">
        <v>272</v>
      </c>
      <c r="I20" s="41" t="s">
        <v>318</v>
      </c>
      <c r="J20" s="96">
        <v>168</v>
      </c>
      <c r="K20" s="5"/>
    </row>
    <row r="21" spans="1:13" ht="39" customHeight="1">
      <c r="A21" s="5"/>
      <c r="B21" s="381"/>
      <c r="C21" s="29">
        <v>15</v>
      </c>
      <c r="D21" s="29" t="s">
        <v>13</v>
      </c>
      <c r="E21" s="29" t="s">
        <v>14</v>
      </c>
      <c r="F21" s="30" t="s">
        <v>91</v>
      </c>
      <c r="G21" s="31" t="s">
        <v>16</v>
      </c>
      <c r="H21" s="45" t="s">
        <v>179</v>
      </c>
      <c r="I21" s="41" t="s">
        <v>295</v>
      </c>
      <c r="J21" s="96">
        <v>680</v>
      </c>
      <c r="K21" s="5"/>
    </row>
    <row r="22" spans="1:13" ht="39">
      <c r="A22" s="5"/>
      <c r="B22" s="381"/>
      <c r="C22" s="29">
        <v>16</v>
      </c>
      <c r="D22" s="29" t="s">
        <v>13</v>
      </c>
      <c r="E22" s="29" t="s">
        <v>14</v>
      </c>
      <c r="F22" s="30" t="s">
        <v>65</v>
      </c>
      <c r="G22" s="31" t="s">
        <v>16</v>
      </c>
      <c r="H22" s="32" t="s">
        <v>66</v>
      </c>
      <c r="I22" s="41" t="s">
        <v>296</v>
      </c>
      <c r="J22" s="96">
        <v>389</v>
      </c>
      <c r="K22" s="5"/>
    </row>
    <row r="23" spans="1:13" ht="39">
      <c r="A23" s="5"/>
      <c r="B23" s="381"/>
      <c r="C23" s="29">
        <v>17</v>
      </c>
      <c r="D23" s="29" t="s">
        <v>13</v>
      </c>
      <c r="E23" s="29" t="s">
        <v>14</v>
      </c>
      <c r="F23" s="30" t="s">
        <v>59</v>
      </c>
      <c r="G23" s="47" t="s">
        <v>16</v>
      </c>
      <c r="H23" s="48" t="s">
        <v>60</v>
      </c>
      <c r="I23" s="49" t="s">
        <v>297</v>
      </c>
      <c r="J23" s="97">
        <v>358</v>
      </c>
      <c r="K23" s="5"/>
    </row>
    <row r="24" spans="1:13" ht="39">
      <c r="A24" s="5"/>
      <c r="B24" s="381"/>
      <c r="C24" s="29">
        <v>18</v>
      </c>
      <c r="D24" s="29" t="s">
        <v>13</v>
      </c>
      <c r="E24" s="29" t="s">
        <v>14</v>
      </c>
      <c r="F24" s="29" t="s">
        <v>56</v>
      </c>
      <c r="G24" s="47" t="s">
        <v>16</v>
      </c>
      <c r="H24" s="51" t="s">
        <v>57</v>
      </c>
      <c r="I24" s="52" t="s">
        <v>298</v>
      </c>
      <c r="J24" s="97">
        <v>368</v>
      </c>
      <c r="K24" s="5"/>
      <c r="M24" s="18"/>
    </row>
    <row r="25" spans="1:13" ht="39">
      <c r="A25" s="5"/>
      <c r="B25" s="381"/>
      <c r="C25" s="29">
        <v>19</v>
      </c>
      <c r="D25" s="29" t="s">
        <v>19</v>
      </c>
      <c r="E25" s="29" t="s">
        <v>14</v>
      </c>
      <c r="F25" s="29" t="s">
        <v>62</v>
      </c>
      <c r="G25" s="47" t="s">
        <v>21</v>
      </c>
      <c r="H25" s="32" t="s">
        <v>63</v>
      </c>
      <c r="I25" s="53" t="s">
        <v>299</v>
      </c>
      <c r="J25" s="97">
        <v>368</v>
      </c>
      <c r="K25" s="5"/>
    </row>
    <row r="26" spans="1:13" ht="45.75" customHeight="1">
      <c r="A26" s="7"/>
      <c r="B26" s="381"/>
      <c r="C26" s="29">
        <v>20</v>
      </c>
      <c r="D26" s="29" t="s">
        <v>19</v>
      </c>
      <c r="E26" s="29" t="s">
        <v>14</v>
      </c>
      <c r="F26" s="29" t="s">
        <v>68</v>
      </c>
      <c r="G26" s="47" t="s">
        <v>21</v>
      </c>
      <c r="H26" s="54" t="s">
        <v>72</v>
      </c>
      <c r="I26" s="55" t="s">
        <v>300</v>
      </c>
      <c r="J26" s="97">
        <v>480</v>
      </c>
      <c r="K26" s="5"/>
    </row>
    <row r="27" spans="1:13" s="1" customFormat="1" ht="45.75" customHeight="1">
      <c r="A27" s="7"/>
      <c r="B27" s="382" t="s">
        <v>74</v>
      </c>
      <c r="C27" s="11">
        <v>21</v>
      </c>
      <c r="D27" s="11" t="s">
        <v>19</v>
      </c>
      <c r="E27" s="11" t="s">
        <v>14</v>
      </c>
      <c r="F27" s="57" t="s">
        <v>59</v>
      </c>
      <c r="G27" s="14" t="s">
        <v>21</v>
      </c>
      <c r="H27" s="58" t="s">
        <v>75</v>
      </c>
      <c r="I27" s="59" t="s">
        <v>76</v>
      </c>
      <c r="J27" s="60">
        <v>98</v>
      </c>
      <c r="K27" s="5"/>
      <c r="L27" s="2"/>
    </row>
    <row r="28" spans="1:13" s="1" customFormat="1" ht="45.75" customHeight="1">
      <c r="A28" s="7"/>
      <c r="B28" s="383"/>
      <c r="C28" s="11">
        <v>22</v>
      </c>
      <c r="D28" s="11" t="s">
        <v>19</v>
      </c>
      <c r="E28" s="11" t="s">
        <v>14</v>
      </c>
      <c r="F28" s="57" t="s">
        <v>276</v>
      </c>
      <c r="G28" s="14" t="s">
        <v>69</v>
      </c>
      <c r="H28" s="63" t="s">
        <v>182</v>
      </c>
      <c r="I28" s="64" t="s">
        <v>277</v>
      </c>
      <c r="J28" s="60">
        <v>78</v>
      </c>
      <c r="K28" s="5"/>
      <c r="L28" s="2"/>
    </row>
    <row r="29" spans="1:13" ht="45.75" customHeight="1">
      <c r="A29" s="7"/>
      <c r="B29" s="383"/>
      <c r="C29" s="11">
        <v>23</v>
      </c>
      <c r="D29" s="11" t="s">
        <v>19</v>
      </c>
      <c r="E29" s="11" t="s">
        <v>14</v>
      </c>
      <c r="F29" s="13" t="s">
        <v>80</v>
      </c>
      <c r="G29" s="14" t="s">
        <v>69</v>
      </c>
      <c r="H29" s="48" t="s">
        <v>183</v>
      </c>
      <c r="I29" s="65" t="s">
        <v>301</v>
      </c>
      <c r="J29" s="17">
        <v>75</v>
      </c>
      <c r="K29" s="5"/>
    </row>
    <row r="30" spans="1:13" ht="45.75" customHeight="1">
      <c r="A30" s="7"/>
      <c r="B30" s="383"/>
      <c r="C30" s="11">
        <v>24</v>
      </c>
      <c r="D30" s="11" t="s">
        <v>45</v>
      </c>
      <c r="E30" s="11" t="s">
        <v>14</v>
      </c>
      <c r="F30" s="11" t="s">
        <v>83</v>
      </c>
      <c r="G30" s="14" t="s">
        <v>21</v>
      </c>
      <c r="H30" s="25" t="s">
        <v>84</v>
      </c>
      <c r="I30" s="24" t="s">
        <v>302</v>
      </c>
      <c r="J30" s="17">
        <v>69</v>
      </c>
      <c r="K30" s="5"/>
    </row>
    <row r="31" spans="1:13" ht="45.75" customHeight="1">
      <c r="A31" s="7"/>
      <c r="B31" s="384"/>
      <c r="C31" s="11">
        <v>25</v>
      </c>
      <c r="D31" s="11" t="s">
        <v>45</v>
      </c>
      <c r="E31" s="11" t="s">
        <v>14</v>
      </c>
      <c r="F31" s="11" t="s">
        <v>83</v>
      </c>
      <c r="G31" s="14" t="s">
        <v>21</v>
      </c>
      <c r="H31" s="25" t="s">
        <v>86</v>
      </c>
      <c r="I31" s="24" t="s">
        <v>303</v>
      </c>
      <c r="J31" s="17">
        <v>89</v>
      </c>
      <c r="K31" s="5"/>
    </row>
    <row r="32" spans="1:13" ht="69.400000000000006" customHeight="1">
      <c r="A32" s="5"/>
      <c r="B32" s="67" t="s">
        <v>90</v>
      </c>
      <c r="C32" s="29">
        <v>26</v>
      </c>
      <c r="D32" s="29" t="s">
        <v>13</v>
      </c>
      <c r="E32" s="29" t="s">
        <v>14</v>
      </c>
      <c r="F32" s="29" t="s">
        <v>91</v>
      </c>
      <c r="G32" s="47" t="s">
        <v>69</v>
      </c>
      <c r="H32" s="32" t="s">
        <v>92</v>
      </c>
      <c r="I32" s="33" t="s">
        <v>279</v>
      </c>
      <c r="J32" s="34">
        <v>228</v>
      </c>
      <c r="K32" s="5"/>
    </row>
    <row r="33" spans="1:15" ht="62.55" customHeight="1">
      <c r="A33" s="5"/>
      <c r="B33" s="385" t="s">
        <v>319</v>
      </c>
      <c r="C33" s="11">
        <v>27</v>
      </c>
      <c r="D33" s="29" t="s">
        <v>24</v>
      </c>
      <c r="E33" s="11" t="s">
        <v>95</v>
      </c>
      <c r="F33" s="13" t="s">
        <v>96</v>
      </c>
      <c r="G33" s="14" t="s">
        <v>26</v>
      </c>
      <c r="H33" s="68" t="s">
        <v>97</v>
      </c>
      <c r="I33" s="69" t="s">
        <v>466</v>
      </c>
      <c r="J33" s="17">
        <v>100</v>
      </c>
      <c r="K33" s="5"/>
      <c r="M33" s="18"/>
    </row>
    <row r="34" spans="1:15" ht="45.75" customHeight="1">
      <c r="A34" s="5"/>
      <c r="B34" s="386"/>
      <c r="C34" s="11">
        <v>28</v>
      </c>
      <c r="D34" s="29" t="s">
        <v>45</v>
      </c>
      <c r="E34" s="11" t="s">
        <v>95</v>
      </c>
      <c r="F34" s="13" t="s">
        <v>99</v>
      </c>
      <c r="G34" s="14" t="s">
        <v>21</v>
      </c>
      <c r="H34" s="25" t="s">
        <v>100</v>
      </c>
      <c r="I34" s="24" t="s">
        <v>321</v>
      </c>
      <c r="J34" s="17">
        <v>100</v>
      </c>
      <c r="K34" s="5"/>
      <c r="O34" s="18"/>
    </row>
    <row r="35" spans="1:15" ht="45.75" customHeight="1">
      <c r="A35" s="5"/>
      <c r="B35" s="386"/>
      <c r="C35" s="11">
        <v>29</v>
      </c>
      <c r="D35" s="29" t="s">
        <v>19</v>
      </c>
      <c r="E35" s="11" t="s">
        <v>95</v>
      </c>
      <c r="F35" s="13" t="s">
        <v>102</v>
      </c>
      <c r="G35" s="14" t="s">
        <v>21</v>
      </c>
      <c r="H35" s="25" t="s">
        <v>103</v>
      </c>
      <c r="I35" s="24" t="s">
        <v>322</v>
      </c>
      <c r="J35" s="17">
        <v>110</v>
      </c>
      <c r="K35" s="5"/>
    </row>
    <row r="36" spans="1:15" ht="45.75" customHeight="1">
      <c r="A36" s="7"/>
      <c r="B36" s="386"/>
      <c r="C36" s="11">
        <v>30</v>
      </c>
      <c r="D36" s="29" t="s">
        <v>13</v>
      </c>
      <c r="E36" s="11" t="s">
        <v>95</v>
      </c>
      <c r="F36" s="13" t="s">
        <v>105</v>
      </c>
      <c r="G36" s="14" t="s">
        <v>69</v>
      </c>
      <c r="H36" s="25" t="s">
        <v>106</v>
      </c>
      <c r="I36" s="24" t="s">
        <v>323</v>
      </c>
      <c r="J36" s="17">
        <v>115</v>
      </c>
      <c r="K36" s="5"/>
    </row>
    <row r="37" spans="1:15" ht="40.9" customHeight="1">
      <c r="A37" s="5"/>
      <c r="B37" s="387"/>
      <c r="C37" s="11">
        <v>31</v>
      </c>
      <c r="D37" s="29" t="s">
        <v>24</v>
      </c>
      <c r="E37" s="11" t="s">
        <v>95</v>
      </c>
      <c r="F37" s="13" t="s">
        <v>108</v>
      </c>
      <c r="G37" s="14" t="s">
        <v>26</v>
      </c>
      <c r="H37" s="70" t="s">
        <v>109</v>
      </c>
      <c r="I37" s="71" t="s">
        <v>324</v>
      </c>
      <c r="J37" s="17">
        <v>100</v>
      </c>
      <c r="K37" s="5"/>
    </row>
    <row r="38" spans="1:15" ht="40.9" customHeight="1">
      <c r="A38" s="5"/>
      <c r="B38" s="379" t="s">
        <v>467</v>
      </c>
      <c r="C38" s="81">
        <v>32</v>
      </c>
      <c r="D38" s="81" t="s">
        <v>24</v>
      </c>
      <c r="E38" s="81" t="s">
        <v>112</v>
      </c>
      <c r="F38" s="82" t="s">
        <v>96</v>
      </c>
      <c r="G38" s="83" t="s">
        <v>26</v>
      </c>
      <c r="H38" s="84" t="s">
        <v>113</v>
      </c>
      <c r="I38" s="85" t="s">
        <v>468</v>
      </c>
      <c r="J38" s="86">
        <v>5.5</v>
      </c>
      <c r="K38" s="5"/>
    </row>
    <row r="39" spans="1:15" ht="40.9" customHeight="1">
      <c r="A39" s="5"/>
      <c r="B39" s="379"/>
      <c r="C39" s="81">
        <v>33</v>
      </c>
      <c r="D39" s="81" t="s">
        <v>24</v>
      </c>
      <c r="E39" s="81" t="s">
        <v>115</v>
      </c>
      <c r="F39" s="82" t="s">
        <v>96</v>
      </c>
      <c r="G39" s="83" t="s">
        <v>26</v>
      </c>
      <c r="H39" s="84" t="s">
        <v>116</v>
      </c>
      <c r="I39" s="85" t="s">
        <v>469</v>
      </c>
      <c r="J39" s="88">
        <v>98</v>
      </c>
      <c r="K39" s="5"/>
    </row>
    <row r="40" spans="1:15" ht="23.25" customHeight="1">
      <c r="A40" s="5"/>
      <c r="B40" s="5"/>
      <c r="C40" s="5"/>
      <c r="E40" s="5"/>
      <c r="F40" s="5"/>
      <c r="H40" s="91" t="s">
        <v>119</v>
      </c>
      <c r="I40" s="5"/>
      <c r="J40" s="5"/>
      <c r="K40" s="5"/>
    </row>
    <row r="41" spans="1:15">
      <c r="A41" s="5"/>
      <c r="B41" s="5"/>
      <c r="C41" s="5"/>
      <c r="D41" s="5"/>
      <c r="E41" s="5"/>
      <c r="F41" s="5"/>
      <c r="H41" s="5"/>
      <c r="I41" s="5"/>
      <c r="J41" s="5"/>
      <c r="K41" s="5"/>
    </row>
    <row r="42" spans="1:15">
      <c r="A42" s="5"/>
      <c r="B42" s="5" t="s">
        <v>120</v>
      </c>
      <c r="C42" s="5"/>
      <c r="D42" s="5"/>
      <c r="E42" s="5"/>
      <c r="F42" s="5"/>
      <c r="H42" s="5"/>
      <c r="I42" s="5"/>
      <c r="J42" s="5"/>
      <c r="K42" s="5"/>
    </row>
    <row r="43" spans="1:15">
      <c r="A43" s="5"/>
      <c r="B43" s="5" t="s">
        <v>121</v>
      </c>
      <c r="C43" s="5"/>
      <c r="D43" s="5"/>
      <c r="E43" s="5"/>
      <c r="F43" s="5"/>
      <c r="H43" s="5"/>
      <c r="I43" s="5"/>
      <c r="J43" s="5"/>
      <c r="K43" s="5"/>
    </row>
    <row r="44" spans="1:15">
      <c r="A44" s="5"/>
      <c r="B44" s="92"/>
      <c r="C44" s="5"/>
      <c r="D44" s="5"/>
      <c r="E44" s="5"/>
      <c r="F44" s="5"/>
      <c r="H44" s="5"/>
      <c r="I44" s="5"/>
      <c r="J44" s="5"/>
      <c r="K44" s="5"/>
    </row>
    <row r="45" spans="1:15">
      <c r="B45" s="5" t="s">
        <v>122</v>
      </c>
      <c r="C45" s="5"/>
      <c r="D45" s="5"/>
      <c r="E45" s="5"/>
      <c r="F45" s="5"/>
      <c r="H45" s="5"/>
      <c r="I45" s="5"/>
      <c r="J45" s="5"/>
    </row>
    <row r="46" spans="1:15" ht="19.5" customHeight="1">
      <c r="B46" s="358" t="s">
        <v>123</v>
      </c>
      <c r="C46" s="358"/>
      <c r="D46" s="358"/>
      <c r="E46" s="358"/>
      <c r="F46" s="358"/>
      <c r="G46" s="93"/>
      <c r="H46" s="94"/>
      <c r="I46" s="94"/>
      <c r="J46" s="5"/>
    </row>
    <row r="47" spans="1:15">
      <c r="B47" s="358"/>
      <c r="C47" s="358"/>
      <c r="D47" s="358"/>
      <c r="E47" s="358"/>
      <c r="F47" s="358"/>
      <c r="H47" s="5"/>
      <c r="I47" s="5"/>
      <c r="J47" s="5"/>
    </row>
    <row r="48" spans="1:15">
      <c r="B48" s="358"/>
      <c r="C48" s="358"/>
      <c r="D48" s="358"/>
      <c r="E48" s="358"/>
      <c r="F48" s="358"/>
      <c r="H48" s="5"/>
      <c r="I48" s="5"/>
      <c r="J48" s="5"/>
    </row>
    <row r="49" spans="2:10">
      <c r="B49" s="95" t="s">
        <v>470</v>
      </c>
      <c r="C49" s="5"/>
      <c r="D49" s="5"/>
      <c r="E49" s="5"/>
      <c r="F49" s="5"/>
      <c r="H49" s="5"/>
      <c r="I49" s="5"/>
      <c r="J49" s="5"/>
    </row>
    <row r="50" spans="2:10">
      <c r="B50" s="5"/>
      <c r="C50" s="5"/>
      <c r="D50" s="5"/>
      <c r="E50" s="5"/>
      <c r="F50" s="5"/>
      <c r="H50" s="5"/>
      <c r="I50" s="5"/>
      <c r="J50" s="5"/>
    </row>
  </sheetData>
  <mergeCells count="10">
    <mergeCell ref="B2:J2"/>
    <mergeCell ref="B3:J3"/>
    <mergeCell ref="B4:J4"/>
    <mergeCell ref="B5:J5"/>
    <mergeCell ref="B7:B16"/>
    <mergeCell ref="B17:B26"/>
    <mergeCell ref="B27:B31"/>
    <mergeCell ref="B33:B37"/>
    <mergeCell ref="B38:B39"/>
    <mergeCell ref="B46:F48"/>
  </mergeCells>
  <phoneticPr fontId="86" type="noConversion"/>
  <conditionalFormatting sqref="D7:D39">
    <cfRule type="cellIs" dxfId="19" priority="1" operator="equal">
      <formula>"深焙"</formula>
    </cfRule>
    <cfRule type="cellIs" dxfId="18" priority="2" operator="equal">
      <formula>"中深焙"</formula>
    </cfRule>
    <cfRule type="cellIs" dxfId="17" priority="3" operator="equal">
      <formula>"中焙"</formula>
    </cfRule>
    <cfRule type="containsText" dxfId="16" priority="4" operator="containsText" text="中浅焙">
      <formula>NOT(ISERROR(SEARCH("中浅焙",D7)))</formula>
    </cfRule>
  </conditionalFormatting>
  <printOptions horizontalCentered="1"/>
  <pageMargins left="0.118110236220472" right="0.118110236220472" top="0.47244094488188998" bottom="0.47244094488188998" header="0.118110236220472" footer="0.118110236220472"/>
  <pageSetup paperSize="9" scale="36" orientation="portrait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3"/>
    <pageSetUpPr fitToPage="1"/>
  </sheetPr>
  <dimension ref="A1:O51"/>
  <sheetViews>
    <sheetView topLeftCell="A21" zoomScale="62" zoomScaleNormal="62" zoomScaleSheetLayoutView="55" zoomScalePageLayoutView="40" workbookViewId="0">
      <selection sqref="A1:K51"/>
    </sheetView>
  </sheetViews>
  <sheetFormatPr defaultColWidth="9.06640625" defaultRowHeight="19.5"/>
  <cols>
    <col min="1" max="1" width="3.33203125" style="2" customWidth="1"/>
    <col min="2" max="2" width="9.73046875" style="2" customWidth="1"/>
    <col min="3" max="3" width="9.9296875" style="2" customWidth="1"/>
    <col min="4" max="4" width="10.06640625" style="2" customWidth="1"/>
    <col min="5" max="5" width="9.46484375" style="2" customWidth="1"/>
    <col min="6" max="6" width="14.33203125" style="2" customWidth="1"/>
    <col min="7" max="7" width="12.265625" style="3" customWidth="1"/>
    <col min="8" max="8" width="17.06640625" style="2" customWidth="1"/>
    <col min="9" max="9" width="88.9296875" style="2" customWidth="1"/>
    <col min="10" max="10" width="26.73046875" style="2" customWidth="1"/>
    <col min="11" max="11" width="4.3984375" style="2" customWidth="1"/>
    <col min="12" max="16384" width="9.06640625" style="2"/>
  </cols>
  <sheetData>
    <row r="1" spans="1:13">
      <c r="B1" s="4"/>
    </row>
    <row r="2" spans="1:13" ht="216" customHeight="1">
      <c r="A2" s="5"/>
      <c r="B2" s="390" t="s">
        <v>471</v>
      </c>
      <c r="C2" s="391"/>
      <c r="D2" s="391"/>
      <c r="E2" s="391"/>
      <c r="F2" s="391"/>
      <c r="G2" s="391"/>
      <c r="H2" s="391"/>
      <c r="I2" s="391"/>
      <c r="J2" s="391"/>
      <c r="K2" s="5"/>
    </row>
    <row r="3" spans="1:13" ht="110.55" customHeight="1">
      <c r="A3" s="5"/>
      <c r="B3" s="392" t="s">
        <v>472</v>
      </c>
      <c r="C3" s="392"/>
      <c r="D3" s="392"/>
      <c r="E3" s="392"/>
      <c r="F3" s="392"/>
      <c r="G3" s="392"/>
      <c r="H3" s="392"/>
      <c r="I3" s="392"/>
      <c r="J3" s="392"/>
      <c r="K3" s="5"/>
    </row>
    <row r="4" spans="1:13" ht="45" customHeight="1">
      <c r="A4" s="5"/>
      <c r="B4" s="375" t="s">
        <v>1</v>
      </c>
      <c r="C4" s="375"/>
      <c r="D4" s="375"/>
      <c r="E4" s="375"/>
      <c r="F4" s="375"/>
      <c r="G4" s="375"/>
      <c r="H4" s="375"/>
      <c r="I4" s="375"/>
      <c r="J4" s="375"/>
      <c r="K4" s="5"/>
    </row>
    <row r="5" spans="1:13" ht="108.75" customHeight="1">
      <c r="A5" s="6"/>
      <c r="B5" s="376" t="s">
        <v>282</v>
      </c>
      <c r="C5" s="376"/>
      <c r="D5" s="376"/>
      <c r="E5" s="376"/>
      <c r="F5" s="376"/>
      <c r="G5" s="376"/>
      <c r="H5" s="376"/>
      <c r="I5" s="376"/>
      <c r="J5" s="376"/>
      <c r="K5" s="5"/>
    </row>
    <row r="6" spans="1:13" ht="75.400000000000006" customHeight="1">
      <c r="A6" s="7"/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9" t="s">
        <v>8</v>
      </c>
      <c r="H6" s="8" t="s">
        <v>9</v>
      </c>
      <c r="I6" s="8" t="s">
        <v>10</v>
      </c>
      <c r="J6" s="8" t="s">
        <v>11</v>
      </c>
      <c r="K6" s="5"/>
    </row>
    <row r="7" spans="1:13" ht="45.75" customHeight="1">
      <c r="A7" s="7"/>
      <c r="B7" s="380" t="s">
        <v>12</v>
      </c>
      <c r="C7" s="11">
        <v>1</v>
      </c>
      <c r="D7" s="12" t="s">
        <v>13</v>
      </c>
      <c r="E7" s="11" t="s">
        <v>14</v>
      </c>
      <c r="F7" s="13" t="s">
        <v>15</v>
      </c>
      <c r="G7" s="14" t="s">
        <v>16</v>
      </c>
      <c r="H7" s="15" t="s">
        <v>17</v>
      </c>
      <c r="I7" s="16" t="s">
        <v>313</v>
      </c>
      <c r="J7" s="17">
        <v>66</v>
      </c>
      <c r="K7" s="5"/>
      <c r="M7" s="18"/>
    </row>
    <row r="8" spans="1:13" ht="45.75" customHeight="1">
      <c r="A8" s="7"/>
      <c r="B8" s="380"/>
      <c r="C8" s="11">
        <v>2</v>
      </c>
      <c r="D8" s="12" t="s">
        <v>19</v>
      </c>
      <c r="E8" s="11" t="s">
        <v>14</v>
      </c>
      <c r="F8" s="13" t="s">
        <v>20</v>
      </c>
      <c r="G8" s="14" t="s">
        <v>21</v>
      </c>
      <c r="H8" s="19" t="s">
        <v>22</v>
      </c>
      <c r="I8" s="20" t="s">
        <v>23</v>
      </c>
      <c r="J8" s="17">
        <v>66</v>
      </c>
      <c r="K8" s="5"/>
    </row>
    <row r="9" spans="1:13" ht="45.75" customHeight="1">
      <c r="A9" s="7"/>
      <c r="B9" s="380"/>
      <c r="C9" s="11">
        <v>3</v>
      </c>
      <c r="D9" s="12" t="s">
        <v>24</v>
      </c>
      <c r="E9" s="11" t="s">
        <v>14</v>
      </c>
      <c r="F9" s="13" t="s">
        <v>25</v>
      </c>
      <c r="G9" s="14" t="s">
        <v>26</v>
      </c>
      <c r="H9" s="21" t="s">
        <v>27</v>
      </c>
      <c r="I9" s="22" t="s">
        <v>315</v>
      </c>
      <c r="J9" s="17">
        <v>66</v>
      </c>
      <c r="K9" s="5"/>
    </row>
    <row r="10" spans="1:13" ht="45.75" customHeight="1">
      <c r="A10" s="7"/>
      <c r="B10" s="380"/>
      <c r="C10" s="11">
        <v>4</v>
      </c>
      <c r="D10" s="12" t="s">
        <v>13</v>
      </c>
      <c r="E10" s="11" t="s">
        <v>14</v>
      </c>
      <c r="F10" s="13" t="s">
        <v>29</v>
      </c>
      <c r="G10" s="14" t="s">
        <v>16</v>
      </c>
      <c r="H10" s="23" t="s">
        <v>172</v>
      </c>
      <c r="I10" s="24" t="s">
        <v>316</v>
      </c>
      <c r="J10" s="17">
        <v>98</v>
      </c>
      <c r="K10" s="5"/>
    </row>
    <row r="11" spans="1:13" ht="45.75" customHeight="1">
      <c r="A11" s="7"/>
      <c r="B11" s="380"/>
      <c r="C11" s="11">
        <v>5</v>
      </c>
      <c r="D11" s="12" t="s">
        <v>13</v>
      </c>
      <c r="E11" s="11" t="s">
        <v>14</v>
      </c>
      <c r="F11" s="13" t="s">
        <v>29</v>
      </c>
      <c r="G11" s="14" t="s">
        <v>16</v>
      </c>
      <c r="H11" s="23" t="s">
        <v>32</v>
      </c>
      <c r="I11" s="24" t="s">
        <v>287</v>
      </c>
      <c r="J11" s="17">
        <v>118</v>
      </c>
      <c r="K11" s="5"/>
    </row>
    <row r="12" spans="1:13" ht="45.75" customHeight="1">
      <c r="A12" s="7"/>
      <c r="B12" s="380"/>
      <c r="C12" s="11">
        <v>6</v>
      </c>
      <c r="D12" s="12" t="s">
        <v>13</v>
      </c>
      <c r="E12" s="11" t="s">
        <v>14</v>
      </c>
      <c r="F12" s="13" t="s">
        <v>34</v>
      </c>
      <c r="G12" s="14" t="s">
        <v>16</v>
      </c>
      <c r="H12" s="25" t="s">
        <v>288</v>
      </c>
      <c r="I12" s="24" t="s">
        <v>289</v>
      </c>
      <c r="J12" s="109">
        <v>178</v>
      </c>
      <c r="K12" s="5"/>
    </row>
    <row r="13" spans="1:13" ht="39" customHeight="1">
      <c r="A13" s="5"/>
      <c r="B13" s="380"/>
      <c r="C13" s="11">
        <v>7</v>
      </c>
      <c r="D13" s="12" t="s">
        <v>19</v>
      </c>
      <c r="E13" s="11" t="s">
        <v>14</v>
      </c>
      <c r="F13" s="13" t="s">
        <v>37</v>
      </c>
      <c r="G13" s="14" t="s">
        <v>21</v>
      </c>
      <c r="H13" s="25" t="s">
        <v>38</v>
      </c>
      <c r="I13" s="24" t="s">
        <v>290</v>
      </c>
      <c r="J13" s="17">
        <v>66</v>
      </c>
      <c r="K13" s="5"/>
    </row>
    <row r="14" spans="1:13" ht="45.75" customHeight="1">
      <c r="A14" s="7"/>
      <c r="B14" s="380"/>
      <c r="C14" s="11">
        <v>8</v>
      </c>
      <c r="D14" s="12" t="s">
        <v>13</v>
      </c>
      <c r="E14" s="11" t="s">
        <v>14</v>
      </c>
      <c r="F14" s="13" t="s">
        <v>317</v>
      </c>
      <c r="G14" s="14" t="s">
        <v>21</v>
      </c>
      <c r="H14" s="25" t="s">
        <v>174</v>
      </c>
      <c r="I14" s="24" t="s">
        <v>291</v>
      </c>
      <c r="J14" s="99">
        <v>219</v>
      </c>
      <c r="K14" s="5"/>
    </row>
    <row r="15" spans="1:13" ht="45.75" customHeight="1">
      <c r="A15" s="7"/>
      <c r="B15" s="380"/>
      <c r="C15" s="11">
        <v>9</v>
      </c>
      <c r="D15" s="12" t="s">
        <v>13</v>
      </c>
      <c r="E15" s="11" t="s">
        <v>14</v>
      </c>
      <c r="F15" s="13" t="s">
        <v>40</v>
      </c>
      <c r="G15" s="14" t="s">
        <v>16</v>
      </c>
      <c r="H15" s="25" t="s">
        <v>41</v>
      </c>
      <c r="I15" s="24" t="s">
        <v>42</v>
      </c>
      <c r="J15" s="17">
        <v>110</v>
      </c>
      <c r="K15" s="5"/>
    </row>
    <row r="16" spans="1:13" ht="39" customHeight="1">
      <c r="A16" s="5"/>
      <c r="B16" s="380"/>
      <c r="C16" s="11">
        <v>10</v>
      </c>
      <c r="D16" s="12" t="s">
        <v>45</v>
      </c>
      <c r="E16" s="11" t="s">
        <v>14</v>
      </c>
      <c r="F16" s="13" t="s">
        <v>46</v>
      </c>
      <c r="G16" s="14" t="s">
        <v>26</v>
      </c>
      <c r="H16" s="25" t="s">
        <v>47</v>
      </c>
      <c r="I16" s="24" t="s">
        <v>48</v>
      </c>
      <c r="J16" s="17">
        <v>75</v>
      </c>
      <c r="K16" s="5"/>
    </row>
    <row r="17" spans="1:13" ht="45.75" customHeight="1">
      <c r="A17" s="7"/>
      <c r="B17" s="393" t="s">
        <v>49</v>
      </c>
      <c r="C17" s="29">
        <v>11</v>
      </c>
      <c r="D17" s="29" t="s">
        <v>45</v>
      </c>
      <c r="E17" s="29" t="s">
        <v>14</v>
      </c>
      <c r="F17" s="30" t="s">
        <v>135</v>
      </c>
      <c r="G17" s="31" t="s">
        <v>21</v>
      </c>
      <c r="H17" s="32" t="s">
        <v>136</v>
      </c>
      <c r="I17" s="33" t="s">
        <v>292</v>
      </c>
      <c r="J17" s="34">
        <v>208</v>
      </c>
      <c r="K17" s="5"/>
    </row>
    <row r="18" spans="1:13" ht="39">
      <c r="A18" s="5"/>
      <c r="B18" s="394"/>
      <c r="C18" s="29">
        <v>12</v>
      </c>
      <c r="D18" s="29" t="s">
        <v>13</v>
      </c>
      <c r="E18" s="29" t="s">
        <v>14</v>
      </c>
      <c r="F18" s="29" t="s">
        <v>56</v>
      </c>
      <c r="G18" s="47" t="s">
        <v>16</v>
      </c>
      <c r="H18" s="51" t="s">
        <v>57</v>
      </c>
      <c r="I18" s="52" t="s">
        <v>298</v>
      </c>
      <c r="J18" s="50">
        <v>368</v>
      </c>
      <c r="K18" s="5"/>
    </row>
    <row r="19" spans="1:13" ht="39">
      <c r="A19" s="5"/>
      <c r="B19" s="394"/>
      <c r="C19" s="29">
        <v>13</v>
      </c>
      <c r="D19" s="29" t="s">
        <v>13</v>
      </c>
      <c r="E19" s="29" t="s">
        <v>14</v>
      </c>
      <c r="F19" s="30" t="s">
        <v>59</v>
      </c>
      <c r="G19" s="47" t="s">
        <v>16</v>
      </c>
      <c r="H19" s="48" t="s">
        <v>60</v>
      </c>
      <c r="I19" s="49" t="s">
        <v>297</v>
      </c>
      <c r="J19" s="50">
        <v>358</v>
      </c>
      <c r="K19" s="5"/>
    </row>
    <row r="20" spans="1:13" ht="45.75" customHeight="1">
      <c r="A20" s="7"/>
      <c r="B20" s="394"/>
      <c r="C20" s="29">
        <v>14</v>
      </c>
      <c r="D20" s="29" t="s">
        <v>19</v>
      </c>
      <c r="E20" s="29" t="s">
        <v>14</v>
      </c>
      <c r="F20" s="30" t="s">
        <v>91</v>
      </c>
      <c r="G20" s="31" t="s">
        <v>16</v>
      </c>
      <c r="H20" s="32" t="s">
        <v>176</v>
      </c>
      <c r="I20" s="33" t="s">
        <v>473</v>
      </c>
      <c r="J20" s="34">
        <v>145</v>
      </c>
      <c r="K20" s="5"/>
    </row>
    <row r="21" spans="1:13" ht="45.75" customHeight="1">
      <c r="A21" s="7"/>
      <c r="B21" s="394"/>
      <c r="C21" s="29">
        <v>15</v>
      </c>
      <c r="D21" s="29" t="s">
        <v>45</v>
      </c>
      <c r="E21" s="29" t="s">
        <v>14</v>
      </c>
      <c r="F21" s="30" t="s">
        <v>269</v>
      </c>
      <c r="G21" s="31" t="s">
        <v>21</v>
      </c>
      <c r="H21" s="32" t="s">
        <v>177</v>
      </c>
      <c r="I21" s="33" t="s">
        <v>294</v>
      </c>
      <c r="J21" s="34">
        <v>72</v>
      </c>
      <c r="K21" s="5"/>
    </row>
    <row r="22" spans="1:13" ht="45.75" customHeight="1">
      <c r="A22" s="7"/>
      <c r="B22" s="394"/>
      <c r="C22" s="29">
        <v>16</v>
      </c>
      <c r="D22" s="29" t="s">
        <v>19</v>
      </c>
      <c r="E22" s="29" t="s">
        <v>14</v>
      </c>
      <c r="F22" s="30" t="s">
        <v>91</v>
      </c>
      <c r="G22" s="31" t="s">
        <v>16</v>
      </c>
      <c r="H22" s="32" t="s">
        <v>272</v>
      </c>
      <c r="I22" s="41" t="s">
        <v>318</v>
      </c>
      <c r="J22" s="110">
        <v>168</v>
      </c>
      <c r="K22" s="5"/>
    </row>
    <row r="23" spans="1:13" ht="45.75" customHeight="1">
      <c r="A23" s="7"/>
      <c r="B23" s="394"/>
      <c r="C23" s="29">
        <v>17</v>
      </c>
      <c r="D23" s="29" t="s">
        <v>13</v>
      </c>
      <c r="E23" s="29" t="s">
        <v>14</v>
      </c>
      <c r="F23" s="30" t="s">
        <v>91</v>
      </c>
      <c r="G23" s="31" t="s">
        <v>16</v>
      </c>
      <c r="H23" s="45" t="s">
        <v>179</v>
      </c>
      <c r="I23" s="41" t="s">
        <v>295</v>
      </c>
      <c r="J23" s="110">
        <v>750</v>
      </c>
      <c r="K23" s="5"/>
    </row>
    <row r="24" spans="1:13" ht="48" customHeight="1">
      <c r="A24" s="5"/>
      <c r="B24" s="394"/>
      <c r="C24" s="29">
        <v>18</v>
      </c>
      <c r="D24" s="29" t="s">
        <v>13</v>
      </c>
      <c r="E24" s="29" t="s">
        <v>14</v>
      </c>
      <c r="F24" s="30" t="s">
        <v>65</v>
      </c>
      <c r="G24" s="31" t="s">
        <v>16</v>
      </c>
      <c r="H24" s="32" t="s">
        <v>66</v>
      </c>
      <c r="I24" s="41" t="s">
        <v>296</v>
      </c>
      <c r="J24" s="110">
        <v>490</v>
      </c>
      <c r="K24" s="5"/>
    </row>
    <row r="25" spans="1:13" ht="46.5" customHeight="1">
      <c r="A25" s="5"/>
      <c r="B25" s="394"/>
      <c r="C25" s="29">
        <v>19</v>
      </c>
      <c r="D25" s="29" t="s">
        <v>19</v>
      </c>
      <c r="E25" s="29" t="s">
        <v>14</v>
      </c>
      <c r="F25" s="29" t="s">
        <v>62</v>
      </c>
      <c r="G25" s="47" t="s">
        <v>21</v>
      </c>
      <c r="H25" s="32" t="s">
        <v>63</v>
      </c>
      <c r="I25" s="53" t="s">
        <v>299</v>
      </c>
      <c r="J25" s="111">
        <v>398</v>
      </c>
      <c r="K25" s="5"/>
    </row>
    <row r="26" spans="1:13" ht="44.55" customHeight="1">
      <c r="A26" s="5"/>
      <c r="B26" s="395"/>
      <c r="C26" s="29">
        <v>20</v>
      </c>
      <c r="D26" s="29" t="s">
        <v>19</v>
      </c>
      <c r="E26" s="29" t="s">
        <v>14</v>
      </c>
      <c r="F26" s="29" t="s">
        <v>68</v>
      </c>
      <c r="G26" s="47" t="s">
        <v>21</v>
      </c>
      <c r="H26" s="54" t="s">
        <v>72</v>
      </c>
      <c r="I26" s="55" t="s">
        <v>300</v>
      </c>
      <c r="J26" s="111">
        <v>480</v>
      </c>
      <c r="K26" s="5"/>
      <c r="M26" s="1"/>
    </row>
    <row r="27" spans="1:13" ht="45.75" customHeight="1">
      <c r="A27" s="7"/>
      <c r="B27" s="382" t="s">
        <v>74</v>
      </c>
      <c r="C27" s="11">
        <v>21</v>
      </c>
      <c r="D27" s="11" t="s">
        <v>19</v>
      </c>
      <c r="E27" s="11" t="s">
        <v>14</v>
      </c>
      <c r="F27" s="57" t="s">
        <v>59</v>
      </c>
      <c r="G27" s="14" t="s">
        <v>21</v>
      </c>
      <c r="H27" s="58" t="s">
        <v>75</v>
      </c>
      <c r="I27" s="59" t="s">
        <v>76</v>
      </c>
      <c r="J27" s="60">
        <v>98</v>
      </c>
      <c r="K27" s="5"/>
    </row>
    <row r="28" spans="1:13" s="1" customFormat="1" ht="45.75" customHeight="1">
      <c r="A28" s="7"/>
      <c r="B28" s="383"/>
      <c r="C28" s="11">
        <v>22</v>
      </c>
      <c r="D28" s="11" t="s">
        <v>19</v>
      </c>
      <c r="E28" s="11" t="s">
        <v>14</v>
      </c>
      <c r="F28" s="57" t="s">
        <v>276</v>
      </c>
      <c r="G28" s="14" t="s">
        <v>69</v>
      </c>
      <c r="H28" s="63" t="s">
        <v>182</v>
      </c>
      <c r="I28" s="64" t="s">
        <v>277</v>
      </c>
      <c r="J28" s="60">
        <v>78</v>
      </c>
      <c r="K28" s="5"/>
      <c r="L28" s="2"/>
    </row>
    <row r="29" spans="1:13" s="1" customFormat="1" ht="45.75" customHeight="1">
      <c r="A29" s="7"/>
      <c r="B29" s="383"/>
      <c r="C29" s="11">
        <v>23</v>
      </c>
      <c r="D29" s="11" t="s">
        <v>19</v>
      </c>
      <c r="E29" s="11" t="s">
        <v>14</v>
      </c>
      <c r="F29" s="13" t="s">
        <v>80</v>
      </c>
      <c r="G29" s="14" t="s">
        <v>69</v>
      </c>
      <c r="H29" s="48" t="s">
        <v>183</v>
      </c>
      <c r="I29" s="65" t="s">
        <v>301</v>
      </c>
      <c r="J29" s="17">
        <v>88</v>
      </c>
      <c r="K29" s="5"/>
      <c r="L29" s="2"/>
    </row>
    <row r="30" spans="1:13" ht="45.75" customHeight="1">
      <c r="A30" s="7"/>
      <c r="B30" s="383"/>
      <c r="C30" s="11">
        <v>24</v>
      </c>
      <c r="D30" s="11" t="s">
        <v>45</v>
      </c>
      <c r="E30" s="11" t="s">
        <v>14</v>
      </c>
      <c r="F30" s="11" t="s">
        <v>83</v>
      </c>
      <c r="G30" s="14" t="s">
        <v>21</v>
      </c>
      <c r="H30" s="25" t="s">
        <v>84</v>
      </c>
      <c r="I30" s="24" t="s">
        <v>302</v>
      </c>
      <c r="J30" s="17">
        <v>78</v>
      </c>
      <c r="K30" s="5"/>
    </row>
    <row r="31" spans="1:13" ht="45.75" customHeight="1">
      <c r="A31" s="7"/>
      <c r="B31" s="384"/>
      <c r="C31" s="11">
        <v>25</v>
      </c>
      <c r="D31" s="11" t="s">
        <v>45</v>
      </c>
      <c r="E31" s="11" t="s">
        <v>14</v>
      </c>
      <c r="F31" s="11" t="s">
        <v>83</v>
      </c>
      <c r="G31" s="14" t="s">
        <v>21</v>
      </c>
      <c r="H31" s="25" t="s">
        <v>86</v>
      </c>
      <c r="I31" s="24" t="s">
        <v>303</v>
      </c>
      <c r="J31" s="17">
        <v>98</v>
      </c>
      <c r="K31" s="5"/>
    </row>
    <row r="32" spans="1:13" ht="45.75" customHeight="1">
      <c r="A32" s="7"/>
      <c r="B32" s="67" t="s">
        <v>90</v>
      </c>
      <c r="C32" s="29">
        <v>26</v>
      </c>
      <c r="D32" s="29" t="s">
        <v>13</v>
      </c>
      <c r="E32" s="29" t="s">
        <v>14</v>
      </c>
      <c r="F32" s="29" t="s">
        <v>91</v>
      </c>
      <c r="G32" s="47" t="s">
        <v>69</v>
      </c>
      <c r="H32" s="32" t="s">
        <v>92</v>
      </c>
      <c r="I32" s="33" t="s">
        <v>279</v>
      </c>
      <c r="J32" s="34">
        <v>228</v>
      </c>
      <c r="K32" s="5"/>
    </row>
    <row r="33" spans="1:15" ht="69.400000000000006" customHeight="1">
      <c r="A33" s="5"/>
      <c r="B33" s="385" t="s">
        <v>319</v>
      </c>
      <c r="C33" s="11">
        <v>27</v>
      </c>
      <c r="D33" s="29" t="s">
        <v>24</v>
      </c>
      <c r="E33" s="11" t="s">
        <v>95</v>
      </c>
      <c r="F33" s="13" t="s">
        <v>96</v>
      </c>
      <c r="G33" s="14" t="s">
        <v>26</v>
      </c>
      <c r="H33" s="68" t="s">
        <v>97</v>
      </c>
      <c r="I33" s="69" t="s">
        <v>474</v>
      </c>
      <c r="J33" s="17">
        <v>110</v>
      </c>
      <c r="K33" s="5"/>
    </row>
    <row r="34" spans="1:15" ht="45.75" customHeight="1">
      <c r="A34" s="5"/>
      <c r="B34" s="386"/>
      <c r="C34" s="11">
        <v>28</v>
      </c>
      <c r="D34" s="29" t="s">
        <v>45</v>
      </c>
      <c r="E34" s="11" t="s">
        <v>95</v>
      </c>
      <c r="F34" s="13" t="s">
        <v>99</v>
      </c>
      <c r="G34" s="14" t="s">
        <v>21</v>
      </c>
      <c r="H34" s="25" t="s">
        <v>100</v>
      </c>
      <c r="I34" s="24" t="s">
        <v>321</v>
      </c>
      <c r="J34" s="17">
        <v>110</v>
      </c>
      <c r="K34" s="5"/>
    </row>
    <row r="35" spans="1:15" ht="45.75" customHeight="1">
      <c r="A35" s="5"/>
      <c r="B35" s="386"/>
      <c r="C35" s="11">
        <v>29</v>
      </c>
      <c r="D35" s="29" t="s">
        <v>19</v>
      </c>
      <c r="E35" s="11" t="s">
        <v>95</v>
      </c>
      <c r="F35" s="13" t="s">
        <v>102</v>
      </c>
      <c r="G35" s="14" t="s">
        <v>21</v>
      </c>
      <c r="H35" s="25" t="s">
        <v>103</v>
      </c>
      <c r="I35" s="24" t="s">
        <v>322</v>
      </c>
      <c r="J35" s="17">
        <v>120</v>
      </c>
      <c r="K35" s="5"/>
      <c r="O35" s="18"/>
    </row>
    <row r="36" spans="1:15" ht="45.75" customHeight="1">
      <c r="A36" s="5"/>
      <c r="B36" s="386"/>
      <c r="C36" s="11">
        <v>30</v>
      </c>
      <c r="D36" s="29" t="s">
        <v>13</v>
      </c>
      <c r="E36" s="11" t="s">
        <v>95</v>
      </c>
      <c r="F36" s="13" t="s">
        <v>105</v>
      </c>
      <c r="G36" s="14" t="s">
        <v>69</v>
      </c>
      <c r="H36" s="25" t="s">
        <v>106</v>
      </c>
      <c r="I36" s="24" t="s">
        <v>323</v>
      </c>
      <c r="J36" s="17">
        <v>125</v>
      </c>
      <c r="K36" s="5"/>
    </row>
    <row r="37" spans="1:15" ht="45.75" customHeight="1">
      <c r="A37" s="7"/>
      <c r="B37" s="387"/>
      <c r="C37" s="11">
        <v>31</v>
      </c>
      <c r="D37" s="29" t="s">
        <v>24</v>
      </c>
      <c r="E37" s="11" t="s">
        <v>95</v>
      </c>
      <c r="F37" s="13" t="s">
        <v>108</v>
      </c>
      <c r="G37" s="14" t="s">
        <v>26</v>
      </c>
      <c r="H37" s="70" t="s">
        <v>109</v>
      </c>
      <c r="I37" s="71" t="s">
        <v>324</v>
      </c>
      <c r="J37" s="17">
        <v>110</v>
      </c>
      <c r="K37" s="5"/>
    </row>
    <row r="38" spans="1:15" ht="40.9" customHeight="1">
      <c r="A38" s="5"/>
      <c r="B38" s="379" t="s">
        <v>467</v>
      </c>
      <c r="C38" s="81">
        <v>32</v>
      </c>
      <c r="D38" s="81" t="s">
        <v>24</v>
      </c>
      <c r="E38" s="81" t="s">
        <v>112</v>
      </c>
      <c r="F38" s="82" t="s">
        <v>96</v>
      </c>
      <c r="G38" s="83" t="s">
        <v>26</v>
      </c>
      <c r="H38" s="84" t="s">
        <v>113</v>
      </c>
      <c r="I38" s="85" t="s">
        <v>468</v>
      </c>
      <c r="J38" s="86">
        <v>5.5</v>
      </c>
      <c r="K38" s="5"/>
    </row>
    <row r="39" spans="1:15" ht="40.9" customHeight="1">
      <c r="A39" s="5"/>
      <c r="B39" s="379"/>
      <c r="C39" s="81">
        <v>33</v>
      </c>
      <c r="D39" s="81" t="s">
        <v>24</v>
      </c>
      <c r="E39" s="81" t="s">
        <v>115</v>
      </c>
      <c r="F39" s="82" t="s">
        <v>96</v>
      </c>
      <c r="G39" s="83" t="s">
        <v>26</v>
      </c>
      <c r="H39" s="84" t="s">
        <v>116</v>
      </c>
      <c r="I39" s="85" t="s">
        <v>469</v>
      </c>
      <c r="J39" s="88">
        <v>98</v>
      </c>
      <c r="K39" s="5"/>
      <c r="M39" s="3"/>
    </row>
    <row r="40" spans="1:15">
      <c r="A40" s="5"/>
      <c r="B40" s="108" t="s">
        <v>475</v>
      </c>
      <c r="C40" s="5"/>
      <c r="D40" s="5"/>
      <c r="E40" s="5"/>
      <c r="F40" s="5"/>
      <c r="H40" s="5"/>
      <c r="I40" s="5"/>
      <c r="J40" s="5"/>
      <c r="K40" s="5"/>
    </row>
    <row r="41" spans="1:15" ht="23.25" customHeight="1">
      <c r="A41" s="5"/>
      <c r="B41" s="5"/>
      <c r="C41" s="5"/>
      <c r="E41" s="5"/>
      <c r="F41" s="5"/>
      <c r="H41" s="91" t="s">
        <v>119</v>
      </c>
      <c r="I41" s="5"/>
      <c r="J41" s="5"/>
      <c r="K41" s="5"/>
    </row>
    <row r="42" spans="1:15">
      <c r="A42" s="5"/>
      <c r="B42" s="5"/>
      <c r="C42" s="5"/>
      <c r="D42" s="5"/>
      <c r="E42" s="5"/>
      <c r="F42" s="5"/>
      <c r="H42" s="5"/>
      <c r="I42" s="5"/>
      <c r="J42" s="5"/>
      <c r="K42" s="5"/>
    </row>
    <row r="43" spans="1:15">
      <c r="A43" s="5"/>
      <c r="B43" s="5" t="s">
        <v>120</v>
      </c>
      <c r="C43" s="5"/>
      <c r="D43" s="5"/>
      <c r="E43" s="5"/>
      <c r="F43" s="5"/>
      <c r="H43" s="5"/>
      <c r="I43" s="5"/>
      <c r="J43" s="5"/>
      <c r="K43" s="5"/>
    </row>
    <row r="44" spans="1:15">
      <c r="A44" s="5"/>
      <c r="B44" s="5" t="s">
        <v>121</v>
      </c>
      <c r="C44" s="5"/>
      <c r="D44" s="5"/>
      <c r="E44" s="5"/>
      <c r="F44" s="5"/>
      <c r="H44" s="5"/>
      <c r="I44" s="5"/>
      <c r="J44" s="5"/>
      <c r="K44" s="5"/>
    </row>
    <row r="45" spans="1:15">
      <c r="A45" s="5"/>
      <c r="B45" s="92"/>
      <c r="C45" s="5"/>
      <c r="D45" s="5"/>
      <c r="E45" s="5"/>
      <c r="F45" s="5"/>
      <c r="H45" s="5"/>
      <c r="I45" s="5"/>
      <c r="J45" s="5"/>
      <c r="K45" s="5"/>
    </row>
    <row r="46" spans="1:15">
      <c r="B46" s="5" t="s">
        <v>122</v>
      </c>
      <c r="C46" s="5"/>
      <c r="D46" s="5"/>
      <c r="E46" s="5"/>
      <c r="F46" s="5"/>
      <c r="H46" s="5"/>
      <c r="I46" s="5"/>
      <c r="J46" s="5"/>
    </row>
    <row r="47" spans="1:15" ht="19.5" customHeight="1">
      <c r="B47" s="358" t="s">
        <v>123</v>
      </c>
      <c r="C47" s="358"/>
      <c r="D47" s="358"/>
      <c r="E47" s="358"/>
      <c r="F47" s="358"/>
      <c r="G47" s="93"/>
      <c r="H47" s="94"/>
      <c r="I47" s="94"/>
      <c r="J47" s="5"/>
    </row>
    <row r="48" spans="1:15">
      <c r="B48" s="358"/>
      <c r="C48" s="358"/>
      <c r="D48" s="358"/>
      <c r="E48" s="358"/>
      <c r="F48" s="358"/>
      <c r="H48" s="5"/>
      <c r="I48" s="5"/>
      <c r="J48" s="5"/>
    </row>
    <row r="49" spans="2:10">
      <c r="B49" s="358"/>
      <c r="C49" s="358"/>
      <c r="D49" s="358"/>
      <c r="E49" s="358"/>
      <c r="F49" s="358"/>
      <c r="H49" s="5"/>
      <c r="I49" s="5"/>
      <c r="J49" s="5"/>
    </row>
    <row r="50" spans="2:10">
      <c r="B50" s="95" t="s">
        <v>476</v>
      </c>
      <c r="C50" s="5"/>
      <c r="D50" s="5"/>
      <c r="E50" s="5"/>
      <c r="F50" s="5"/>
      <c r="H50" s="5"/>
      <c r="I50" s="5"/>
      <c r="J50" s="5"/>
    </row>
    <row r="51" spans="2:10">
      <c r="B51" s="5"/>
      <c r="C51" s="5"/>
      <c r="D51" s="5"/>
      <c r="E51" s="5"/>
      <c r="F51" s="5"/>
      <c r="H51" s="5"/>
      <c r="I51" s="5"/>
      <c r="J51" s="5"/>
    </row>
  </sheetData>
  <mergeCells count="10">
    <mergeCell ref="B2:J2"/>
    <mergeCell ref="B3:J3"/>
    <mergeCell ref="B4:J4"/>
    <mergeCell ref="B5:J5"/>
    <mergeCell ref="B7:B16"/>
    <mergeCell ref="B17:B26"/>
    <mergeCell ref="B27:B31"/>
    <mergeCell ref="B33:B37"/>
    <mergeCell ref="B38:B39"/>
    <mergeCell ref="B47:F49"/>
  </mergeCells>
  <phoneticPr fontId="86" type="noConversion"/>
  <conditionalFormatting sqref="D7:D39">
    <cfRule type="cellIs" dxfId="15" priority="1" operator="equal">
      <formula>"深焙"</formula>
    </cfRule>
    <cfRule type="cellIs" dxfId="14" priority="2" operator="equal">
      <formula>"中深焙"</formula>
    </cfRule>
    <cfRule type="cellIs" dxfId="13" priority="3" operator="equal">
      <formula>"中焙"</formula>
    </cfRule>
    <cfRule type="containsText" dxfId="12" priority="4" operator="containsText" text="中浅焙">
      <formula>NOT(ISERROR(SEARCH("中浅焙",D7)))</formula>
    </cfRule>
  </conditionalFormatting>
  <printOptions horizontalCentered="1"/>
  <pageMargins left="0.118110236220472" right="0.118110236220472" top="0.47244094488188998" bottom="0.47244094488188998" header="0.118110236220472" footer="0.118110236220472"/>
  <pageSetup paperSize="9" scale="50" fitToHeight="0" orientation="portrait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3"/>
    <pageSetUpPr fitToPage="1"/>
  </sheetPr>
  <dimension ref="A1:R51"/>
  <sheetViews>
    <sheetView topLeftCell="A2" zoomScale="55" zoomScaleNormal="55" zoomScaleSheetLayoutView="55" zoomScalePageLayoutView="40" workbookViewId="0">
      <selection activeCell="Q5" sqref="Q5"/>
    </sheetView>
  </sheetViews>
  <sheetFormatPr defaultColWidth="9.06640625" defaultRowHeight="19.5"/>
  <cols>
    <col min="1" max="1" width="3.33203125" style="2" customWidth="1"/>
    <col min="2" max="2" width="9.73046875" style="2" customWidth="1"/>
    <col min="3" max="3" width="9.9296875" style="2" customWidth="1"/>
    <col min="4" max="4" width="10.06640625" style="2" customWidth="1"/>
    <col min="5" max="5" width="9.46484375" style="2" customWidth="1"/>
    <col min="6" max="6" width="14.33203125" style="2" customWidth="1"/>
    <col min="7" max="7" width="12.265625" style="3" customWidth="1"/>
    <col min="8" max="8" width="17.06640625" style="2" customWidth="1"/>
    <col min="9" max="9" width="88.9296875" style="2" customWidth="1"/>
    <col min="10" max="10" width="10.6640625" style="2" customWidth="1"/>
    <col min="11" max="11" width="19.59765625" style="2" customWidth="1"/>
    <col min="12" max="12" width="19.33203125" style="2" customWidth="1"/>
    <col min="13" max="13" width="17.9296875" style="2" customWidth="1"/>
    <col min="14" max="14" width="4.3984375" style="2" customWidth="1"/>
    <col min="15" max="16384" width="9.06640625" style="2"/>
  </cols>
  <sheetData>
    <row r="1" spans="1:16">
      <c r="B1" s="4"/>
    </row>
    <row r="2" spans="1:16" ht="216" customHeight="1">
      <c r="A2" s="5"/>
      <c r="B2" s="396" t="s">
        <v>477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5"/>
    </row>
    <row r="3" spans="1:16" ht="110.55" customHeight="1">
      <c r="A3" s="5"/>
      <c r="B3" s="392" t="s">
        <v>472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5"/>
    </row>
    <row r="4" spans="1:16" ht="45" customHeight="1">
      <c r="A4" s="5"/>
      <c r="B4" s="375" t="s">
        <v>1</v>
      </c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5"/>
    </row>
    <row r="5" spans="1:16" ht="108.75" customHeight="1">
      <c r="A5" s="6"/>
      <c r="B5" s="376" t="s">
        <v>282</v>
      </c>
      <c r="C5" s="376"/>
      <c r="D5" s="376"/>
      <c r="E5" s="376"/>
      <c r="F5" s="376"/>
      <c r="G5" s="376"/>
      <c r="H5" s="376"/>
      <c r="I5" s="376"/>
      <c r="J5" s="376"/>
      <c r="K5" s="376"/>
      <c r="L5" s="376"/>
      <c r="M5" s="376"/>
      <c r="N5" s="5"/>
    </row>
    <row r="6" spans="1:16" ht="75.400000000000006" customHeight="1">
      <c r="A6" s="7"/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9" t="s">
        <v>8</v>
      </c>
      <c r="H6" s="8" t="s">
        <v>9</v>
      </c>
      <c r="I6" s="8" t="s">
        <v>10</v>
      </c>
      <c r="J6" s="8" t="s">
        <v>11</v>
      </c>
      <c r="K6" s="10" t="s">
        <v>126</v>
      </c>
      <c r="L6" s="10" t="s">
        <v>127</v>
      </c>
      <c r="M6" s="10" t="s">
        <v>128</v>
      </c>
      <c r="N6" s="5"/>
    </row>
    <row r="7" spans="1:16" ht="45.75" customHeight="1">
      <c r="A7" s="7"/>
      <c r="B7" s="380" t="s">
        <v>12</v>
      </c>
      <c r="C7" s="11">
        <v>1</v>
      </c>
      <c r="D7" s="12" t="s">
        <v>13</v>
      </c>
      <c r="E7" s="11" t="s">
        <v>14</v>
      </c>
      <c r="F7" s="13" t="s">
        <v>15</v>
      </c>
      <c r="G7" s="14" t="s">
        <v>16</v>
      </c>
      <c r="H7" s="15" t="s">
        <v>17</v>
      </c>
      <c r="I7" s="16" t="s">
        <v>313</v>
      </c>
      <c r="J7" s="17">
        <v>66</v>
      </c>
      <c r="K7" s="17">
        <v>50</v>
      </c>
      <c r="L7" s="17">
        <v>46</v>
      </c>
      <c r="M7" s="17">
        <v>40</v>
      </c>
      <c r="N7" s="5"/>
      <c r="P7" s="18"/>
    </row>
    <row r="8" spans="1:16" ht="45.75" customHeight="1">
      <c r="A8" s="7"/>
      <c r="B8" s="380"/>
      <c r="C8" s="11">
        <v>2</v>
      </c>
      <c r="D8" s="12" t="s">
        <v>19</v>
      </c>
      <c r="E8" s="11" t="s">
        <v>14</v>
      </c>
      <c r="F8" s="13" t="s">
        <v>20</v>
      </c>
      <c r="G8" s="14" t="s">
        <v>21</v>
      </c>
      <c r="H8" s="19" t="s">
        <v>22</v>
      </c>
      <c r="I8" s="20" t="s">
        <v>23</v>
      </c>
      <c r="J8" s="17">
        <v>66</v>
      </c>
      <c r="K8" s="17">
        <v>50</v>
      </c>
      <c r="L8" s="17">
        <v>46</v>
      </c>
      <c r="M8" s="17">
        <v>40</v>
      </c>
      <c r="N8" s="5"/>
    </row>
    <row r="9" spans="1:16" ht="45.75" customHeight="1">
      <c r="A9" s="7"/>
      <c r="B9" s="380"/>
      <c r="C9" s="11">
        <v>3</v>
      </c>
      <c r="D9" s="12" t="s">
        <v>24</v>
      </c>
      <c r="E9" s="11" t="s">
        <v>14</v>
      </c>
      <c r="F9" s="13" t="s">
        <v>25</v>
      </c>
      <c r="G9" s="14" t="s">
        <v>26</v>
      </c>
      <c r="H9" s="21" t="s">
        <v>27</v>
      </c>
      <c r="I9" s="22" t="s">
        <v>315</v>
      </c>
      <c r="J9" s="17">
        <v>66</v>
      </c>
      <c r="K9" s="17">
        <v>50</v>
      </c>
      <c r="L9" s="17">
        <v>46</v>
      </c>
      <c r="M9" s="17">
        <v>40</v>
      </c>
      <c r="N9" s="5"/>
    </row>
    <row r="10" spans="1:16" ht="45.75" customHeight="1">
      <c r="A10" s="7"/>
      <c r="B10" s="380"/>
      <c r="C10" s="11">
        <v>4</v>
      </c>
      <c r="D10" s="12" t="s">
        <v>13</v>
      </c>
      <c r="E10" s="11" t="s">
        <v>14</v>
      </c>
      <c r="F10" s="13" t="s">
        <v>29</v>
      </c>
      <c r="G10" s="14" t="s">
        <v>16</v>
      </c>
      <c r="H10" s="23" t="s">
        <v>172</v>
      </c>
      <c r="I10" s="24" t="s">
        <v>316</v>
      </c>
      <c r="J10" s="17">
        <v>98</v>
      </c>
      <c r="K10" s="17">
        <v>75</v>
      </c>
      <c r="L10" s="17">
        <v>70</v>
      </c>
      <c r="M10" s="17">
        <v>65</v>
      </c>
      <c r="N10" s="5"/>
    </row>
    <row r="11" spans="1:16" ht="45.75" customHeight="1">
      <c r="A11" s="7"/>
      <c r="B11" s="380"/>
      <c r="C11" s="11">
        <v>5</v>
      </c>
      <c r="D11" s="12" t="s">
        <v>13</v>
      </c>
      <c r="E11" s="11" t="s">
        <v>14</v>
      </c>
      <c r="F11" s="13" t="s">
        <v>29</v>
      </c>
      <c r="G11" s="14" t="s">
        <v>16</v>
      </c>
      <c r="H11" s="23" t="s">
        <v>32</v>
      </c>
      <c r="I11" s="24" t="s">
        <v>287</v>
      </c>
      <c r="J11" s="17">
        <v>118</v>
      </c>
      <c r="K11" s="17">
        <v>88</v>
      </c>
      <c r="L11" s="17">
        <v>82</v>
      </c>
      <c r="M11" s="17">
        <v>72</v>
      </c>
      <c r="N11" s="5"/>
    </row>
    <row r="12" spans="1:16" ht="45.75" customHeight="1">
      <c r="A12" s="7"/>
      <c r="B12" s="380"/>
      <c r="C12" s="11">
        <v>6</v>
      </c>
      <c r="D12" s="12" t="s">
        <v>13</v>
      </c>
      <c r="E12" s="11" t="s">
        <v>14</v>
      </c>
      <c r="F12" s="13" t="s">
        <v>34</v>
      </c>
      <c r="G12" s="14" t="s">
        <v>16</v>
      </c>
      <c r="H12" s="25" t="s">
        <v>288</v>
      </c>
      <c r="I12" s="24" t="s">
        <v>289</v>
      </c>
      <c r="J12" s="26">
        <v>178</v>
      </c>
      <c r="K12" s="98">
        <v>134</v>
      </c>
      <c r="L12" s="98">
        <v>116</v>
      </c>
      <c r="M12" s="28" t="s">
        <v>180</v>
      </c>
      <c r="N12" s="5"/>
    </row>
    <row r="13" spans="1:16" ht="39" customHeight="1">
      <c r="A13" s="5"/>
      <c r="B13" s="380"/>
      <c r="C13" s="11">
        <v>7</v>
      </c>
      <c r="D13" s="12" t="s">
        <v>19</v>
      </c>
      <c r="E13" s="11" t="s">
        <v>14</v>
      </c>
      <c r="F13" s="13" t="s">
        <v>37</v>
      </c>
      <c r="G13" s="14" t="s">
        <v>21</v>
      </c>
      <c r="H13" s="25" t="s">
        <v>38</v>
      </c>
      <c r="I13" s="24" t="s">
        <v>290</v>
      </c>
      <c r="J13" s="17">
        <v>66</v>
      </c>
      <c r="K13" s="17">
        <v>50</v>
      </c>
      <c r="L13" s="17">
        <v>46</v>
      </c>
      <c r="M13" s="17">
        <v>40</v>
      </c>
      <c r="N13" s="5"/>
    </row>
    <row r="14" spans="1:16" ht="45.75" customHeight="1">
      <c r="A14" s="7"/>
      <c r="B14" s="380"/>
      <c r="C14" s="11">
        <v>8</v>
      </c>
      <c r="D14" s="12" t="s">
        <v>13</v>
      </c>
      <c r="E14" s="11" t="s">
        <v>14</v>
      </c>
      <c r="F14" s="13" t="s">
        <v>317</v>
      </c>
      <c r="G14" s="14" t="s">
        <v>21</v>
      </c>
      <c r="H14" s="25" t="s">
        <v>174</v>
      </c>
      <c r="I14" s="24" t="s">
        <v>291</v>
      </c>
      <c r="J14" s="99">
        <v>219</v>
      </c>
      <c r="K14" s="100">
        <v>165</v>
      </c>
      <c r="L14" s="100">
        <v>154</v>
      </c>
      <c r="M14" s="101" t="s">
        <v>180</v>
      </c>
      <c r="N14" s="5"/>
    </row>
    <row r="15" spans="1:16" ht="45.75" customHeight="1">
      <c r="A15" s="7"/>
      <c r="B15" s="380"/>
      <c r="C15" s="11">
        <v>9</v>
      </c>
      <c r="D15" s="12" t="s">
        <v>13</v>
      </c>
      <c r="E15" s="11" t="s">
        <v>14</v>
      </c>
      <c r="F15" s="13" t="s">
        <v>40</v>
      </c>
      <c r="G15" s="14" t="s">
        <v>16</v>
      </c>
      <c r="H15" s="25" t="s">
        <v>41</v>
      </c>
      <c r="I15" s="24" t="s">
        <v>42</v>
      </c>
      <c r="J15" s="17">
        <v>110</v>
      </c>
      <c r="K15" s="17">
        <f>J15*0.7</f>
        <v>77</v>
      </c>
      <c r="L15" s="17">
        <v>72</v>
      </c>
      <c r="M15" s="17">
        <v>66</v>
      </c>
      <c r="N15" s="5"/>
    </row>
    <row r="16" spans="1:16" ht="39" customHeight="1">
      <c r="A16" s="5"/>
      <c r="B16" s="380"/>
      <c r="C16" s="11">
        <v>10</v>
      </c>
      <c r="D16" s="12" t="s">
        <v>45</v>
      </c>
      <c r="E16" s="11" t="s">
        <v>14</v>
      </c>
      <c r="F16" s="13" t="s">
        <v>46</v>
      </c>
      <c r="G16" s="14" t="s">
        <v>26</v>
      </c>
      <c r="H16" s="25" t="s">
        <v>47</v>
      </c>
      <c r="I16" s="24" t="s">
        <v>48</v>
      </c>
      <c r="J16" s="17">
        <v>75</v>
      </c>
      <c r="K16" s="17">
        <v>55</v>
      </c>
      <c r="L16" s="17">
        <v>49</v>
      </c>
      <c r="M16" s="17">
        <v>45</v>
      </c>
      <c r="N16" s="5"/>
    </row>
    <row r="17" spans="1:16" ht="45.75" customHeight="1">
      <c r="A17" s="7"/>
      <c r="B17" s="393" t="s">
        <v>49</v>
      </c>
      <c r="C17" s="29">
        <v>11</v>
      </c>
      <c r="D17" s="29" t="s">
        <v>45</v>
      </c>
      <c r="E17" s="29" t="s">
        <v>14</v>
      </c>
      <c r="F17" s="30" t="s">
        <v>135</v>
      </c>
      <c r="G17" s="31" t="s">
        <v>21</v>
      </c>
      <c r="H17" s="32" t="s">
        <v>136</v>
      </c>
      <c r="I17" s="33" t="s">
        <v>292</v>
      </c>
      <c r="J17" s="34">
        <v>208</v>
      </c>
      <c r="K17" s="34">
        <v>156</v>
      </c>
      <c r="L17" s="34">
        <v>146</v>
      </c>
      <c r="M17" s="35">
        <v>135</v>
      </c>
      <c r="N17" s="5"/>
    </row>
    <row r="18" spans="1:16" ht="39">
      <c r="A18" s="5"/>
      <c r="B18" s="394"/>
      <c r="C18" s="29">
        <v>12</v>
      </c>
      <c r="D18" s="29" t="s">
        <v>13</v>
      </c>
      <c r="E18" s="29" t="s">
        <v>14</v>
      </c>
      <c r="F18" s="29" t="s">
        <v>56</v>
      </c>
      <c r="G18" s="47" t="s">
        <v>16</v>
      </c>
      <c r="H18" s="51" t="s">
        <v>57</v>
      </c>
      <c r="I18" s="52" t="s">
        <v>298</v>
      </c>
      <c r="J18" s="50">
        <v>368</v>
      </c>
      <c r="K18" s="34">
        <v>298</v>
      </c>
      <c r="L18" s="44">
        <v>278.60000000000002</v>
      </c>
      <c r="M18" s="35">
        <v>239</v>
      </c>
      <c r="N18" s="5"/>
    </row>
    <row r="19" spans="1:16" ht="39">
      <c r="A19" s="5"/>
      <c r="B19" s="394"/>
      <c r="C19" s="29">
        <v>13</v>
      </c>
      <c r="D19" s="29" t="s">
        <v>13</v>
      </c>
      <c r="E19" s="29" t="s">
        <v>14</v>
      </c>
      <c r="F19" s="30" t="s">
        <v>59</v>
      </c>
      <c r="G19" s="47" t="s">
        <v>16</v>
      </c>
      <c r="H19" s="48" t="s">
        <v>60</v>
      </c>
      <c r="I19" s="49" t="s">
        <v>297</v>
      </c>
      <c r="J19" s="50">
        <v>358</v>
      </c>
      <c r="K19" s="34">
        <v>276</v>
      </c>
      <c r="L19" s="44">
        <v>257.60000000000002</v>
      </c>
      <c r="M19" s="35">
        <v>220</v>
      </c>
      <c r="N19" s="5"/>
    </row>
    <row r="20" spans="1:16" ht="45.75" customHeight="1">
      <c r="A20" s="7"/>
      <c r="B20" s="394"/>
      <c r="C20" s="29">
        <v>14</v>
      </c>
      <c r="D20" s="29" t="s">
        <v>19</v>
      </c>
      <c r="E20" s="29" t="s">
        <v>14</v>
      </c>
      <c r="F20" s="30" t="s">
        <v>91</v>
      </c>
      <c r="G20" s="31" t="s">
        <v>16</v>
      </c>
      <c r="H20" s="32" t="s">
        <v>176</v>
      </c>
      <c r="I20" s="33" t="s">
        <v>473</v>
      </c>
      <c r="J20" s="34">
        <v>145</v>
      </c>
      <c r="K20" s="34">
        <v>88</v>
      </c>
      <c r="L20" s="34">
        <v>83</v>
      </c>
      <c r="M20" s="35">
        <v>76</v>
      </c>
      <c r="N20" s="5"/>
    </row>
    <row r="21" spans="1:16" ht="45.75" customHeight="1">
      <c r="A21" s="7"/>
      <c r="B21" s="394"/>
      <c r="C21" s="29">
        <v>15</v>
      </c>
      <c r="D21" s="29" t="s">
        <v>45</v>
      </c>
      <c r="E21" s="29" t="s">
        <v>14</v>
      </c>
      <c r="F21" s="30" t="s">
        <v>269</v>
      </c>
      <c r="G21" s="31" t="s">
        <v>21</v>
      </c>
      <c r="H21" s="32" t="s">
        <v>177</v>
      </c>
      <c r="I21" s="33" t="s">
        <v>294</v>
      </c>
      <c r="J21" s="34">
        <v>72</v>
      </c>
      <c r="K21" s="34">
        <v>52</v>
      </c>
      <c r="L21" s="34">
        <v>45</v>
      </c>
      <c r="M21" s="35" t="s">
        <v>180</v>
      </c>
      <c r="N21" s="5"/>
    </row>
    <row r="22" spans="1:16" ht="45.75" customHeight="1">
      <c r="A22" s="7"/>
      <c r="B22" s="394"/>
      <c r="C22" s="29">
        <v>16</v>
      </c>
      <c r="D22" s="29" t="s">
        <v>19</v>
      </c>
      <c r="E22" s="29" t="s">
        <v>14</v>
      </c>
      <c r="F22" s="30" t="s">
        <v>91</v>
      </c>
      <c r="G22" s="31" t="s">
        <v>16</v>
      </c>
      <c r="H22" s="32" t="s">
        <v>272</v>
      </c>
      <c r="I22" s="41" t="s">
        <v>318</v>
      </c>
      <c r="J22" s="42">
        <v>168</v>
      </c>
      <c r="K22" s="102">
        <v>126</v>
      </c>
      <c r="L22" s="44">
        <f>118</f>
        <v>118</v>
      </c>
      <c r="M22" s="35">
        <f>J22*0.65</f>
        <v>109.2</v>
      </c>
      <c r="N22" s="5"/>
    </row>
    <row r="23" spans="1:16" ht="45.75" customHeight="1">
      <c r="A23" s="7"/>
      <c r="B23" s="394"/>
      <c r="C23" s="29">
        <v>17</v>
      </c>
      <c r="D23" s="29" t="s">
        <v>13</v>
      </c>
      <c r="E23" s="29" t="s">
        <v>14</v>
      </c>
      <c r="F23" s="30" t="s">
        <v>91</v>
      </c>
      <c r="G23" s="31" t="s">
        <v>16</v>
      </c>
      <c r="H23" s="45" t="s">
        <v>179</v>
      </c>
      <c r="I23" s="41" t="s">
        <v>295</v>
      </c>
      <c r="J23" s="42">
        <v>750</v>
      </c>
      <c r="K23" s="103">
        <v>520</v>
      </c>
      <c r="L23" s="44">
        <v>515</v>
      </c>
      <c r="M23" s="35">
        <v>500</v>
      </c>
      <c r="N23" s="5"/>
    </row>
    <row r="24" spans="1:16" ht="48" customHeight="1">
      <c r="A24" s="5"/>
      <c r="B24" s="394"/>
      <c r="C24" s="29">
        <v>18</v>
      </c>
      <c r="D24" s="29" t="s">
        <v>13</v>
      </c>
      <c r="E24" s="29" t="s">
        <v>14</v>
      </c>
      <c r="F24" s="30" t="s">
        <v>65</v>
      </c>
      <c r="G24" s="31" t="s">
        <v>16</v>
      </c>
      <c r="H24" s="32" t="s">
        <v>66</v>
      </c>
      <c r="I24" s="41" t="s">
        <v>296</v>
      </c>
      <c r="J24" s="42">
        <v>490</v>
      </c>
      <c r="K24" s="103">
        <v>365</v>
      </c>
      <c r="L24" s="44">
        <v>340</v>
      </c>
      <c r="M24" s="35">
        <v>295</v>
      </c>
      <c r="N24" s="5"/>
    </row>
    <row r="25" spans="1:16" ht="46.5" customHeight="1">
      <c r="A25" s="5"/>
      <c r="B25" s="394"/>
      <c r="C25" s="29">
        <v>19</v>
      </c>
      <c r="D25" s="29" t="s">
        <v>19</v>
      </c>
      <c r="E25" s="29" t="s">
        <v>14</v>
      </c>
      <c r="F25" s="29" t="s">
        <v>62</v>
      </c>
      <c r="G25" s="47" t="s">
        <v>21</v>
      </c>
      <c r="H25" s="32" t="s">
        <v>63</v>
      </c>
      <c r="I25" s="53" t="s">
        <v>299</v>
      </c>
      <c r="J25" s="50">
        <v>398</v>
      </c>
      <c r="K25" s="103">
        <v>200</v>
      </c>
      <c r="L25" s="44">
        <v>187</v>
      </c>
      <c r="M25" s="35">
        <v>160</v>
      </c>
      <c r="N25" s="5"/>
    </row>
    <row r="26" spans="1:16" ht="44.55" customHeight="1">
      <c r="A26" s="5"/>
      <c r="B26" s="395"/>
      <c r="C26" s="29">
        <v>20</v>
      </c>
      <c r="D26" s="29" t="s">
        <v>19</v>
      </c>
      <c r="E26" s="29" t="s">
        <v>14</v>
      </c>
      <c r="F26" s="29" t="s">
        <v>68</v>
      </c>
      <c r="G26" s="47" t="s">
        <v>21</v>
      </c>
      <c r="H26" s="54" t="s">
        <v>72</v>
      </c>
      <c r="I26" s="55" t="s">
        <v>300</v>
      </c>
      <c r="J26" s="50">
        <v>480</v>
      </c>
      <c r="K26" s="104">
        <v>398</v>
      </c>
      <c r="L26" s="44">
        <v>388</v>
      </c>
      <c r="M26" s="35">
        <v>330</v>
      </c>
      <c r="N26" s="5"/>
      <c r="P26" s="1"/>
    </row>
    <row r="27" spans="1:16" ht="45.75" customHeight="1">
      <c r="A27" s="7"/>
      <c r="B27" s="382" t="s">
        <v>74</v>
      </c>
      <c r="C27" s="11">
        <v>21</v>
      </c>
      <c r="D27" s="11" t="s">
        <v>19</v>
      </c>
      <c r="E27" s="11" t="s">
        <v>14</v>
      </c>
      <c r="F27" s="57" t="s">
        <v>59</v>
      </c>
      <c r="G27" s="14" t="s">
        <v>21</v>
      </c>
      <c r="H27" s="58" t="s">
        <v>75</v>
      </c>
      <c r="I27" s="59" t="s">
        <v>76</v>
      </c>
      <c r="J27" s="60">
        <v>98</v>
      </c>
      <c r="K27" s="61">
        <v>75</v>
      </c>
      <c r="L27" s="62">
        <v>70</v>
      </c>
      <c r="M27" s="62">
        <v>65</v>
      </c>
      <c r="N27" s="5"/>
    </row>
    <row r="28" spans="1:16" s="1" customFormat="1" ht="45.75" customHeight="1">
      <c r="A28" s="7"/>
      <c r="B28" s="383"/>
      <c r="C28" s="11">
        <v>22</v>
      </c>
      <c r="D28" s="11" t="s">
        <v>19</v>
      </c>
      <c r="E28" s="11" t="s">
        <v>14</v>
      </c>
      <c r="F28" s="57" t="s">
        <v>276</v>
      </c>
      <c r="G28" s="14" t="s">
        <v>69</v>
      </c>
      <c r="H28" s="63" t="s">
        <v>182</v>
      </c>
      <c r="I28" s="64" t="s">
        <v>277</v>
      </c>
      <c r="J28" s="60">
        <v>78</v>
      </c>
      <c r="K28" s="62">
        <v>60</v>
      </c>
      <c r="L28" s="62">
        <v>55</v>
      </c>
      <c r="M28" s="62">
        <v>50</v>
      </c>
      <c r="N28" s="5"/>
      <c r="O28" s="2"/>
    </row>
    <row r="29" spans="1:16" s="1" customFormat="1" ht="45.75" customHeight="1">
      <c r="A29" s="7"/>
      <c r="B29" s="383"/>
      <c r="C29" s="11">
        <v>23</v>
      </c>
      <c r="D29" s="11" t="s">
        <v>19</v>
      </c>
      <c r="E29" s="11" t="s">
        <v>14</v>
      </c>
      <c r="F29" s="13" t="s">
        <v>80</v>
      </c>
      <c r="G29" s="14" t="s">
        <v>69</v>
      </c>
      <c r="H29" s="48" t="s">
        <v>183</v>
      </c>
      <c r="I29" s="65" t="s">
        <v>301</v>
      </c>
      <c r="J29" s="17">
        <v>88</v>
      </c>
      <c r="K29" s="66">
        <v>66</v>
      </c>
      <c r="L29" s="66">
        <v>57</v>
      </c>
      <c r="M29" s="66">
        <v>52.8</v>
      </c>
      <c r="N29" s="5"/>
      <c r="O29" s="2"/>
    </row>
    <row r="30" spans="1:16" ht="45.75" customHeight="1">
      <c r="A30" s="7"/>
      <c r="B30" s="383"/>
      <c r="C30" s="11">
        <v>24</v>
      </c>
      <c r="D30" s="11" t="s">
        <v>45</v>
      </c>
      <c r="E30" s="11" t="s">
        <v>14</v>
      </c>
      <c r="F30" s="11" t="s">
        <v>83</v>
      </c>
      <c r="G30" s="14" t="s">
        <v>21</v>
      </c>
      <c r="H30" s="25" t="s">
        <v>84</v>
      </c>
      <c r="I30" s="24" t="s">
        <v>302</v>
      </c>
      <c r="J30" s="17">
        <v>78</v>
      </c>
      <c r="K30" s="66">
        <v>60</v>
      </c>
      <c r="L30" s="66">
        <v>55</v>
      </c>
      <c r="M30" s="66">
        <v>50</v>
      </c>
      <c r="N30" s="5"/>
    </row>
    <row r="31" spans="1:16" ht="45.75" customHeight="1">
      <c r="A31" s="7"/>
      <c r="B31" s="384"/>
      <c r="C31" s="11">
        <v>25</v>
      </c>
      <c r="D31" s="11" t="s">
        <v>45</v>
      </c>
      <c r="E31" s="11" t="s">
        <v>14</v>
      </c>
      <c r="F31" s="11" t="s">
        <v>83</v>
      </c>
      <c r="G31" s="14" t="s">
        <v>21</v>
      </c>
      <c r="H31" s="25" t="s">
        <v>86</v>
      </c>
      <c r="I31" s="24" t="s">
        <v>303</v>
      </c>
      <c r="J31" s="17">
        <v>98</v>
      </c>
      <c r="K31" s="66">
        <v>75</v>
      </c>
      <c r="L31" s="66">
        <v>70</v>
      </c>
      <c r="M31" s="66">
        <v>65</v>
      </c>
      <c r="N31" s="5"/>
    </row>
    <row r="32" spans="1:16" ht="45.75" customHeight="1">
      <c r="A32" s="7"/>
      <c r="B32" s="67" t="s">
        <v>90</v>
      </c>
      <c r="C32" s="29">
        <v>26</v>
      </c>
      <c r="D32" s="29" t="s">
        <v>13</v>
      </c>
      <c r="E32" s="29" t="s">
        <v>14</v>
      </c>
      <c r="F32" s="29" t="s">
        <v>91</v>
      </c>
      <c r="G32" s="47" t="s">
        <v>69</v>
      </c>
      <c r="H32" s="32" t="s">
        <v>92</v>
      </c>
      <c r="I32" s="33" t="s">
        <v>279</v>
      </c>
      <c r="J32" s="34">
        <v>228</v>
      </c>
      <c r="K32" s="35">
        <v>160</v>
      </c>
      <c r="L32" s="35">
        <v>148</v>
      </c>
      <c r="M32" s="35">
        <v>137</v>
      </c>
      <c r="N32" s="5"/>
    </row>
    <row r="33" spans="1:18" ht="69.400000000000006" customHeight="1">
      <c r="A33" s="5"/>
      <c r="B33" s="385" t="s">
        <v>319</v>
      </c>
      <c r="C33" s="11">
        <v>27</v>
      </c>
      <c r="D33" s="29" t="s">
        <v>24</v>
      </c>
      <c r="E33" s="11" t="s">
        <v>95</v>
      </c>
      <c r="F33" s="13" t="s">
        <v>96</v>
      </c>
      <c r="G33" s="14" t="s">
        <v>26</v>
      </c>
      <c r="H33" s="68" t="s">
        <v>97</v>
      </c>
      <c r="I33" s="69" t="s">
        <v>474</v>
      </c>
      <c r="J33" s="17">
        <v>110</v>
      </c>
      <c r="K33" s="66">
        <v>80</v>
      </c>
      <c r="L33" s="66">
        <v>70</v>
      </c>
      <c r="M33" s="66">
        <v>65</v>
      </c>
      <c r="N33" s="5"/>
    </row>
    <row r="34" spans="1:18" ht="45.75" customHeight="1">
      <c r="A34" s="5"/>
      <c r="B34" s="386"/>
      <c r="C34" s="11">
        <v>28</v>
      </c>
      <c r="D34" s="29" t="s">
        <v>45</v>
      </c>
      <c r="E34" s="11" t="s">
        <v>95</v>
      </c>
      <c r="F34" s="13" t="s">
        <v>99</v>
      </c>
      <c r="G34" s="14" t="s">
        <v>21</v>
      </c>
      <c r="H34" s="25" t="s">
        <v>100</v>
      </c>
      <c r="I34" s="24" t="s">
        <v>321</v>
      </c>
      <c r="J34" s="17">
        <v>110</v>
      </c>
      <c r="K34" s="66">
        <v>80</v>
      </c>
      <c r="L34" s="66">
        <v>70</v>
      </c>
      <c r="M34" s="66">
        <v>65</v>
      </c>
      <c r="N34" s="5"/>
    </row>
    <row r="35" spans="1:18" ht="45.75" customHeight="1">
      <c r="A35" s="5"/>
      <c r="B35" s="386"/>
      <c r="C35" s="11">
        <v>29</v>
      </c>
      <c r="D35" s="29" t="s">
        <v>19</v>
      </c>
      <c r="E35" s="11" t="s">
        <v>95</v>
      </c>
      <c r="F35" s="13" t="s">
        <v>102</v>
      </c>
      <c r="G35" s="14" t="s">
        <v>21</v>
      </c>
      <c r="H35" s="25" t="s">
        <v>103</v>
      </c>
      <c r="I35" s="24" t="s">
        <v>322</v>
      </c>
      <c r="J35" s="17">
        <v>120</v>
      </c>
      <c r="K35" s="66">
        <v>90</v>
      </c>
      <c r="L35" s="66">
        <v>80</v>
      </c>
      <c r="M35" s="66">
        <v>75</v>
      </c>
      <c r="N35" s="5"/>
      <c r="R35" s="18"/>
    </row>
    <row r="36" spans="1:18" ht="45.75" customHeight="1">
      <c r="A36" s="5"/>
      <c r="B36" s="386"/>
      <c r="C36" s="11">
        <v>30</v>
      </c>
      <c r="D36" s="29" t="s">
        <v>13</v>
      </c>
      <c r="E36" s="11" t="s">
        <v>95</v>
      </c>
      <c r="F36" s="13" t="s">
        <v>105</v>
      </c>
      <c r="G36" s="14" t="s">
        <v>69</v>
      </c>
      <c r="H36" s="25" t="s">
        <v>106</v>
      </c>
      <c r="I36" s="24" t="s">
        <v>323</v>
      </c>
      <c r="J36" s="17">
        <v>125</v>
      </c>
      <c r="K36" s="66">
        <v>95</v>
      </c>
      <c r="L36" s="66">
        <v>85</v>
      </c>
      <c r="M36" s="66">
        <v>80</v>
      </c>
      <c r="N36" s="5"/>
    </row>
    <row r="37" spans="1:18" ht="45.75" customHeight="1">
      <c r="A37" s="7"/>
      <c r="B37" s="387"/>
      <c r="C37" s="11">
        <v>31</v>
      </c>
      <c r="D37" s="29" t="s">
        <v>24</v>
      </c>
      <c r="E37" s="11" t="s">
        <v>95</v>
      </c>
      <c r="F37" s="13" t="s">
        <v>108</v>
      </c>
      <c r="G37" s="14" t="s">
        <v>26</v>
      </c>
      <c r="H37" s="70" t="s">
        <v>109</v>
      </c>
      <c r="I37" s="71" t="s">
        <v>324</v>
      </c>
      <c r="J37" s="17">
        <v>110</v>
      </c>
      <c r="K37" s="66">
        <v>80</v>
      </c>
      <c r="L37" s="66">
        <v>70</v>
      </c>
      <c r="M37" s="66">
        <v>65</v>
      </c>
      <c r="N37" s="5"/>
    </row>
    <row r="38" spans="1:18" ht="40.9" customHeight="1">
      <c r="A38" s="5"/>
      <c r="B38" s="379" t="s">
        <v>467</v>
      </c>
      <c r="C38" s="81">
        <v>32</v>
      </c>
      <c r="D38" s="81" t="s">
        <v>24</v>
      </c>
      <c r="E38" s="81" t="s">
        <v>112</v>
      </c>
      <c r="F38" s="82" t="s">
        <v>96</v>
      </c>
      <c r="G38" s="83" t="s">
        <v>26</v>
      </c>
      <c r="H38" s="84" t="s">
        <v>113</v>
      </c>
      <c r="I38" s="85" t="s">
        <v>468</v>
      </c>
      <c r="J38" s="86">
        <v>5.5</v>
      </c>
      <c r="K38" s="105" t="s">
        <v>148</v>
      </c>
      <c r="L38" s="105" t="s">
        <v>149</v>
      </c>
      <c r="M38" s="105" t="s">
        <v>150</v>
      </c>
      <c r="N38" s="5"/>
    </row>
    <row r="39" spans="1:18" ht="40.9" customHeight="1">
      <c r="A39" s="5"/>
      <c r="B39" s="379"/>
      <c r="C39" s="81">
        <v>33</v>
      </c>
      <c r="D39" s="81" t="s">
        <v>24</v>
      </c>
      <c r="E39" s="81" t="s">
        <v>115</v>
      </c>
      <c r="F39" s="82" t="s">
        <v>96</v>
      </c>
      <c r="G39" s="83" t="s">
        <v>26</v>
      </c>
      <c r="H39" s="84" t="s">
        <v>116</v>
      </c>
      <c r="I39" s="85" t="s">
        <v>469</v>
      </c>
      <c r="J39" s="88">
        <v>98</v>
      </c>
      <c r="K39" s="106" t="s">
        <v>151</v>
      </c>
      <c r="L39" s="107" t="s">
        <v>152</v>
      </c>
      <c r="M39" s="107" t="s">
        <v>153</v>
      </c>
      <c r="N39" s="5"/>
      <c r="P39" s="3"/>
    </row>
    <row r="40" spans="1:18">
      <c r="A40" s="5"/>
      <c r="B40" s="108" t="s">
        <v>478</v>
      </c>
      <c r="C40" s="5"/>
      <c r="D40" s="5"/>
      <c r="E40" s="5"/>
      <c r="F40" s="5"/>
      <c r="H40" s="5"/>
      <c r="I40" s="5"/>
      <c r="J40" s="5"/>
      <c r="K40" s="5"/>
      <c r="L40" s="5"/>
      <c r="M40" s="5"/>
      <c r="N40" s="5"/>
    </row>
    <row r="41" spans="1:18" ht="23.25" customHeight="1">
      <c r="A41" s="5"/>
      <c r="B41" s="5"/>
      <c r="C41" s="5"/>
      <c r="E41" s="5"/>
      <c r="F41" s="5"/>
      <c r="H41" s="91" t="s">
        <v>119</v>
      </c>
      <c r="I41" s="5"/>
      <c r="J41" s="5"/>
      <c r="K41" s="5"/>
      <c r="L41" s="5"/>
      <c r="M41" s="5"/>
      <c r="N41" s="5"/>
    </row>
    <row r="42" spans="1:18">
      <c r="A42" s="5"/>
      <c r="B42" s="5"/>
      <c r="C42" s="5"/>
      <c r="D42" s="5"/>
      <c r="E42" s="5"/>
      <c r="F42" s="5"/>
      <c r="H42" s="5"/>
      <c r="I42" s="5"/>
      <c r="J42" s="5"/>
      <c r="K42" s="5"/>
      <c r="L42" s="5"/>
      <c r="M42" s="18"/>
      <c r="N42" s="5"/>
    </row>
    <row r="43" spans="1:18">
      <c r="A43" s="5"/>
      <c r="B43" s="5" t="s">
        <v>120</v>
      </c>
      <c r="C43" s="5"/>
      <c r="D43" s="5"/>
      <c r="E43" s="5"/>
      <c r="F43" s="5"/>
      <c r="H43" s="5"/>
      <c r="I43" s="5"/>
      <c r="J43" s="5"/>
      <c r="K43" s="5"/>
      <c r="L43" s="5"/>
      <c r="M43" s="5"/>
      <c r="N43" s="5"/>
    </row>
    <row r="44" spans="1:18">
      <c r="A44" s="5"/>
      <c r="B44" s="5" t="s">
        <v>121</v>
      </c>
      <c r="C44" s="5"/>
      <c r="D44" s="5"/>
      <c r="E44" s="5"/>
      <c r="F44" s="5"/>
      <c r="H44" s="5"/>
      <c r="I44" s="5"/>
      <c r="J44" s="5"/>
      <c r="K44" s="5"/>
      <c r="L44" s="5"/>
      <c r="M44" s="5"/>
      <c r="N44" s="5"/>
    </row>
    <row r="45" spans="1:18">
      <c r="A45" s="5"/>
      <c r="B45" s="92"/>
      <c r="C45" s="5"/>
      <c r="D45" s="5"/>
      <c r="E45" s="5"/>
      <c r="F45" s="5"/>
      <c r="H45" s="5"/>
      <c r="I45" s="5"/>
      <c r="J45" s="5"/>
      <c r="K45" s="5"/>
      <c r="L45" s="5"/>
      <c r="M45" s="5"/>
      <c r="N45" s="5"/>
    </row>
    <row r="46" spans="1:18">
      <c r="B46" s="5" t="s">
        <v>122</v>
      </c>
      <c r="C46" s="5"/>
      <c r="D46" s="5"/>
      <c r="E46" s="5"/>
      <c r="F46" s="5"/>
      <c r="H46" s="5"/>
      <c r="I46" s="5"/>
      <c r="J46" s="5"/>
      <c r="K46" s="5"/>
      <c r="L46" s="5"/>
      <c r="M46" s="5"/>
    </row>
    <row r="47" spans="1:18" ht="19.5" customHeight="1">
      <c r="B47" s="358" t="s">
        <v>123</v>
      </c>
      <c r="C47" s="358"/>
      <c r="D47" s="358"/>
      <c r="E47" s="358"/>
      <c r="F47" s="358"/>
      <c r="G47" s="93"/>
      <c r="H47" s="94"/>
      <c r="I47" s="94"/>
      <c r="J47" s="5"/>
      <c r="K47" s="5"/>
      <c r="L47" s="5"/>
      <c r="M47" s="5"/>
    </row>
    <row r="48" spans="1:18">
      <c r="B48" s="358"/>
      <c r="C48" s="358"/>
      <c r="D48" s="358"/>
      <c r="E48" s="358"/>
      <c r="F48" s="358"/>
      <c r="H48" s="5"/>
      <c r="I48" s="5"/>
      <c r="J48" s="5"/>
      <c r="K48" s="5"/>
      <c r="L48" s="5"/>
      <c r="M48" s="5"/>
    </row>
    <row r="49" spans="2:13">
      <c r="B49" s="358"/>
      <c r="C49" s="358"/>
      <c r="D49" s="358"/>
      <c r="E49" s="358"/>
      <c r="F49" s="358"/>
      <c r="H49" s="5"/>
      <c r="I49" s="5"/>
      <c r="J49" s="5"/>
      <c r="K49" s="5"/>
      <c r="L49" s="5"/>
      <c r="M49" s="5"/>
    </row>
    <row r="50" spans="2:13">
      <c r="B50" s="95" t="s">
        <v>476</v>
      </c>
      <c r="C50" s="5"/>
      <c r="D50" s="5"/>
      <c r="E50" s="5"/>
      <c r="F50" s="5"/>
      <c r="H50" s="5"/>
      <c r="I50" s="5"/>
      <c r="J50" s="5"/>
      <c r="K50" s="5"/>
      <c r="L50" s="5"/>
      <c r="M50" s="5"/>
    </row>
    <row r="51" spans="2:13">
      <c r="B51" s="5"/>
      <c r="C51" s="5"/>
      <c r="D51" s="5"/>
      <c r="E51" s="5"/>
      <c r="F51" s="5"/>
      <c r="H51" s="5"/>
      <c r="I51" s="5"/>
      <c r="J51" s="5"/>
      <c r="K51" s="5"/>
      <c r="L51" s="5"/>
      <c r="M51" s="5"/>
    </row>
  </sheetData>
  <mergeCells count="10">
    <mergeCell ref="B2:M2"/>
    <mergeCell ref="B3:M3"/>
    <mergeCell ref="B4:M4"/>
    <mergeCell ref="B5:M5"/>
    <mergeCell ref="B7:B16"/>
    <mergeCell ref="B17:B26"/>
    <mergeCell ref="B27:B31"/>
    <mergeCell ref="B33:B37"/>
    <mergeCell ref="B38:B39"/>
    <mergeCell ref="B47:F49"/>
  </mergeCells>
  <phoneticPr fontId="86" type="noConversion"/>
  <conditionalFormatting sqref="D7:D39">
    <cfRule type="cellIs" dxfId="11" priority="1" operator="equal">
      <formula>"深焙"</formula>
    </cfRule>
    <cfRule type="cellIs" dxfId="10" priority="2" operator="equal">
      <formula>"中深焙"</formula>
    </cfRule>
    <cfRule type="cellIs" dxfId="9" priority="3" operator="equal">
      <formula>"中焙"</formula>
    </cfRule>
    <cfRule type="containsText" dxfId="8" priority="4" operator="containsText" text="中浅焙">
      <formula>NOT(ISERROR(SEARCH("中浅焙",D7)))</formula>
    </cfRule>
  </conditionalFormatting>
  <printOptions horizontalCentered="1"/>
  <pageMargins left="0.118110236220472" right="0.118110236220472" top="0.47244094488188998" bottom="0.47244094488188998" header="0.118110236220472" footer="0.118110236220472"/>
  <pageSetup paperSize="9" scale="38" orientation="portrait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3"/>
    <pageSetUpPr fitToPage="1"/>
  </sheetPr>
  <dimension ref="A1:O54"/>
  <sheetViews>
    <sheetView topLeftCell="B39" zoomScale="59" zoomScaleNormal="59" zoomScaleSheetLayoutView="55" zoomScalePageLayoutView="40" workbookViewId="0">
      <selection activeCell="B5" sqref="B5:J5"/>
    </sheetView>
  </sheetViews>
  <sheetFormatPr defaultColWidth="9.06640625" defaultRowHeight="19.5"/>
  <cols>
    <col min="1" max="1" width="3.33203125" style="2" customWidth="1"/>
    <col min="2" max="2" width="9.73046875" style="2" customWidth="1"/>
    <col min="3" max="3" width="9.9296875" style="2" customWidth="1"/>
    <col min="4" max="4" width="10.06640625" style="2" customWidth="1"/>
    <col min="5" max="5" width="9.46484375" style="2" customWidth="1"/>
    <col min="6" max="6" width="14.33203125" style="2" customWidth="1"/>
    <col min="7" max="7" width="12.265625" style="3" customWidth="1"/>
    <col min="8" max="8" width="17.06640625" style="2" customWidth="1"/>
    <col min="9" max="9" width="88.9296875" style="2" customWidth="1"/>
    <col min="10" max="10" width="19" style="2" customWidth="1"/>
    <col min="11" max="11" width="4.3984375" style="2" customWidth="1"/>
    <col min="12" max="16384" width="9.06640625" style="2"/>
  </cols>
  <sheetData>
    <row r="1" spans="1:11">
      <c r="B1" s="4"/>
    </row>
    <row r="2" spans="1:11" ht="171.5" customHeight="1">
      <c r="A2" s="5"/>
      <c r="B2" s="390" t="s">
        <v>464</v>
      </c>
      <c r="C2" s="391"/>
      <c r="D2" s="391"/>
      <c r="E2" s="391"/>
      <c r="F2" s="391"/>
      <c r="G2" s="391"/>
      <c r="H2" s="391"/>
      <c r="I2" s="391"/>
      <c r="J2" s="391"/>
      <c r="K2" s="5"/>
    </row>
    <row r="3" spans="1:11" ht="110.55" customHeight="1">
      <c r="A3" s="5"/>
      <c r="B3" s="392" t="s">
        <v>479</v>
      </c>
      <c r="C3" s="392"/>
      <c r="D3" s="392"/>
      <c r="E3" s="392"/>
      <c r="F3" s="392"/>
      <c r="G3" s="392"/>
      <c r="H3" s="392"/>
      <c r="I3" s="392"/>
      <c r="J3" s="392"/>
      <c r="K3" s="5"/>
    </row>
    <row r="4" spans="1:11" ht="45" customHeight="1">
      <c r="A4" s="5"/>
      <c r="B4" s="375" t="s">
        <v>1</v>
      </c>
      <c r="C4" s="375"/>
      <c r="D4" s="375"/>
      <c r="E4" s="375"/>
      <c r="F4" s="375"/>
      <c r="G4" s="375"/>
      <c r="H4" s="375"/>
      <c r="I4" s="375"/>
      <c r="J4" s="375"/>
      <c r="K4" s="5"/>
    </row>
    <row r="5" spans="1:11" ht="108.75" customHeight="1">
      <c r="A5" s="6"/>
      <c r="B5" s="376" t="s">
        <v>282</v>
      </c>
      <c r="C5" s="376"/>
      <c r="D5" s="376"/>
      <c r="E5" s="376"/>
      <c r="F5" s="376"/>
      <c r="G5" s="376"/>
      <c r="H5" s="376"/>
      <c r="I5" s="376"/>
      <c r="J5" s="376"/>
      <c r="K5" s="5"/>
    </row>
    <row r="6" spans="1:11" ht="75.400000000000006" customHeight="1">
      <c r="A6" s="7"/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9" t="s">
        <v>8</v>
      </c>
      <c r="H6" s="8" t="s">
        <v>9</v>
      </c>
      <c r="I6" s="8" t="s">
        <v>10</v>
      </c>
      <c r="J6" s="8" t="s">
        <v>11</v>
      </c>
      <c r="K6" s="5"/>
    </row>
    <row r="7" spans="1:11" ht="45.75" customHeight="1">
      <c r="A7" s="7"/>
      <c r="B7" s="380" t="s">
        <v>12</v>
      </c>
      <c r="C7" s="11">
        <v>1</v>
      </c>
      <c r="D7" s="12" t="s">
        <v>13</v>
      </c>
      <c r="E7" s="11" t="s">
        <v>14</v>
      </c>
      <c r="F7" s="13" t="s">
        <v>15</v>
      </c>
      <c r="G7" s="14" t="s">
        <v>16</v>
      </c>
      <c r="H7" s="15" t="s">
        <v>17</v>
      </c>
      <c r="I7" s="16" t="s">
        <v>313</v>
      </c>
      <c r="J7" s="17">
        <v>66</v>
      </c>
      <c r="K7" s="5"/>
    </row>
    <row r="8" spans="1:11" ht="45.75" customHeight="1">
      <c r="A8" s="7"/>
      <c r="B8" s="380"/>
      <c r="C8" s="11">
        <v>2</v>
      </c>
      <c r="D8" s="12" t="s">
        <v>19</v>
      </c>
      <c r="E8" s="11" t="s">
        <v>14</v>
      </c>
      <c r="F8" s="13" t="s">
        <v>20</v>
      </c>
      <c r="G8" s="14" t="s">
        <v>21</v>
      </c>
      <c r="H8" s="19" t="s">
        <v>22</v>
      </c>
      <c r="I8" s="20" t="s">
        <v>23</v>
      </c>
      <c r="J8" s="17">
        <v>66</v>
      </c>
      <c r="K8" s="5"/>
    </row>
    <row r="9" spans="1:11" ht="45.75" customHeight="1">
      <c r="A9" s="7"/>
      <c r="B9" s="380"/>
      <c r="C9" s="11">
        <v>3</v>
      </c>
      <c r="D9" s="12" t="s">
        <v>24</v>
      </c>
      <c r="E9" s="11" t="s">
        <v>14</v>
      </c>
      <c r="F9" s="13" t="s">
        <v>25</v>
      </c>
      <c r="G9" s="14" t="s">
        <v>26</v>
      </c>
      <c r="H9" s="21" t="s">
        <v>27</v>
      </c>
      <c r="I9" s="22" t="s">
        <v>315</v>
      </c>
      <c r="J9" s="17">
        <v>66</v>
      </c>
      <c r="K9" s="5"/>
    </row>
    <row r="10" spans="1:11" ht="45.75" customHeight="1">
      <c r="A10" s="7"/>
      <c r="B10" s="380"/>
      <c r="C10" s="11">
        <v>4</v>
      </c>
      <c r="D10" s="12" t="s">
        <v>13</v>
      </c>
      <c r="E10" s="11" t="s">
        <v>14</v>
      </c>
      <c r="F10" s="13" t="s">
        <v>29</v>
      </c>
      <c r="G10" s="14" t="s">
        <v>16</v>
      </c>
      <c r="H10" s="23" t="s">
        <v>172</v>
      </c>
      <c r="I10" s="24" t="s">
        <v>316</v>
      </c>
      <c r="J10" s="17">
        <v>98</v>
      </c>
      <c r="K10" s="5"/>
    </row>
    <row r="11" spans="1:11" ht="45.75" customHeight="1">
      <c r="A11" s="7"/>
      <c r="B11" s="380"/>
      <c r="C11" s="11">
        <v>5</v>
      </c>
      <c r="D11" s="12" t="s">
        <v>13</v>
      </c>
      <c r="E11" s="11" t="s">
        <v>14</v>
      </c>
      <c r="F11" s="13" t="s">
        <v>29</v>
      </c>
      <c r="G11" s="14" t="s">
        <v>16</v>
      </c>
      <c r="H11" s="23" t="s">
        <v>32</v>
      </c>
      <c r="I11" s="24" t="s">
        <v>287</v>
      </c>
      <c r="J11" s="17">
        <v>118</v>
      </c>
      <c r="K11" s="5"/>
    </row>
    <row r="12" spans="1:11" ht="39" customHeight="1">
      <c r="A12" s="5"/>
      <c r="B12" s="380"/>
      <c r="C12" s="11">
        <v>6</v>
      </c>
      <c r="D12" s="12" t="s">
        <v>13</v>
      </c>
      <c r="E12" s="11" t="s">
        <v>14</v>
      </c>
      <c r="F12" s="13" t="s">
        <v>34</v>
      </c>
      <c r="G12" s="14" t="s">
        <v>16</v>
      </c>
      <c r="H12" s="25" t="s">
        <v>288</v>
      </c>
      <c r="I12" s="24" t="s">
        <v>289</v>
      </c>
      <c r="J12" s="26">
        <v>178</v>
      </c>
      <c r="K12" s="5"/>
    </row>
    <row r="13" spans="1:11" ht="45.75" customHeight="1">
      <c r="A13" s="7"/>
      <c r="B13" s="380"/>
      <c r="C13" s="11">
        <v>7</v>
      </c>
      <c r="D13" s="12" t="s">
        <v>19</v>
      </c>
      <c r="E13" s="11" t="s">
        <v>14</v>
      </c>
      <c r="F13" s="13" t="s">
        <v>37</v>
      </c>
      <c r="G13" s="14" t="s">
        <v>21</v>
      </c>
      <c r="H13" s="25" t="s">
        <v>38</v>
      </c>
      <c r="I13" s="24" t="s">
        <v>290</v>
      </c>
      <c r="J13" s="17">
        <v>66</v>
      </c>
      <c r="K13" s="5"/>
    </row>
    <row r="14" spans="1:11" ht="45.75" customHeight="1">
      <c r="A14" s="7"/>
      <c r="B14" s="380"/>
      <c r="C14" s="11">
        <v>8</v>
      </c>
      <c r="D14" s="12" t="s">
        <v>13</v>
      </c>
      <c r="E14" s="11" t="s">
        <v>14</v>
      </c>
      <c r="F14" s="13" t="s">
        <v>317</v>
      </c>
      <c r="G14" s="14" t="s">
        <v>21</v>
      </c>
      <c r="H14" s="25" t="s">
        <v>174</v>
      </c>
      <c r="I14" s="24" t="s">
        <v>291</v>
      </c>
      <c r="J14" s="17">
        <v>219</v>
      </c>
      <c r="K14" s="5"/>
    </row>
    <row r="15" spans="1:11" ht="39" customHeight="1">
      <c r="A15" s="5"/>
      <c r="B15" s="380"/>
      <c r="C15" s="11">
        <v>9</v>
      </c>
      <c r="D15" s="12" t="s">
        <v>13</v>
      </c>
      <c r="E15" s="11" t="s">
        <v>14</v>
      </c>
      <c r="F15" s="13" t="s">
        <v>40</v>
      </c>
      <c r="G15" s="14" t="s">
        <v>16</v>
      </c>
      <c r="H15" s="25" t="s">
        <v>41</v>
      </c>
      <c r="I15" s="24" t="s">
        <v>42</v>
      </c>
      <c r="J15" s="17">
        <v>110</v>
      </c>
      <c r="K15" s="5"/>
    </row>
    <row r="16" spans="1:11" ht="45.75" customHeight="1">
      <c r="A16" s="7"/>
      <c r="B16" s="380"/>
      <c r="C16" s="11">
        <v>10</v>
      </c>
      <c r="D16" s="12" t="s">
        <v>45</v>
      </c>
      <c r="E16" s="11" t="s">
        <v>14</v>
      </c>
      <c r="F16" s="13" t="s">
        <v>46</v>
      </c>
      <c r="G16" s="14" t="s">
        <v>26</v>
      </c>
      <c r="H16" s="25" t="s">
        <v>47</v>
      </c>
      <c r="I16" s="24" t="s">
        <v>48</v>
      </c>
      <c r="J16" s="17">
        <v>66</v>
      </c>
      <c r="K16" s="5"/>
    </row>
    <row r="17" spans="1:13" ht="45.75" customHeight="1">
      <c r="A17" s="7"/>
      <c r="B17" s="381" t="s">
        <v>49</v>
      </c>
      <c r="C17" s="29">
        <v>11</v>
      </c>
      <c r="D17" s="29" t="s">
        <v>45</v>
      </c>
      <c r="E17" s="29" t="s">
        <v>14</v>
      </c>
      <c r="F17" s="30" t="s">
        <v>135</v>
      </c>
      <c r="G17" s="31" t="s">
        <v>21</v>
      </c>
      <c r="H17" s="32" t="s">
        <v>136</v>
      </c>
      <c r="I17" s="33" t="s">
        <v>292</v>
      </c>
      <c r="J17" s="34">
        <v>208</v>
      </c>
      <c r="K17" s="5"/>
    </row>
    <row r="18" spans="1:13" ht="45.75" customHeight="1">
      <c r="A18" s="7"/>
      <c r="B18" s="381"/>
      <c r="C18" s="29">
        <v>12</v>
      </c>
      <c r="D18" s="29" t="s">
        <v>19</v>
      </c>
      <c r="E18" s="29" t="s">
        <v>14</v>
      </c>
      <c r="F18" s="30" t="s">
        <v>91</v>
      </c>
      <c r="G18" s="31" t="s">
        <v>16</v>
      </c>
      <c r="H18" s="36" t="s">
        <v>176</v>
      </c>
      <c r="I18" s="37" t="s">
        <v>293</v>
      </c>
      <c r="J18" s="38">
        <v>145</v>
      </c>
      <c r="K18" s="5"/>
    </row>
    <row r="19" spans="1:13" ht="45.75" customHeight="1">
      <c r="A19" s="7"/>
      <c r="B19" s="381"/>
      <c r="C19" s="29">
        <v>13</v>
      </c>
      <c r="D19" s="29" t="s">
        <v>45</v>
      </c>
      <c r="E19" s="29" t="s">
        <v>14</v>
      </c>
      <c r="F19" s="30" t="s">
        <v>269</v>
      </c>
      <c r="G19" s="31" t="s">
        <v>21</v>
      </c>
      <c r="H19" s="36" t="s">
        <v>177</v>
      </c>
      <c r="I19" s="37" t="s">
        <v>294</v>
      </c>
      <c r="J19" s="39">
        <v>72</v>
      </c>
      <c r="K19" s="5"/>
    </row>
    <row r="20" spans="1:13" ht="45.75" customHeight="1">
      <c r="A20" s="7"/>
      <c r="B20" s="381"/>
      <c r="C20" s="29">
        <v>14</v>
      </c>
      <c r="D20" s="29" t="s">
        <v>19</v>
      </c>
      <c r="E20" s="29" t="s">
        <v>14</v>
      </c>
      <c r="F20" s="30" t="s">
        <v>91</v>
      </c>
      <c r="G20" s="31" t="s">
        <v>16</v>
      </c>
      <c r="H20" s="32" t="s">
        <v>272</v>
      </c>
      <c r="I20" s="41" t="s">
        <v>318</v>
      </c>
      <c r="J20" s="96">
        <v>168</v>
      </c>
      <c r="K20" s="5"/>
    </row>
    <row r="21" spans="1:13" ht="39" customHeight="1">
      <c r="A21" s="5"/>
      <c r="B21" s="381"/>
      <c r="C21" s="29">
        <v>15</v>
      </c>
      <c r="D21" s="29" t="s">
        <v>13</v>
      </c>
      <c r="E21" s="29" t="s">
        <v>14</v>
      </c>
      <c r="F21" s="30" t="s">
        <v>91</v>
      </c>
      <c r="G21" s="31" t="s">
        <v>16</v>
      </c>
      <c r="H21" s="45" t="s">
        <v>179</v>
      </c>
      <c r="I21" s="41" t="s">
        <v>295</v>
      </c>
      <c r="J21" s="96">
        <v>750</v>
      </c>
      <c r="K21" s="5"/>
    </row>
    <row r="22" spans="1:13" ht="39">
      <c r="A22" s="5"/>
      <c r="B22" s="381"/>
      <c r="C22" s="29">
        <v>16</v>
      </c>
      <c r="D22" s="29" t="s">
        <v>13</v>
      </c>
      <c r="E22" s="29" t="s">
        <v>14</v>
      </c>
      <c r="F22" s="30" t="s">
        <v>65</v>
      </c>
      <c r="G22" s="31" t="s">
        <v>16</v>
      </c>
      <c r="H22" s="32" t="s">
        <v>66</v>
      </c>
      <c r="I22" s="41" t="s">
        <v>296</v>
      </c>
      <c r="J22" s="96">
        <v>490</v>
      </c>
      <c r="K22" s="5"/>
    </row>
    <row r="23" spans="1:13" ht="39">
      <c r="A23" s="5"/>
      <c r="B23" s="381"/>
      <c r="C23" s="29">
        <v>17</v>
      </c>
      <c r="D23" s="29" t="s">
        <v>13</v>
      </c>
      <c r="E23" s="29" t="s">
        <v>14</v>
      </c>
      <c r="F23" s="30" t="s">
        <v>59</v>
      </c>
      <c r="G23" s="47" t="s">
        <v>16</v>
      </c>
      <c r="H23" s="48" t="s">
        <v>60</v>
      </c>
      <c r="I23" s="49" t="s">
        <v>297</v>
      </c>
      <c r="J23" s="97">
        <v>358</v>
      </c>
      <c r="K23" s="5"/>
    </row>
    <row r="24" spans="1:13" ht="39">
      <c r="A24" s="5"/>
      <c r="B24" s="381"/>
      <c r="C24" s="29">
        <v>18</v>
      </c>
      <c r="D24" s="29" t="s">
        <v>13</v>
      </c>
      <c r="E24" s="29" t="s">
        <v>14</v>
      </c>
      <c r="F24" s="29" t="s">
        <v>56</v>
      </c>
      <c r="G24" s="47" t="s">
        <v>16</v>
      </c>
      <c r="H24" s="51" t="s">
        <v>57</v>
      </c>
      <c r="I24" s="52" t="s">
        <v>298</v>
      </c>
      <c r="J24" s="97">
        <v>368</v>
      </c>
      <c r="K24" s="5"/>
      <c r="M24" s="18"/>
    </row>
    <row r="25" spans="1:13" ht="39">
      <c r="A25" s="5"/>
      <c r="B25" s="381"/>
      <c r="C25" s="29">
        <v>19</v>
      </c>
      <c r="D25" s="29" t="s">
        <v>19</v>
      </c>
      <c r="E25" s="29" t="s">
        <v>14</v>
      </c>
      <c r="F25" s="29" t="s">
        <v>62</v>
      </c>
      <c r="G25" s="47" t="s">
        <v>21</v>
      </c>
      <c r="H25" s="32" t="s">
        <v>63</v>
      </c>
      <c r="I25" s="53" t="s">
        <v>299</v>
      </c>
      <c r="J25" s="97">
        <v>398</v>
      </c>
      <c r="K25" s="5"/>
    </row>
    <row r="26" spans="1:13" ht="45.75" customHeight="1">
      <c r="A26" s="7"/>
      <c r="B26" s="381"/>
      <c r="C26" s="29">
        <v>20</v>
      </c>
      <c r="D26" s="29" t="s">
        <v>19</v>
      </c>
      <c r="E26" s="29" t="s">
        <v>14</v>
      </c>
      <c r="F26" s="29" t="s">
        <v>68</v>
      </c>
      <c r="G26" s="47" t="s">
        <v>21</v>
      </c>
      <c r="H26" s="54" t="s">
        <v>72</v>
      </c>
      <c r="I26" s="55" t="s">
        <v>300</v>
      </c>
      <c r="J26" s="97">
        <v>480</v>
      </c>
      <c r="K26" s="5"/>
    </row>
    <row r="27" spans="1:13" s="1" customFormat="1" ht="45.75" customHeight="1">
      <c r="A27" s="7"/>
      <c r="B27" s="382" t="s">
        <v>74</v>
      </c>
      <c r="C27" s="11">
        <v>21</v>
      </c>
      <c r="D27" s="11" t="s">
        <v>19</v>
      </c>
      <c r="E27" s="11" t="s">
        <v>14</v>
      </c>
      <c r="F27" s="57" t="s">
        <v>59</v>
      </c>
      <c r="G27" s="14" t="s">
        <v>21</v>
      </c>
      <c r="H27" s="58" t="s">
        <v>75</v>
      </c>
      <c r="I27" s="59" t="s">
        <v>76</v>
      </c>
      <c r="J27" s="60">
        <v>98</v>
      </c>
      <c r="K27" s="5"/>
      <c r="L27" s="2"/>
    </row>
    <row r="28" spans="1:13" s="1" customFormat="1" ht="45.75" customHeight="1">
      <c r="A28" s="7"/>
      <c r="B28" s="383"/>
      <c r="C28" s="11">
        <v>22</v>
      </c>
      <c r="D28" s="11" t="s">
        <v>19</v>
      </c>
      <c r="E28" s="11" t="s">
        <v>14</v>
      </c>
      <c r="F28" s="57" t="s">
        <v>276</v>
      </c>
      <c r="G28" s="14" t="s">
        <v>69</v>
      </c>
      <c r="H28" s="63" t="s">
        <v>182</v>
      </c>
      <c r="I28" s="64" t="s">
        <v>277</v>
      </c>
      <c r="J28" s="60">
        <v>78</v>
      </c>
      <c r="K28" s="5"/>
      <c r="L28" s="2"/>
    </row>
    <row r="29" spans="1:13" ht="45.75" customHeight="1">
      <c r="A29" s="7"/>
      <c r="B29" s="383"/>
      <c r="C29" s="11">
        <v>23</v>
      </c>
      <c r="D29" s="11" t="s">
        <v>19</v>
      </c>
      <c r="E29" s="11" t="s">
        <v>14</v>
      </c>
      <c r="F29" s="13" t="s">
        <v>80</v>
      </c>
      <c r="G29" s="14" t="s">
        <v>69</v>
      </c>
      <c r="H29" s="48" t="s">
        <v>183</v>
      </c>
      <c r="I29" s="65" t="s">
        <v>301</v>
      </c>
      <c r="J29" s="17">
        <v>75</v>
      </c>
      <c r="K29" s="5"/>
    </row>
    <row r="30" spans="1:13" ht="45.75" customHeight="1">
      <c r="A30" s="7"/>
      <c r="B30" s="383"/>
      <c r="C30" s="11">
        <v>24</v>
      </c>
      <c r="D30" s="11" t="s">
        <v>45</v>
      </c>
      <c r="E30" s="11" t="s">
        <v>14</v>
      </c>
      <c r="F30" s="11" t="s">
        <v>83</v>
      </c>
      <c r="G30" s="14" t="s">
        <v>21</v>
      </c>
      <c r="H30" s="25" t="s">
        <v>84</v>
      </c>
      <c r="I30" s="24" t="s">
        <v>302</v>
      </c>
      <c r="J30" s="17">
        <v>69</v>
      </c>
      <c r="K30" s="5"/>
    </row>
    <row r="31" spans="1:13" ht="45.75" customHeight="1">
      <c r="A31" s="7"/>
      <c r="B31" s="384"/>
      <c r="C31" s="11">
        <v>25</v>
      </c>
      <c r="D31" s="11" t="s">
        <v>45</v>
      </c>
      <c r="E31" s="11" t="s">
        <v>14</v>
      </c>
      <c r="F31" s="11" t="s">
        <v>83</v>
      </c>
      <c r="G31" s="14" t="s">
        <v>21</v>
      </c>
      <c r="H31" s="25" t="s">
        <v>86</v>
      </c>
      <c r="I31" s="24" t="s">
        <v>303</v>
      </c>
      <c r="J31" s="17">
        <v>89</v>
      </c>
      <c r="K31" s="5"/>
    </row>
    <row r="32" spans="1:13" ht="69.400000000000006" customHeight="1">
      <c r="A32" s="5"/>
      <c r="B32" s="67" t="s">
        <v>90</v>
      </c>
      <c r="C32" s="29">
        <v>26</v>
      </c>
      <c r="D32" s="29" t="s">
        <v>13</v>
      </c>
      <c r="E32" s="29" t="s">
        <v>14</v>
      </c>
      <c r="F32" s="29" t="s">
        <v>91</v>
      </c>
      <c r="G32" s="47" t="s">
        <v>69</v>
      </c>
      <c r="H32" s="32" t="s">
        <v>92</v>
      </c>
      <c r="I32" s="33" t="s">
        <v>279</v>
      </c>
      <c r="J32" s="34">
        <v>228</v>
      </c>
      <c r="K32" s="5"/>
    </row>
    <row r="33" spans="1:15" ht="62.55" customHeight="1">
      <c r="A33" s="5"/>
      <c r="B33" s="385" t="s">
        <v>319</v>
      </c>
      <c r="C33" s="11">
        <v>27</v>
      </c>
      <c r="D33" s="29" t="s">
        <v>24</v>
      </c>
      <c r="E33" s="11" t="s">
        <v>95</v>
      </c>
      <c r="F33" s="13" t="s">
        <v>96</v>
      </c>
      <c r="G33" s="14" t="s">
        <v>26</v>
      </c>
      <c r="H33" s="68" t="s">
        <v>97</v>
      </c>
      <c r="I33" s="69" t="s">
        <v>320</v>
      </c>
      <c r="J33" s="17">
        <v>100</v>
      </c>
      <c r="K33" s="5"/>
    </row>
    <row r="34" spans="1:15" ht="45.75" customHeight="1">
      <c r="A34" s="5"/>
      <c r="B34" s="386"/>
      <c r="C34" s="11">
        <v>28</v>
      </c>
      <c r="D34" s="29" t="s">
        <v>45</v>
      </c>
      <c r="E34" s="11" t="s">
        <v>95</v>
      </c>
      <c r="F34" s="13" t="s">
        <v>99</v>
      </c>
      <c r="G34" s="14" t="s">
        <v>21</v>
      </c>
      <c r="H34" s="25" t="s">
        <v>100</v>
      </c>
      <c r="I34" s="24" t="s">
        <v>321</v>
      </c>
      <c r="J34" s="17">
        <v>100</v>
      </c>
      <c r="K34" s="5"/>
      <c r="O34" s="18"/>
    </row>
    <row r="35" spans="1:15" ht="45.75" customHeight="1">
      <c r="A35" s="5"/>
      <c r="B35" s="386"/>
      <c r="C35" s="11">
        <v>29</v>
      </c>
      <c r="D35" s="29" t="s">
        <v>19</v>
      </c>
      <c r="E35" s="11" t="s">
        <v>95</v>
      </c>
      <c r="F35" s="13" t="s">
        <v>102</v>
      </c>
      <c r="G35" s="14" t="s">
        <v>21</v>
      </c>
      <c r="H35" s="25" t="s">
        <v>103</v>
      </c>
      <c r="I35" s="24" t="s">
        <v>322</v>
      </c>
      <c r="J35" s="17">
        <v>110</v>
      </c>
      <c r="K35" s="5"/>
    </row>
    <row r="36" spans="1:15" ht="45.75" customHeight="1">
      <c r="A36" s="7"/>
      <c r="B36" s="386"/>
      <c r="C36" s="11">
        <v>30</v>
      </c>
      <c r="D36" s="29" t="s">
        <v>13</v>
      </c>
      <c r="E36" s="11" t="s">
        <v>95</v>
      </c>
      <c r="F36" s="13" t="s">
        <v>105</v>
      </c>
      <c r="G36" s="14" t="s">
        <v>69</v>
      </c>
      <c r="H36" s="25" t="s">
        <v>106</v>
      </c>
      <c r="I36" s="24" t="s">
        <v>323</v>
      </c>
      <c r="J36" s="17">
        <v>115</v>
      </c>
      <c r="K36" s="5"/>
    </row>
    <row r="37" spans="1:15" ht="40.9" customHeight="1">
      <c r="A37" s="5"/>
      <c r="B37" s="387"/>
      <c r="C37" s="11">
        <v>31</v>
      </c>
      <c r="D37" s="29" t="s">
        <v>24</v>
      </c>
      <c r="E37" s="11" t="s">
        <v>95</v>
      </c>
      <c r="F37" s="13" t="s">
        <v>108</v>
      </c>
      <c r="G37" s="14" t="s">
        <v>26</v>
      </c>
      <c r="H37" s="70" t="s">
        <v>109</v>
      </c>
      <c r="I37" s="71" t="s">
        <v>324</v>
      </c>
      <c r="J37" s="17">
        <v>100</v>
      </c>
      <c r="K37" s="5"/>
    </row>
    <row r="38" spans="1:15" ht="40.9" customHeight="1">
      <c r="A38" s="5"/>
      <c r="B38" s="379" t="s">
        <v>325</v>
      </c>
      <c r="C38" s="72">
        <v>32</v>
      </c>
      <c r="D38" s="72" t="s">
        <v>19</v>
      </c>
      <c r="E38" s="72" t="s">
        <v>326</v>
      </c>
      <c r="F38" s="73" t="s">
        <v>96</v>
      </c>
      <c r="G38" s="74" t="s">
        <v>21</v>
      </c>
      <c r="H38" s="75" t="s">
        <v>327</v>
      </c>
      <c r="I38" s="76" t="s">
        <v>328</v>
      </c>
      <c r="J38" s="77">
        <v>4.5</v>
      </c>
      <c r="K38" s="5"/>
    </row>
    <row r="39" spans="1:15" ht="40.9" customHeight="1">
      <c r="A39" s="5"/>
      <c r="B39" s="379"/>
      <c r="C39" s="72">
        <v>33</v>
      </c>
      <c r="D39" s="72" t="s">
        <v>19</v>
      </c>
      <c r="E39" s="72" t="s">
        <v>329</v>
      </c>
      <c r="F39" s="73" t="s">
        <v>96</v>
      </c>
      <c r="G39" s="74" t="s">
        <v>21</v>
      </c>
      <c r="H39" s="75" t="s">
        <v>330</v>
      </c>
      <c r="I39" s="76" t="s">
        <v>331</v>
      </c>
      <c r="J39" s="79">
        <v>50</v>
      </c>
      <c r="K39" s="5"/>
    </row>
    <row r="40" spans="1:15" ht="40.9" customHeight="1">
      <c r="A40" s="5"/>
      <c r="B40" s="379"/>
      <c r="C40" s="72">
        <v>34</v>
      </c>
      <c r="D40" s="72" t="s">
        <v>19</v>
      </c>
      <c r="E40" s="72" t="s">
        <v>14</v>
      </c>
      <c r="F40" s="73" t="s">
        <v>96</v>
      </c>
      <c r="G40" s="74" t="s">
        <v>21</v>
      </c>
      <c r="H40" s="75" t="s">
        <v>332</v>
      </c>
      <c r="I40" s="76" t="s">
        <v>333</v>
      </c>
      <c r="J40" s="79">
        <v>108</v>
      </c>
      <c r="K40" s="5"/>
    </row>
    <row r="41" spans="1:15" ht="40.9" customHeight="1">
      <c r="A41" s="5"/>
      <c r="B41" s="379"/>
      <c r="C41" s="81">
        <v>35</v>
      </c>
      <c r="D41" s="81" t="s">
        <v>24</v>
      </c>
      <c r="E41" s="81" t="s">
        <v>326</v>
      </c>
      <c r="F41" s="82" t="s">
        <v>96</v>
      </c>
      <c r="G41" s="83" t="s">
        <v>26</v>
      </c>
      <c r="H41" s="84" t="s">
        <v>334</v>
      </c>
      <c r="I41" s="85" t="s">
        <v>335</v>
      </c>
      <c r="J41" s="86">
        <v>4.5</v>
      </c>
      <c r="K41" s="5"/>
    </row>
    <row r="42" spans="1:15" ht="40.9" customHeight="1">
      <c r="A42" s="5"/>
      <c r="B42" s="379"/>
      <c r="C42" s="81">
        <v>36</v>
      </c>
      <c r="D42" s="81" t="s">
        <v>24</v>
      </c>
      <c r="E42" s="81" t="s">
        <v>329</v>
      </c>
      <c r="F42" s="82" t="s">
        <v>96</v>
      </c>
      <c r="G42" s="83" t="s">
        <v>26</v>
      </c>
      <c r="H42" s="84" t="s">
        <v>336</v>
      </c>
      <c r="I42" s="85" t="s">
        <v>337</v>
      </c>
      <c r="J42" s="88">
        <v>50</v>
      </c>
      <c r="K42" s="5"/>
    </row>
    <row r="43" spans="1:15" ht="39">
      <c r="A43" s="5"/>
      <c r="B43" s="379"/>
      <c r="C43" s="81">
        <v>37</v>
      </c>
      <c r="D43" s="81" t="s">
        <v>24</v>
      </c>
      <c r="E43" s="81" t="s">
        <v>14</v>
      </c>
      <c r="F43" s="82" t="s">
        <v>96</v>
      </c>
      <c r="G43" s="83" t="s">
        <v>26</v>
      </c>
      <c r="H43" s="90" t="s">
        <v>338</v>
      </c>
      <c r="I43" s="85" t="s">
        <v>339</v>
      </c>
      <c r="J43" s="88">
        <v>108</v>
      </c>
      <c r="K43" s="5"/>
    </row>
    <row r="44" spans="1:15" ht="23.25" customHeight="1">
      <c r="A44" s="5"/>
      <c r="B44" s="5"/>
      <c r="C44" s="5"/>
      <c r="E44" s="5"/>
      <c r="F44" s="5"/>
      <c r="H44" s="91" t="s">
        <v>119</v>
      </c>
      <c r="I44" s="5"/>
      <c r="J44" s="5"/>
      <c r="K44" s="5"/>
    </row>
    <row r="45" spans="1:15">
      <c r="A45" s="5"/>
      <c r="B45" s="5"/>
      <c r="C45" s="5"/>
      <c r="D45" s="5"/>
      <c r="E45" s="5"/>
      <c r="F45" s="5"/>
      <c r="H45" s="5"/>
      <c r="I45" s="5"/>
      <c r="J45" s="5"/>
      <c r="K45" s="5"/>
    </row>
    <row r="46" spans="1:15">
      <c r="A46" s="5"/>
      <c r="B46" s="5" t="s">
        <v>120</v>
      </c>
      <c r="C46" s="5"/>
      <c r="D46" s="5"/>
      <c r="E46" s="5"/>
      <c r="F46" s="5"/>
      <c r="H46" s="5"/>
      <c r="I46" s="5"/>
      <c r="J46" s="5"/>
      <c r="K46" s="5"/>
    </row>
    <row r="47" spans="1:15">
      <c r="A47" s="5"/>
      <c r="B47" s="5" t="s">
        <v>121</v>
      </c>
      <c r="C47" s="5"/>
      <c r="D47" s="5"/>
      <c r="E47" s="5"/>
      <c r="F47" s="5"/>
      <c r="H47" s="5"/>
      <c r="I47" s="5"/>
      <c r="J47" s="5"/>
      <c r="K47" s="5"/>
    </row>
    <row r="48" spans="1:15">
      <c r="A48" s="5"/>
      <c r="B48" s="92"/>
      <c r="C48" s="5"/>
      <c r="D48" s="5"/>
      <c r="E48" s="5"/>
      <c r="F48" s="5"/>
      <c r="H48" s="5"/>
      <c r="I48" s="5"/>
      <c r="J48" s="5"/>
      <c r="K48" s="5"/>
    </row>
    <row r="49" spans="2:10">
      <c r="B49" s="5" t="s">
        <v>122</v>
      </c>
      <c r="C49" s="5"/>
      <c r="D49" s="5"/>
      <c r="E49" s="5"/>
      <c r="F49" s="5"/>
      <c r="H49" s="5"/>
      <c r="I49" s="5"/>
      <c r="J49" s="5"/>
    </row>
    <row r="50" spans="2:10" ht="19.5" customHeight="1">
      <c r="B50" s="358" t="s">
        <v>123</v>
      </c>
      <c r="C50" s="358"/>
      <c r="D50" s="358"/>
      <c r="E50" s="358"/>
      <c r="F50" s="358"/>
      <c r="G50" s="93"/>
      <c r="H50" s="94"/>
      <c r="I50" s="94"/>
      <c r="J50" s="5"/>
    </row>
    <row r="51" spans="2:10">
      <c r="B51" s="358"/>
      <c r="C51" s="358"/>
      <c r="D51" s="358"/>
      <c r="E51" s="358"/>
      <c r="F51" s="358"/>
      <c r="H51" s="5"/>
      <c r="I51" s="5"/>
      <c r="J51" s="5"/>
    </row>
    <row r="52" spans="2:10">
      <c r="B52" s="358"/>
      <c r="C52" s="358"/>
      <c r="D52" s="358"/>
      <c r="E52" s="358"/>
      <c r="F52" s="358"/>
      <c r="H52" s="5"/>
      <c r="I52" s="5"/>
      <c r="J52" s="5"/>
    </row>
    <row r="53" spans="2:10">
      <c r="B53" s="95" t="s">
        <v>340</v>
      </c>
      <c r="C53" s="5"/>
      <c r="D53" s="5"/>
      <c r="E53" s="5"/>
      <c r="F53" s="5"/>
      <c r="H53" s="5"/>
      <c r="I53" s="5"/>
      <c r="J53" s="5"/>
    </row>
    <row r="54" spans="2:10">
      <c r="B54" s="5"/>
      <c r="C54" s="5"/>
      <c r="D54" s="5"/>
      <c r="E54" s="5"/>
      <c r="F54" s="5"/>
      <c r="H54" s="5"/>
      <c r="I54" s="5"/>
      <c r="J54" s="5"/>
    </row>
  </sheetData>
  <mergeCells count="10">
    <mergeCell ref="B2:J2"/>
    <mergeCell ref="B3:J3"/>
    <mergeCell ref="B4:J4"/>
    <mergeCell ref="B5:J5"/>
    <mergeCell ref="B7:B16"/>
    <mergeCell ref="B17:B26"/>
    <mergeCell ref="B27:B31"/>
    <mergeCell ref="B33:B37"/>
    <mergeCell ref="B38:B43"/>
    <mergeCell ref="B50:F52"/>
  </mergeCells>
  <phoneticPr fontId="86" type="noConversion"/>
  <conditionalFormatting sqref="D7:D43">
    <cfRule type="cellIs" dxfId="7" priority="1" operator="equal">
      <formula>"深焙"</formula>
    </cfRule>
    <cfRule type="cellIs" dxfId="6" priority="2" operator="equal">
      <formula>"中深焙"</formula>
    </cfRule>
    <cfRule type="cellIs" dxfId="5" priority="3" operator="equal">
      <formula>"中焙"</formula>
    </cfRule>
    <cfRule type="containsText" dxfId="4" priority="4" operator="containsText" text="中浅焙">
      <formula>NOT(ISERROR(SEARCH("中浅焙",D7)))</formula>
    </cfRule>
  </conditionalFormatting>
  <printOptions horizontalCentered="1"/>
  <pageMargins left="0.118110236220472" right="0.118110236220472" top="0.47244094488188998" bottom="0.47244094488188998" header="0.118110236220472" footer="0.118110236220472"/>
  <pageSetup paperSize="9" scale="36" orientation="portrait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theme="3"/>
    <pageSetUpPr fitToPage="1"/>
  </sheetPr>
  <dimension ref="A1:R55"/>
  <sheetViews>
    <sheetView topLeftCell="E31" zoomScale="85" zoomScaleNormal="85" zoomScaleSheetLayoutView="55" zoomScalePageLayoutView="40" workbookViewId="0">
      <selection activeCell="L35" sqref="L35"/>
    </sheetView>
  </sheetViews>
  <sheetFormatPr defaultColWidth="9.06640625" defaultRowHeight="19.5"/>
  <cols>
    <col min="1" max="1" width="3.33203125" style="2" customWidth="1"/>
    <col min="2" max="2" width="9.73046875" style="2" customWidth="1"/>
    <col min="3" max="3" width="9.9296875" style="2" customWidth="1"/>
    <col min="4" max="4" width="10.06640625" style="2" customWidth="1"/>
    <col min="5" max="5" width="9.46484375" style="2" customWidth="1"/>
    <col min="6" max="6" width="14.33203125" style="2" customWidth="1"/>
    <col min="7" max="7" width="12.265625" style="3" customWidth="1"/>
    <col min="8" max="8" width="17.06640625" style="2" customWidth="1"/>
    <col min="9" max="9" width="88.9296875" style="2" customWidth="1"/>
    <col min="10" max="10" width="10.6640625" style="2" customWidth="1"/>
    <col min="11" max="11" width="19.59765625" style="2" customWidth="1"/>
    <col min="12" max="12" width="19.33203125" style="2" customWidth="1"/>
    <col min="13" max="13" width="17.9296875" style="2" customWidth="1"/>
    <col min="14" max="14" width="4.3984375" style="2" customWidth="1"/>
    <col min="15" max="16384" width="9.06640625" style="2"/>
  </cols>
  <sheetData>
    <row r="1" spans="1:16">
      <c r="B1" s="4"/>
    </row>
    <row r="2" spans="1:16" ht="216" customHeight="1">
      <c r="A2" s="5"/>
      <c r="B2" s="396" t="s">
        <v>480</v>
      </c>
      <c r="C2" s="372"/>
      <c r="D2" s="372"/>
      <c r="E2" s="372"/>
      <c r="F2" s="372"/>
      <c r="G2" s="372"/>
      <c r="H2" s="372"/>
      <c r="I2" s="372"/>
      <c r="J2" s="372"/>
      <c r="K2" s="372"/>
      <c r="L2" s="372"/>
      <c r="M2" s="372"/>
      <c r="N2" s="5"/>
    </row>
    <row r="3" spans="1:16" ht="110.55" customHeight="1">
      <c r="A3" s="5"/>
      <c r="B3" s="392" t="s">
        <v>481</v>
      </c>
      <c r="C3" s="392"/>
      <c r="D3" s="392"/>
      <c r="E3" s="392"/>
      <c r="F3" s="392"/>
      <c r="G3" s="392"/>
      <c r="H3" s="392"/>
      <c r="I3" s="392"/>
      <c r="J3" s="392"/>
      <c r="K3" s="392"/>
      <c r="L3" s="392"/>
      <c r="M3" s="392"/>
      <c r="N3" s="5"/>
    </row>
    <row r="4" spans="1:16" ht="45" customHeight="1">
      <c r="A4" s="5"/>
      <c r="B4" s="375" t="s">
        <v>1</v>
      </c>
      <c r="C4" s="375"/>
      <c r="D4" s="375"/>
      <c r="E4" s="375"/>
      <c r="F4" s="375"/>
      <c r="G4" s="375"/>
      <c r="H4" s="375"/>
      <c r="I4" s="375"/>
      <c r="J4" s="375"/>
      <c r="K4" s="375"/>
      <c r="L4" s="375"/>
      <c r="M4" s="375"/>
      <c r="N4" s="5"/>
    </row>
    <row r="5" spans="1:16" ht="108.75" customHeight="1">
      <c r="A5" s="6"/>
      <c r="B5" s="376" t="s">
        <v>282</v>
      </c>
      <c r="C5" s="376"/>
      <c r="D5" s="376"/>
      <c r="E5" s="376"/>
      <c r="F5" s="376"/>
      <c r="G5" s="376"/>
      <c r="H5" s="376"/>
      <c r="I5" s="376"/>
      <c r="J5" s="376"/>
      <c r="K5" s="376"/>
      <c r="L5" s="376"/>
      <c r="M5" s="376"/>
      <c r="N5" s="5"/>
    </row>
    <row r="6" spans="1:16" ht="75.400000000000006" customHeight="1">
      <c r="A6" s="7"/>
      <c r="B6" s="8" t="s">
        <v>3</v>
      </c>
      <c r="C6" s="8" t="s">
        <v>4</v>
      </c>
      <c r="D6" s="8" t="s">
        <v>5</v>
      </c>
      <c r="E6" s="8" t="s">
        <v>6</v>
      </c>
      <c r="F6" s="8" t="s">
        <v>7</v>
      </c>
      <c r="G6" s="9" t="s">
        <v>8</v>
      </c>
      <c r="H6" s="8" t="s">
        <v>9</v>
      </c>
      <c r="I6" s="8" t="s">
        <v>10</v>
      </c>
      <c r="J6" s="8" t="s">
        <v>11</v>
      </c>
      <c r="K6" s="10" t="s">
        <v>126</v>
      </c>
      <c r="L6" s="10" t="s">
        <v>127</v>
      </c>
      <c r="M6" s="10" t="s">
        <v>128</v>
      </c>
      <c r="N6" s="5"/>
    </row>
    <row r="7" spans="1:16" ht="45.75" customHeight="1">
      <c r="A7" s="7"/>
      <c r="B7" s="380" t="s">
        <v>12</v>
      </c>
      <c r="C7" s="11">
        <v>1</v>
      </c>
      <c r="D7" s="12" t="s">
        <v>13</v>
      </c>
      <c r="E7" s="11" t="s">
        <v>14</v>
      </c>
      <c r="F7" s="13" t="s">
        <v>15</v>
      </c>
      <c r="G7" s="14" t="s">
        <v>16</v>
      </c>
      <c r="H7" s="15" t="s">
        <v>17</v>
      </c>
      <c r="I7" s="16" t="s">
        <v>313</v>
      </c>
      <c r="J7" s="17">
        <v>66</v>
      </c>
      <c r="K7" s="17">
        <v>50</v>
      </c>
      <c r="L7" s="17">
        <v>46</v>
      </c>
      <c r="M7" s="17">
        <v>40</v>
      </c>
      <c r="N7" s="5"/>
      <c r="P7" s="18" t="s">
        <v>482</v>
      </c>
    </row>
    <row r="8" spans="1:16" ht="45.75" customHeight="1">
      <c r="A8" s="7"/>
      <c r="B8" s="380"/>
      <c r="C8" s="11">
        <v>2</v>
      </c>
      <c r="D8" s="12" t="s">
        <v>19</v>
      </c>
      <c r="E8" s="11" t="s">
        <v>14</v>
      </c>
      <c r="F8" s="13" t="s">
        <v>20</v>
      </c>
      <c r="G8" s="14" t="s">
        <v>21</v>
      </c>
      <c r="H8" s="19" t="s">
        <v>22</v>
      </c>
      <c r="I8" s="20" t="s">
        <v>23</v>
      </c>
      <c r="J8" s="17">
        <v>66</v>
      </c>
      <c r="K8" s="17">
        <v>50</v>
      </c>
      <c r="L8" s="17">
        <v>46</v>
      </c>
      <c r="M8" s="17">
        <v>40</v>
      </c>
      <c r="N8" s="5"/>
    </row>
    <row r="9" spans="1:16" ht="45.75" customHeight="1">
      <c r="A9" s="7"/>
      <c r="B9" s="380"/>
      <c r="C9" s="11">
        <v>3</v>
      </c>
      <c r="D9" s="12" t="s">
        <v>24</v>
      </c>
      <c r="E9" s="11" t="s">
        <v>14</v>
      </c>
      <c r="F9" s="13" t="s">
        <v>25</v>
      </c>
      <c r="G9" s="14" t="s">
        <v>26</v>
      </c>
      <c r="H9" s="21" t="s">
        <v>27</v>
      </c>
      <c r="I9" s="22" t="s">
        <v>315</v>
      </c>
      <c r="J9" s="17">
        <v>66</v>
      </c>
      <c r="K9" s="17">
        <v>50</v>
      </c>
      <c r="L9" s="17">
        <v>46</v>
      </c>
      <c r="M9" s="17">
        <v>40</v>
      </c>
      <c r="N9" s="5"/>
    </row>
    <row r="10" spans="1:16" ht="45.75" customHeight="1">
      <c r="A10" s="7"/>
      <c r="B10" s="380"/>
      <c r="C10" s="11">
        <v>4</v>
      </c>
      <c r="D10" s="12" t="s">
        <v>13</v>
      </c>
      <c r="E10" s="11" t="s">
        <v>14</v>
      </c>
      <c r="F10" s="13" t="s">
        <v>29</v>
      </c>
      <c r="G10" s="14" t="s">
        <v>16</v>
      </c>
      <c r="H10" s="23" t="s">
        <v>172</v>
      </c>
      <c r="I10" s="24" t="s">
        <v>316</v>
      </c>
      <c r="J10" s="17">
        <v>98</v>
      </c>
      <c r="K10" s="17">
        <v>75</v>
      </c>
      <c r="L10" s="17">
        <v>70</v>
      </c>
      <c r="M10" s="17">
        <v>65</v>
      </c>
      <c r="N10" s="5"/>
    </row>
    <row r="11" spans="1:16" ht="45.75" customHeight="1">
      <c r="A11" s="7"/>
      <c r="B11" s="380"/>
      <c r="C11" s="11">
        <v>5</v>
      </c>
      <c r="D11" s="12" t="s">
        <v>13</v>
      </c>
      <c r="E11" s="11" t="s">
        <v>14</v>
      </c>
      <c r="F11" s="13" t="s">
        <v>29</v>
      </c>
      <c r="G11" s="14" t="s">
        <v>16</v>
      </c>
      <c r="H11" s="23" t="s">
        <v>32</v>
      </c>
      <c r="I11" s="24" t="s">
        <v>287</v>
      </c>
      <c r="J11" s="17">
        <v>118</v>
      </c>
      <c r="K11" s="17">
        <v>88</v>
      </c>
      <c r="L11" s="17">
        <v>82</v>
      </c>
      <c r="M11" s="17">
        <v>72</v>
      </c>
      <c r="N11" s="5"/>
    </row>
    <row r="12" spans="1:16" ht="45.75" customHeight="1">
      <c r="A12" s="7"/>
      <c r="B12" s="380"/>
      <c r="C12" s="11">
        <v>6</v>
      </c>
      <c r="D12" s="12" t="s">
        <v>13</v>
      </c>
      <c r="E12" s="11" t="s">
        <v>14</v>
      </c>
      <c r="F12" s="13" t="s">
        <v>34</v>
      </c>
      <c r="G12" s="14" t="s">
        <v>16</v>
      </c>
      <c r="H12" s="25" t="s">
        <v>288</v>
      </c>
      <c r="I12" s="24" t="s">
        <v>289</v>
      </c>
      <c r="J12" s="26">
        <v>178</v>
      </c>
      <c r="K12" s="27">
        <v>88</v>
      </c>
      <c r="L12" s="27">
        <v>85</v>
      </c>
      <c r="M12" s="28" t="s">
        <v>180</v>
      </c>
      <c r="N12" s="5"/>
    </row>
    <row r="13" spans="1:16" ht="39" customHeight="1">
      <c r="A13" s="5"/>
      <c r="B13" s="380"/>
      <c r="C13" s="11">
        <v>7</v>
      </c>
      <c r="D13" s="12" t="s">
        <v>19</v>
      </c>
      <c r="E13" s="11" t="s">
        <v>14</v>
      </c>
      <c r="F13" s="13" t="s">
        <v>37</v>
      </c>
      <c r="G13" s="14" t="s">
        <v>21</v>
      </c>
      <c r="H13" s="25" t="s">
        <v>38</v>
      </c>
      <c r="I13" s="24" t="s">
        <v>290</v>
      </c>
      <c r="J13" s="17">
        <v>66</v>
      </c>
      <c r="K13" s="17">
        <v>50</v>
      </c>
      <c r="L13" s="17">
        <v>46</v>
      </c>
      <c r="M13" s="17">
        <v>40</v>
      </c>
      <c r="N13" s="5"/>
    </row>
    <row r="14" spans="1:16" ht="45.75" customHeight="1">
      <c r="A14" s="7"/>
      <c r="B14" s="380"/>
      <c r="C14" s="11">
        <v>8</v>
      </c>
      <c r="D14" s="12" t="s">
        <v>13</v>
      </c>
      <c r="E14" s="11" t="s">
        <v>14</v>
      </c>
      <c r="F14" s="13" t="s">
        <v>317</v>
      </c>
      <c r="G14" s="14" t="s">
        <v>21</v>
      </c>
      <c r="H14" s="25" t="s">
        <v>174</v>
      </c>
      <c r="I14" s="24" t="s">
        <v>291</v>
      </c>
      <c r="J14" s="17">
        <v>219</v>
      </c>
      <c r="K14" s="17">
        <v>165</v>
      </c>
      <c r="L14" s="17">
        <v>154</v>
      </c>
      <c r="M14" s="17">
        <v>142</v>
      </c>
      <c r="N14" s="5"/>
    </row>
    <row r="15" spans="1:16" ht="45.75" customHeight="1">
      <c r="A15" s="7"/>
      <c r="B15" s="380"/>
      <c r="C15" s="11">
        <v>9</v>
      </c>
      <c r="D15" s="12" t="s">
        <v>13</v>
      </c>
      <c r="E15" s="11" t="s">
        <v>14</v>
      </c>
      <c r="F15" s="13" t="s">
        <v>40</v>
      </c>
      <c r="G15" s="14" t="s">
        <v>16</v>
      </c>
      <c r="H15" s="25" t="s">
        <v>41</v>
      </c>
      <c r="I15" s="24" t="s">
        <v>42</v>
      </c>
      <c r="J15" s="17">
        <v>110</v>
      </c>
      <c r="K15" s="17">
        <f>J15*0.7</f>
        <v>77</v>
      </c>
      <c r="L15" s="17">
        <v>72</v>
      </c>
      <c r="M15" s="17">
        <v>66</v>
      </c>
      <c r="N15" s="5"/>
    </row>
    <row r="16" spans="1:16" ht="39" customHeight="1">
      <c r="A16" s="5"/>
      <c r="B16" s="380"/>
      <c r="C16" s="11">
        <v>10</v>
      </c>
      <c r="D16" s="12" t="s">
        <v>45</v>
      </c>
      <c r="E16" s="11" t="s">
        <v>14</v>
      </c>
      <c r="F16" s="13" t="s">
        <v>46</v>
      </c>
      <c r="G16" s="14" t="s">
        <v>26</v>
      </c>
      <c r="H16" s="25" t="s">
        <v>47</v>
      </c>
      <c r="I16" s="24" t="s">
        <v>48</v>
      </c>
      <c r="J16" s="17">
        <v>66</v>
      </c>
      <c r="K16" s="17">
        <v>50</v>
      </c>
      <c r="L16" s="17">
        <v>46</v>
      </c>
      <c r="M16" s="17">
        <v>40</v>
      </c>
      <c r="N16" s="5"/>
    </row>
    <row r="17" spans="1:16" ht="45.75" customHeight="1">
      <c r="A17" s="7"/>
      <c r="B17" s="381" t="s">
        <v>49</v>
      </c>
      <c r="C17" s="29">
        <v>11</v>
      </c>
      <c r="D17" s="29" t="s">
        <v>45</v>
      </c>
      <c r="E17" s="29" t="s">
        <v>14</v>
      </c>
      <c r="F17" s="30" t="s">
        <v>135</v>
      </c>
      <c r="G17" s="31" t="s">
        <v>21</v>
      </c>
      <c r="H17" s="32" t="s">
        <v>136</v>
      </c>
      <c r="I17" s="33" t="s">
        <v>292</v>
      </c>
      <c r="J17" s="34">
        <v>208</v>
      </c>
      <c r="K17" s="34">
        <v>156</v>
      </c>
      <c r="L17" s="34">
        <v>146</v>
      </c>
      <c r="M17" s="35">
        <v>135</v>
      </c>
      <c r="N17" s="5"/>
    </row>
    <row r="18" spans="1:16" ht="45.75" customHeight="1">
      <c r="A18" s="7"/>
      <c r="B18" s="381"/>
      <c r="C18" s="29">
        <v>12</v>
      </c>
      <c r="D18" s="29" t="s">
        <v>19</v>
      </c>
      <c r="E18" s="29" t="s">
        <v>14</v>
      </c>
      <c r="F18" s="30" t="s">
        <v>91</v>
      </c>
      <c r="G18" s="31" t="s">
        <v>16</v>
      </c>
      <c r="H18" s="36" t="s">
        <v>176</v>
      </c>
      <c r="I18" s="37" t="s">
        <v>293</v>
      </c>
      <c r="J18" s="38">
        <v>145</v>
      </c>
      <c r="K18" s="38">
        <v>88</v>
      </c>
      <c r="L18" s="38">
        <v>83</v>
      </c>
      <c r="M18" s="38">
        <v>76</v>
      </c>
      <c r="N18" s="5"/>
    </row>
    <row r="19" spans="1:16" ht="45.75" customHeight="1">
      <c r="A19" s="7"/>
      <c r="B19" s="381"/>
      <c r="C19" s="29">
        <v>13</v>
      </c>
      <c r="D19" s="29" t="s">
        <v>45</v>
      </c>
      <c r="E19" s="29" t="s">
        <v>14</v>
      </c>
      <c r="F19" s="30" t="s">
        <v>269</v>
      </c>
      <c r="G19" s="31" t="s">
        <v>21</v>
      </c>
      <c r="H19" s="36" t="s">
        <v>177</v>
      </c>
      <c r="I19" s="37" t="s">
        <v>294</v>
      </c>
      <c r="J19" s="39">
        <v>72</v>
      </c>
      <c r="K19" s="40">
        <v>52</v>
      </c>
      <c r="L19" s="39">
        <v>45</v>
      </c>
      <c r="M19" s="39" t="s">
        <v>180</v>
      </c>
      <c r="N19" s="5"/>
    </row>
    <row r="20" spans="1:16" ht="45.75" customHeight="1">
      <c r="A20" s="7"/>
      <c r="B20" s="381"/>
      <c r="C20" s="29">
        <v>14</v>
      </c>
      <c r="D20" s="29" t="s">
        <v>19</v>
      </c>
      <c r="E20" s="29" t="s">
        <v>14</v>
      </c>
      <c r="F20" s="30" t="s">
        <v>91</v>
      </c>
      <c r="G20" s="31" t="s">
        <v>16</v>
      </c>
      <c r="H20" s="32" t="s">
        <v>272</v>
      </c>
      <c r="I20" s="41" t="s">
        <v>318</v>
      </c>
      <c r="J20" s="42">
        <v>168</v>
      </c>
      <c r="K20" s="43">
        <v>126</v>
      </c>
      <c r="L20" s="44">
        <f>118</f>
        <v>118</v>
      </c>
      <c r="M20" s="35">
        <f>J20*0.65</f>
        <v>109.2</v>
      </c>
      <c r="N20" s="5"/>
    </row>
    <row r="21" spans="1:16" ht="45.75" customHeight="1">
      <c r="A21" s="7"/>
      <c r="B21" s="381"/>
      <c r="C21" s="29">
        <v>15</v>
      </c>
      <c r="D21" s="29" t="s">
        <v>13</v>
      </c>
      <c r="E21" s="29" t="s">
        <v>14</v>
      </c>
      <c r="F21" s="30" t="s">
        <v>91</v>
      </c>
      <c r="G21" s="31" t="s">
        <v>16</v>
      </c>
      <c r="H21" s="45" t="s">
        <v>179</v>
      </c>
      <c r="I21" s="41" t="s">
        <v>295</v>
      </c>
      <c r="J21" s="42">
        <v>750</v>
      </c>
      <c r="K21" s="46">
        <v>520</v>
      </c>
      <c r="L21" s="44">
        <v>515</v>
      </c>
      <c r="M21" s="35">
        <v>500</v>
      </c>
      <c r="N21" s="5"/>
    </row>
    <row r="22" spans="1:16" ht="39" customHeight="1">
      <c r="A22" s="5"/>
      <c r="B22" s="381"/>
      <c r="C22" s="29">
        <v>16</v>
      </c>
      <c r="D22" s="29" t="s">
        <v>13</v>
      </c>
      <c r="E22" s="29" t="s">
        <v>14</v>
      </c>
      <c r="F22" s="30" t="s">
        <v>65</v>
      </c>
      <c r="G22" s="31" t="s">
        <v>16</v>
      </c>
      <c r="H22" s="32" t="s">
        <v>66</v>
      </c>
      <c r="I22" s="41" t="s">
        <v>296</v>
      </c>
      <c r="J22" s="42">
        <v>490</v>
      </c>
      <c r="K22" s="46">
        <v>365</v>
      </c>
      <c r="L22" s="44">
        <v>340</v>
      </c>
      <c r="M22" s="35">
        <v>295</v>
      </c>
      <c r="N22" s="5"/>
    </row>
    <row r="23" spans="1:16" ht="39">
      <c r="A23" s="5"/>
      <c r="B23" s="381"/>
      <c r="C23" s="29">
        <v>17</v>
      </c>
      <c r="D23" s="29" t="s">
        <v>13</v>
      </c>
      <c r="E23" s="29" t="s">
        <v>14</v>
      </c>
      <c r="F23" s="30" t="s">
        <v>59</v>
      </c>
      <c r="G23" s="47" t="s">
        <v>16</v>
      </c>
      <c r="H23" s="48" t="s">
        <v>60</v>
      </c>
      <c r="I23" s="49" t="s">
        <v>297</v>
      </c>
      <c r="J23" s="50">
        <v>358</v>
      </c>
      <c r="K23" s="46">
        <v>276</v>
      </c>
      <c r="L23" s="44">
        <v>257.60000000000002</v>
      </c>
      <c r="M23" s="35">
        <v>220</v>
      </c>
      <c r="N23" s="5"/>
    </row>
    <row r="24" spans="1:16" ht="39">
      <c r="A24" s="5"/>
      <c r="B24" s="381"/>
      <c r="C24" s="29">
        <v>18</v>
      </c>
      <c r="D24" s="29" t="s">
        <v>13</v>
      </c>
      <c r="E24" s="29" t="s">
        <v>14</v>
      </c>
      <c r="F24" s="29" t="s">
        <v>56</v>
      </c>
      <c r="G24" s="47" t="s">
        <v>16</v>
      </c>
      <c r="H24" s="51" t="s">
        <v>57</v>
      </c>
      <c r="I24" s="52" t="s">
        <v>298</v>
      </c>
      <c r="J24" s="50">
        <v>368</v>
      </c>
      <c r="K24" s="46">
        <v>298</v>
      </c>
      <c r="L24" s="44">
        <v>278.60000000000002</v>
      </c>
      <c r="M24" s="35">
        <v>239</v>
      </c>
      <c r="N24" s="5"/>
    </row>
    <row r="25" spans="1:16" ht="39">
      <c r="A25" s="5"/>
      <c r="B25" s="381"/>
      <c r="C25" s="29">
        <v>19</v>
      </c>
      <c r="D25" s="29" t="s">
        <v>19</v>
      </c>
      <c r="E25" s="29" t="s">
        <v>14</v>
      </c>
      <c r="F25" s="29" t="s">
        <v>62</v>
      </c>
      <c r="G25" s="47" t="s">
        <v>21</v>
      </c>
      <c r="H25" s="32" t="s">
        <v>63</v>
      </c>
      <c r="I25" s="53" t="s">
        <v>299</v>
      </c>
      <c r="J25" s="50">
        <v>398</v>
      </c>
      <c r="K25" s="46">
        <v>200</v>
      </c>
      <c r="L25" s="44">
        <v>187</v>
      </c>
      <c r="M25" s="35">
        <v>160</v>
      </c>
      <c r="N25" s="5"/>
    </row>
    <row r="26" spans="1:16" ht="39">
      <c r="A26" s="5"/>
      <c r="B26" s="381"/>
      <c r="C26" s="29">
        <v>20</v>
      </c>
      <c r="D26" s="29" t="s">
        <v>19</v>
      </c>
      <c r="E26" s="29" t="s">
        <v>14</v>
      </c>
      <c r="F26" s="29" t="s">
        <v>68</v>
      </c>
      <c r="G26" s="47" t="s">
        <v>21</v>
      </c>
      <c r="H26" s="54" t="s">
        <v>72</v>
      </c>
      <c r="I26" s="55" t="s">
        <v>300</v>
      </c>
      <c r="J26" s="50">
        <v>480</v>
      </c>
      <c r="K26" s="56">
        <v>398</v>
      </c>
      <c r="L26" s="44">
        <v>388</v>
      </c>
      <c r="M26" s="35">
        <v>330</v>
      </c>
      <c r="N26" s="5"/>
      <c r="P26" s="1"/>
    </row>
    <row r="27" spans="1:16" ht="45.75" customHeight="1">
      <c r="A27" s="7"/>
      <c r="B27" s="382" t="s">
        <v>74</v>
      </c>
      <c r="C27" s="11">
        <v>21</v>
      </c>
      <c r="D27" s="11" t="s">
        <v>19</v>
      </c>
      <c r="E27" s="11" t="s">
        <v>14</v>
      </c>
      <c r="F27" s="57" t="s">
        <v>59</v>
      </c>
      <c r="G27" s="14" t="s">
        <v>21</v>
      </c>
      <c r="H27" s="58" t="s">
        <v>75</v>
      </c>
      <c r="I27" s="59" t="s">
        <v>76</v>
      </c>
      <c r="J27" s="60">
        <v>98</v>
      </c>
      <c r="K27" s="61">
        <v>75</v>
      </c>
      <c r="L27" s="62">
        <v>70</v>
      </c>
      <c r="M27" s="62">
        <v>65</v>
      </c>
      <c r="N27" s="5"/>
    </row>
    <row r="28" spans="1:16" s="1" customFormat="1" ht="45.75" customHeight="1">
      <c r="A28" s="7"/>
      <c r="B28" s="383"/>
      <c r="C28" s="11">
        <v>22</v>
      </c>
      <c r="D28" s="11" t="s">
        <v>19</v>
      </c>
      <c r="E28" s="11" t="s">
        <v>14</v>
      </c>
      <c r="F28" s="57" t="s">
        <v>276</v>
      </c>
      <c r="G28" s="14" t="s">
        <v>69</v>
      </c>
      <c r="H28" s="63" t="s">
        <v>182</v>
      </c>
      <c r="I28" s="64" t="s">
        <v>277</v>
      </c>
      <c r="J28" s="60">
        <v>78</v>
      </c>
      <c r="K28" s="62">
        <v>60</v>
      </c>
      <c r="L28" s="62">
        <v>55</v>
      </c>
      <c r="M28" s="62">
        <v>50</v>
      </c>
      <c r="N28" s="5"/>
      <c r="O28" s="2"/>
    </row>
    <row r="29" spans="1:16" s="1" customFormat="1" ht="45.75" customHeight="1">
      <c r="A29" s="7"/>
      <c r="B29" s="383"/>
      <c r="C29" s="11">
        <v>23</v>
      </c>
      <c r="D29" s="11" t="s">
        <v>19</v>
      </c>
      <c r="E29" s="11" t="s">
        <v>14</v>
      </c>
      <c r="F29" s="13" t="s">
        <v>80</v>
      </c>
      <c r="G29" s="14" t="s">
        <v>69</v>
      </c>
      <c r="H29" s="48" t="s">
        <v>183</v>
      </c>
      <c r="I29" s="65" t="s">
        <v>301</v>
      </c>
      <c r="J29" s="17">
        <v>75</v>
      </c>
      <c r="K29" s="66">
        <v>56</v>
      </c>
      <c r="L29" s="66">
        <v>51</v>
      </c>
      <c r="M29" s="66">
        <v>46</v>
      </c>
      <c r="N29" s="5"/>
      <c r="O29" s="2"/>
    </row>
    <row r="30" spans="1:16" ht="45.75" customHeight="1">
      <c r="A30" s="7"/>
      <c r="B30" s="383"/>
      <c r="C30" s="11">
        <v>24</v>
      </c>
      <c r="D30" s="11" t="s">
        <v>45</v>
      </c>
      <c r="E30" s="11" t="s">
        <v>14</v>
      </c>
      <c r="F30" s="11" t="s">
        <v>83</v>
      </c>
      <c r="G30" s="14" t="s">
        <v>21</v>
      </c>
      <c r="H30" s="25" t="s">
        <v>84</v>
      </c>
      <c r="I30" s="24" t="s">
        <v>302</v>
      </c>
      <c r="J30" s="17">
        <v>69</v>
      </c>
      <c r="K30" s="66">
        <v>52</v>
      </c>
      <c r="L30" s="66">
        <v>48</v>
      </c>
      <c r="M30" s="66">
        <v>45</v>
      </c>
      <c r="N30" s="5"/>
    </row>
    <row r="31" spans="1:16" ht="45.75" customHeight="1">
      <c r="A31" s="7"/>
      <c r="B31" s="384"/>
      <c r="C31" s="11">
        <v>25</v>
      </c>
      <c r="D31" s="11" t="s">
        <v>45</v>
      </c>
      <c r="E31" s="11" t="s">
        <v>14</v>
      </c>
      <c r="F31" s="11" t="s">
        <v>83</v>
      </c>
      <c r="G31" s="14" t="s">
        <v>21</v>
      </c>
      <c r="H31" s="25" t="s">
        <v>86</v>
      </c>
      <c r="I31" s="24" t="s">
        <v>303</v>
      </c>
      <c r="J31" s="17">
        <v>89</v>
      </c>
      <c r="K31" s="66">
        <v>66</v>
      </c>
      <c r="L31" s="66">
        <v>60</v>
      </c>
      <c r="M31" s="66">
        <v>55</v>
      </c>
      <c r="N31" s="5"/>
    </row>
    <row r="32" spans="1:16" ht="45.75" customHeight="1">
      <c r="A32" s="7"/>
      <c r="B32" s="67" t="s">
        <v>90</v>
      </c>
      <c r="C32" s="29">
        <v>26</v>
      </c>
      <c r="D32" s="29" t="s">
        <v>13</v>
      </c>
      <c r="E32" s="29" t="s">
        <v>14</v>
      </c>
      <c r="F32" s="29" t="s">
        <v>91</v>
      </c>
      <c r="G32" s="47" t="s">
        <v>69</v>
      </c>
      <c r="H32" s="32" t="s">
        <v>92</v>
      </c>
      <c r="I32" s="33" t="s">
        <v>279</v>
      </c>
      <c r="J32" s="34">
        <v>228</v>
      </c>
      <c r="K32" s="35">
        <v>160</v>
      </c>
      <c r="L32" s="35">
        <v>148</v>
      </c>
      <c r="M32" s="35">
        <v>137</v>
      </c>
      <c r="N32" s="5"/>
    </row>
    <row r="33" spans="1:18" ht="69.400000000000006" customHeight="1">
      <c r="A33" s="5"/>
      <c r="B33" s="385" t="s">
        <v>319</v>
      </c>
      <c r="C33" s="11">
        <v>27</v>
      </c>
      <c r="D33" s="29" t="s">
        <v>24</v>
      </c>
      <c r="E33" s="11" t="s">
        <v>95</v>
      </c>
      <c r="F33" s="13" t="s">
        <v>96</v>
      </c>
      <c r="G33" s="14" t="s">
        <v>26</v>
      </c>
      <c r="H33" s="68" t="s">
        <v>97</v>
      </c>
      <c r="I33" s="69" t="s">
        <v>474</v>
      </c>
      <c r="J33" s="17">
        <v>100</v>
      </c>
      <c r="K33" s="66">
        <v>70</v>
      </c>
      <c r="L33" s="66">
        <v>60</v>
      </c>
      <c r="M33" s="66">
        <v>55</v>
      </c>
      <c r="N33" s="5"/>
    </row>
    <row r="34" spans="1:18" ht="45.75" customHeight="1">
      <c r="A34" s="5"/>
      <c r="B34" s="386"/>
      <c r="C34" s="11">
        <v>28</v>
      </c>
      <c r="D34" s="29" t="s">
        <v>45</v>
      </c>
      <c r="E34" s="11" t="s">
        <v>95</v>
      </c>
      <c r="F34" s="13" t="s">
        <v>99</v>
      </c>
      <c r="G34" s="14" t="s">
        <v>21</v>
      </c>
      <c r="H34" s="25" t="s">
        <v>100</v>
      </c>
      <c r="I34" s="24" t="s">
        <v>321</v>
      </c>
      <c r="J34" s="17">
        <v>100</v>
      </c>
      <c r="K34" s="66">
        <v>70</v>
      </c>
      <c r="L34" s="66">
        <v>60</v>
      </c>
      <c r="M34" s="66">
        <v>55</v>
      </c>
      <c r="N34" s="5"/>
    </row>
    <row r="35" spans="1:18" ht="45.75" customHeight="1">
      <c r="A35" s="5"/>
      <c r="B35" s="386"/>
      <c r="C35" s="11">
        <v>29</v>
      </c>
      <c r="D35" s="29" t="s">
        <v>19</v>
      </c>
      <c r="E35" s="11" t="s">
        <v>95</v>
      </c>
      <c r="F35" s="13" t="s">
        <v>102</v>
      </c>
      <c r="G35" s="14" t="s">
        <v>21</v>
      </c>
      <c r="H35" s="25" t="s">
        <v>103</v>
      </c>
      <c r="I35" s="24" t="s">
        <v>322</v>
      </c>
      <c r="J35" s="17">
        <v>110</v>
      </c>
      <c r="K35" s="66">
        <v>80</v>
      </c>
      <c r="L35" s="66">
        <v>70</v>
      </c>
      <c r="M35" s="66">
        <v>65</v>
      </c>
      <c r="N35" s="5"/>
      <c r="R35" s="18"/>
    </row>
    <row r="36" spans="1:18" ht="45.75" customHeight="1">
      <c r="A36" s="5"/>
      <c r="B36" s="386"/>
      <c r="C36" s="11">
        <v>30</v>
      </c>
      <c r="D36" s="29" t="s">
        <v>13</v>
      </c>
      <c r="E36" s="11" t="s">
        <v>95</v>
      </c>
      <c r="F36" s="13" t="s">
        <v>105</v>
      </c>
      <c r="G36" s="14" t="s">
        <v>69</v>
      </c>
      <c r="H36" s="25" t="s">
        <v>106</v>
      </c>
      <c r="I36" s="24" t="s">
        <v>323</v>
      </c>
      <c r="J36" s="17">
        <v>115</v>
      </c>
      <c r="K36" s="66">
        <v>85</v>
      </c>
      <c r="L36" s="66">
        <v>75</v>
      </c>
      <c r="M36" s="66">
        <v>70</v>
      </c>
      <c r="N36" s="5"/>
    </row>
    <row r="37" spans="1:18" ht="45.75" customHeight="1">
      <c r="A37" s="7"/>
      <c r="B37" s="387"/>
      <c r="C37" s="11">
        <v>31</v>
      </c>
      <c r="D37" s="29" t="s">
        <v>24</v>
      </c>
      <c r="E37" s="11" t="s">
        <v>95</v>
      </c>
      <c r="F37" s="13" t="s">
        <v>108</v>
      </c>
      <c r="G37" s="14" t="s">
        <v>26</v>
      </c>
      <c r="H37" s="70" t="s">
        <v>109</v>
      </c>
      <c r="I37" s="71" t="s">
        <v>324</v>
      </c>
      <c r="J37" s="17">
        <v>100</v>
      </c>
      <c r="K37" s="66">
        <v>75</v>
      </c>
      <c r="L37" s="66">
        <v>57</v>
      </c>
      <c r="M37" s="66">
        <v>53</v>
      </c>
      <c r="N37" s="5"/>
    </row>
    <row r="38" spans="1:18" ht="40.9" customHeight="1">
      <c r="A38" s="5"/>
      <c r="B38" s="379" t="s">
        <v>325</v>
      </c>
      <c r="C38" s="72">
        <v>32</v>
      </c>
      <c r="D38" s="72" t="s">
        <v>19</v>
      </c>
      <c r="E38" s="72" t="s">
        <v>326</v>
      </c>
      <c r="F38" s="73" t="s">
        <v>96</v>
      </c>
      <c r="G38" s="74" t="s">
        <v>21</v>
      </c>
      <c r="H38" s="75" t="s">
        <v>327</v>
      </c>
      <c r="I38" s="76" t="s">
        <v>328</v>
      </c>
      <c r="J38" s="77">
        <v>4.5</v>
      </c>
      <c r="K38" s="78">
        <v>3.9</v>
      </c>
      <c r="L38" s="78">
        <v>3.5</v>
      </c>
      <c r="M38" s="78">
        <v>3.2</v>
      </c>
      <c r="N38" s="5"/>
    </row>
    <row r="39" spans="1:18" ht="40.9" customHeight="1">
      <c r="A39" s="5"/>
      <c r="B39" s="379"/>
      <c r="C39" s="72">
        <v>33</v>
      </c>
      <c r="D39" s="72" t="s">
        <v>19</v>
      </c>
      <c r="E39" s="72" t="s">
        <v>329</v>
      </c>
      <c r="F39" s="73" t="s">
        <v>96</v>
      </c>
      <c r="G39" s="74" t="s">
        <v>21</v>
      </c>
      <c r="H39" s="75" t="s">
        <v>330</v>
      </c>
      <c r="I39" s="76" t="s">
        <v>331</v>
      </c>
      <c r="J39" s="79">
        <v>50</v>
      </c>
      <c r="K39" s="80">
        <v>40</v>
      </c>
      <c r="L39" s="79">
        <v>36</v>
      </c>
      <c r="M39" s="79">
        <v>33</v>
      </c>
      <c r="N39" s="5"/>
      <c r="P39" s="3"/>
    </row>
    <row r="40" spans="1:18" ht="40.9" customHeight="1">
      <c r="A40" s="5"/>
      <c r="B40" s="379"/>
      <c r="C40" s="72">
        <v>34</v>
      </c>
      <c r="D40" s="72" t="s">
        <v>19</v>
      </c>
      <c r="E40" s="72" t="s">
        <v>14</v>
      </c>
      <c r="F40" s="73" t="s">
        <v>96</v>
      </c>
      <c r="G40" s="74" t="s">
        <v>21</v>
      </c>
      <c r="H40" s="75" t="s">
        <v>332</v>
      </c>
      <c r="I40" s="76" t="s">
        <v>333</v>
      </c>
      <c r="J40" s="79">
        <v>108</v>
      </c>
      <c r="K40" s="80">
        <v>92</v>
      </c>
      <c r="L40" s="79">
        <v>80</v>
      </c>
      <c r="M40" s="79">
        <v>72</v>
      </c>
      <c r="N40" s="5"/>
    </row>
    <row r="41" spans="1:18" ht="40.9" customHeight="1">
      <c r="A41" s="5"/>
      <c r="B41" s="379"/>
      <c r="C41" s="81">
        <v>35</v>
      </c>
      <c r="D41" s="81" t="s">
        <v>24</v>
      </c>
      <c r="E41" s="81" t="s">
        <v>326</v>
      </c>
      <c r="F41" s="82" t="s">
        <v>96</v>
      </c>
      <c r="G41" s="83" t="s">
        <v>26</v>
      </c>
      <c r="H41" s="84" t="s">
        <v>334</v>
      </c>
      <c r="I41" s="85" t="s">
        <v>335</v>
      </c>
      <c r="J41" s="86">
        <v>4.5</v>
      </c>
      <c r="K41" s="87">
        <v>3.9</v>
      </c>
      <c r="L41" s="87">
        <v>3.5</v>
      </c>
      <c r="M41" s="87">
        <v>3.2</v>
      </c>
      <c r="N41" s="5"/>
    </row>
    <row r="42" spans="1:18" ht="40.9" customHeight="1">
      <c r="A42" s="5"/>
      <c r="B42" s="379"/>
      <c r="C42" s="81">
        <v>36</v>
      </c>
      <c r="D42" s="81" t="s">
        <v>24</v>
      </c>
      <c r="E42" s="81" t="s">
        <v>329</v>
      </c>
      <c r="F42" s="82" t="s">
        <v>96</v>
      </c>
      <c r="G42" s="83" t="s">
        <v>26</v>
      </c>
      <c r="H42" s="84" t="s">
        <v>336</v>
      </c>
      <c r="I42" s="85" t="s">
        <v>337</v>
      </c>
      <c r="J42" s="88">
        <v>50</v>
      </c>
      <c r="K42" s="89">
        <v>40</v>
      </c>
      <c r="L42" s="88">
        <v>36</v>
      </c>
      <c r="M42" s="88">
        <v>33</v>
      </c>
      <c r="N42" s="5"/>
    </row>
    <row r="43" spans="1:18" ht="40.9" customHeight="1">
      <c r="A43" s="5"/>
      <c r="B43" s="379"/>
      <c r="C43" s="81">
        <v>37</v>
      </c>
      <c r="D43" s="81" t="s">
        <v>24</v>
      </c>
      <c r="E43" s="81" t="s">
        <v>14</v>
      </c>
      <c r="F43" s="82" t="s">
        <v>96</v>
      </c>
      <c r="G43" s="83" t="s">
        <v>26</v>
      </c>
      <c r="H43" s="90" t="s">
        <v>338</v>
      </c>
      <c r="I43" s="85" t="s">
        <v>339</v>
      </c>
      <c r="J43" s="88">
        <v>108</v>
      </c>
      <c r="K43" s="89">
        <v>92</v>
      </c>
      <c r="L43" s="88">
        <v>80</v>
      </c>
      <c r="M43" s="88">
        <v>72</v>
      </c>
      <c r="N43" s="5"/>
    </row>
    <row r="44" spans="1:18">
      <c r="A44" s="5"/>
      <c r="B44" s="5" t="s">
        <v>483</v>
      </c>
      <c r="C44" s="5"/>
      <c r="D44" s="5"/>
      <c r="E44" s="5"/>
      <c r="F44" s="5"/>
      <c r="H44" s="5"/>
      <c r="I44" s="5"/>
      <c r="J44" s="5"/>
      <c r="K44" s="5"/>
      <c r="L44" s="5"/>
      <c r="M44" s="5"/>
      <c r="N44" s="5"/>
    </row>
    <row r="45" spans="1:18" ht="23.25" customHeight="1">
      <c r="A45" s="5"/>
      <c r="B45" s="5"/>
      <c r="C45" s="5"/>
      <c r="E45" s="5"/>
      <c r="F45" s="5"/>
      <c r="H45" s="91" t="s">
        <v>119</v>
      </c>
      <c r="I45" s="5"/>
      <c r="J45" s="5"/>
      <c r="K45" s="5"/>
      <c r="L45" s="5"/>
      <c r="M45" s="5"/>
      <c r="N45" s="5"/>
    </row>
    <row r="46" spans="1:18">
      <c r="A46" s="5"/>
      <c r="B46" s="5"/>
      <c r="C46" s="5"/>
      <c r="D46" s="5"/>
      <c r="E46" s="5"/>
      <c r="F46" s="5"/>
      <c r="H46" s="5"/>
      <c r="I46" s="5"/>
      <c r="J46" s="5"/>
      <c r="K46" s="5"/>
      <c r="L46" s="5"/>
      <c r="M46" s="5"/>
      <c r="N46" s="5"/>
    </row>
    <row r="47" spans="1:18">
      <c r="A47" s="5"/>
      <c r="B47" s="5" t="s">
        <v>120</v>
      </c>
      <c r="C47" s="5"/>
      <c r="D47" s="5"/>
      <c r="E47" s="5"/>
      <c r="F47" s="5"/>
      <c r="H47" s="5"/>
      <c r="I47" s="5"/>
      <c r="J47" s="5"/>
      <c r="K47" s="5"/>
      <c r="L47" s="5"/>
      <c r="M47" s="5"/>
      <c r="N47" s="5"/>
    </row>
    <row r="48" spans="1:18">
      <c r="A48" s="5"/>
      <c r="B48" s="5" t="s">
        <v>121</v>
      </c>
      <c r="C48" s="5"/>
      <c r="D48" s="5"/>
      <c r="E48" s="5"/>
      <c r="F48" s="5"/>
      <c r="H48" s="5"/>
      <c r="I48" s="5"/>
      <c r="J48" s="5"/>
      <c r="K48" s="5"/>
      <c r="L48" s="5"/>
      <c r="M48" s="5"/>
      <c r="N48" s="5"/>
    </row>
    <row r="49" spans="1:14">
      <c r="A49" s="5"/>
      <c r="B49" s="92"/>
      <c r="C49" s="5"/>
      <c r="D49" s="5"/>
      <c r="E49" s="5"/>
      <c r="F49" s="5"/>
      <c r="H49" s="5"/>
      <c r="I49" s="5"/>
      <c r="J49" s="5"/>
      <c r="K49" s="5"/>
      <c r="L49" s="5"/>
      <c r="M49" s="5"/>
      <c r="N49" s="5"/>
    </row>
    <row r="50" spans="1:14">
      <c r="B50" s="5" t="s">
        <v>122</v>
      </c>
      <c r="C50" s="5"/>
      <c r="D50" s="5"/>
      <c r="E50" s="5"/>
      <c r="F50" s="5"/>
      <c r="H50" s="5"/>
      <c r="I50" s="5"/>
      <c r="J50" s="5"/>
      <c r="K50" s="5"/>
      <c r="L50" s="5"/>
      <c r="M50" s="5"/>
    </row>
    <row r="51" spans="1:14" ht="19.5" customHeight="1">
      <c r="B51" s="358" t="s">
        <v>123</v>
      </c>
      <c r="C51" s="358"/>
      <c r="D51" s="358"/>
      <c r="E51" s="358"/>
      <c r="F51" s="358"/>
      <c r="G51" s="93"/>
      <c r="H51" s="94"/>
      <c r="I51" s="94"/>
      <c r="J51" s="5"/>
      <c r="K51" s="5"/>
      <c r="L51" s="5"/>
      <c r="M51" s="5"/>
    </row>
    <row r="52" spans="1:14">
      <c r="B52" s="358"/>
      <c r="C52" s="358"/>
      <c r="D52" s="358"/>
      <c r="E52" s="358"/>
      <c r="F52" s="358"/>
      <c r="H52" s="5"/>
      <c r="I52" s="5"/>
      <c r="J52" s="5"/>
      <c r="K52" s="5"/>
      <c r="L52" s="5"/>
      <c r="M52" s="5"/>
    </row>
    <row r="53" spans="1:14">
      <c r="B53" s="358"/>
      <c r="C53" s="358"/>
      <c r="D53" s="358"/>
      <c r="E53" s="358"/>
      <c r="F53" s="358"/>
      <c r="H53" s="5"/>
      <c r="I53" s="5"/>
      <c r="J53" s="5"/>
      <c r="K53" s="5"/>
      <c r="L53" s="5"/>
      <c r="M53" s="5"/>
    </row>
    <row r="54" spans="1:14">
      <c r="B54" s="95" t="s">
        <v>340</v>
      </c>
      <c r="C54" s="5"/>
      <c r="D54" s="5"/>
      <c r="E54" s="5"/>
      <c r="F54" s="5"/>
      <c r="H54" s="5"/>
      <c r="I54" s="5"/>
      <c r="J54" s="5"/>
      <c r="K54" s="5"/>
      <c r="L54" s="5"/>
      <c r="M54" s="5"/>
    </row>
    <row r="55" spans="1:14">
      <c r="B55" s="5"/>
      <c r="C55" s="5"/>
      <c r="D55" s="5"/>
      <c r="E55" s="5"/>
      <c r="F55" s="5"/>
      <c r="H55" s="5"/>
      <c r="I55" s="5"/>
      <c r="J55" s="5"/>
      <c r="K55" s="5"/>
      <c r="L55" s="5"/>
      <c r="M55" s="5"/>
    </row>
  </sheetData>
  <mergeCells count="10">
    <mergeCell ref="B2:M2"/>
    <mergeCell ref="B3:M3"/>
    <mergeCell ref="B4:M4"/>
    <mergeCell ref="B5:M5"/>
    <mergeCell ref="B7:B16"/>
    <mergeCell ref="B17:B26"/>
    <mergeCell ref="B27:B31"/>
    <mergeCell ref="B33:B37"/>
    <mergeCell ref="B38:B43"/>
    <mergeCell ref="B51:F53"/>
  </mergeCells>
  <phoneticPr fontId="86" type="noConversion"/>
  <conditionalFormatting sqref="D7:D43">
    <cfRule type="cellIs" dxfId="3" priority="1" operator="equal">
      <formula>"深焙"</formula>
    </cfRule>
    <cfRule type="cellIs" dxfId="2" priority="2" operator="equal">
      <formula>"中深焙"</formula>
    </cfRule>
    <cfRule type="cellIs" dxfId="1" priority="3" operator="equal">
      <formula>"中焙"</formula>
    </cfRule>
    <cfRule type="containsText" dxfId="0" priority="4" operator="containsText" text="中浅焙">
      <formula>NOT(ISERROR(SEARCH("中浅焙",D7)))</formula>
    </cfRule>
  </conditionalFormatting>
  <printOptions horizontalCentered="1"/>
  <pageMargins left="0.118110236220472" right="0.118110236220472" top="0.47244094488188998" bottom="0.47244094488188998" header="0.118110236220472" footer="0.118110236220472"/>
  <pageSetup paperSize="9" scale="36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17</vt:i4>
      </vt:variant>
      <vt:variant>
        <vt:lpstr>命名范围</vt:lpstr>
      </vt:variant>
      <vt:variant>
        <vt:i4>13</vt:i4>
      </vt:variant>
    </vt:vector>
  </HeadingPairs>
  <TitlesOfParts>
    <vt:vector size="30" baseType="lpstr">
      <vt:lpstr>豆单_零售（2602)</vt:lpstr>
      <vt:lpstr>豆单_批发（2602) </vt:lpstr>
      <vt:lpstr>豆单_零售（2511)</vt:lpstr>
      <vt:lpstr>豆单_批发（2602)</vt:lpstr>
      <vt:lpstr>定价表</vt:lpstr>
      <vt:lpstr>生豆成本表</vt:lpstr>
      <vt:lpstr>价格体系</vt:lpstr>
      <vt:lpstr>豆单_零售（2507) </vt:lpstr>
      <vt:lpstr>豆单_批发（2507)</vt:lpstr>
      <vt:lpstr>生豆豆单（2503) </vt:lpstr>
      <vt:lpstr>淘宝产品信息更新状态</vt:lpstr>
      <vt:lpstr>2025产品编码</vt:lpstr>
      <vt:lpstr>豆单_零售（2504) </vt:lpstr>
      <vt:lpstr>豆单_零售（2505) </vt:lpstr>
      <vt:lpstr>豆单_批发（2505) </vt:lpstr>
      <vt:lpstr>豆单_零售（2503) </vt:lpstr>
      <vt:lpstr>豆单_批发（2503) </vt:lpstr>
      <vt:lpstr>'豆单_零售（2503) '!Print_Area</vt:lpstr>
      <vt:lpstr>'豆单_零售（2504) '!Print_Area</vt:lpstr>
      <vt:lpstr>'豆单_零售（2505) '!Print_Area</vt:lpstr>
      <vt:lpstr>'豆单_零售（2507) '!Print_Area</vt:lpstr>
      <vt:lpstr>'豆单_零售（2511)'!Print_Area</vt:lpstr>
      <vt:lpstr>'豆单_零售（2602)'!Print_Area</vt:lpstr>
      <vt:lpstr>'豆单_批发（2503) '!Print_Area</vt:lpstr>
      <vt:lpstr>'豆单_批发（2505) '!Print_Area</vt:lpstr>
      <vt:lpstr>'豆单_批发（2507)'!Print_Area</vt:lpstr>
      <vt:lpstr>'豆单_批发（2602)'!Print_Area</vt:lpstr>
      <vt:lpstr>'豆单_批发（2602) '!Print_Area</vt:lpstr>
      <vt:lpstr>'生豆豆单（2503) '!Print_Area</vt:lpstr>
      <vt:lpstr>淘宝产品信息更新状态!Print_Area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承哲 江</dc:creator>
  <cp:lastModifiedBy>Chengzhe Jiang</cp:lastModifiedBy>
  <cp:lastPrinted>2025-11-07T10:17:00Z</cp:lastPrinted>
  <dcterms:created xsi:type="dcterms:W3CDTF">2025-03-12T22:32:00Z</dcterms:created>
  <dcterms:modified xsi:type="dcterms:W3CDTF">2026-03-01T02:37:28Z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F938A2BB9B2A414DA040D0BA0CAC9D31_13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