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kfs04\share3\4182-jihogi3\開発データ\01_製品設計\012_設計・製品標準・図面・技術連絡書\0129_図面・チェックシート・ホース技術資料\01298_長さ計算\トヨタ\01_製造性検討時\"/>
    </mc:Choice>
  </mc:AlternateContent>
  <xr:revisionPtr revIDLastSave="0" documentId="13_ncr:1_{ED59CFC5-3FFC-4776-9248-A3AEC8000DF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標準" sheetId="1" r:id="rId1"/>
    <sheet name="B点0" sheetId="2" r:id="rId2"/>
  </sheets>
  <externalReferences>
    <externalReference r:id="rId3"/>
    <externalReference r:id="rId4"/>
    <externalReference r:id="rId5"/>
  </externalReferences>
  <definedNames>
    <definedName name="_______etc10" localSheetId="1">#REF!</definedName>
    <definedName name="_______etc10">#REF!</definedName>
    <definedName name="_______etc2" localSheetId="1">#REF!</definedName>
    <definedName name="_______etc2">#REF!</definedName>
    <definedName name="_______etc3" localSheetId="1">#REF!</definedName>
    <definedName name="_______etc3">#REF!</definedName>
    <definedName name="_______etc4" localSheetId="1">#REF!</definedName>
    <definedName name="_______etc4">#REF!</definedName>
    <definedName name="_______etc5" localSheetId="1">#REF!</definedName>
    <definedName name="_______etc5">#REF!</definedName>
    <definedName name="_______etc6" localSheetId="1">#REF!</definedName>
    <definedName name="_______etc6">#REF!</definedName>
    <definedName name="_______etc7" localSheetId="1">#REF!</definedName>
    <definedName name="_______etc7">#REF!</definedName>
    <definedName name="_______etc8" localSheetId="1">#REF!</definedName>
    <definedName name="_______etc8">#REF!</definedName>
    <definedName name="_______etc9" localSheetId="1">#REF!</definedName>
    <definedName name="_______etc9">#REF!</definedName>
    <definedName name="______etc10" localSheetId="1">#REF!</definedName>
    <definedName name="______etc10">#REF!</definedName>
    <definedName name="______etc2" localSheetId="1">#REF!</definedName>
    <definedName name="______etc2">#REF!</definedName>
    <definedName name="______etc3" localSheetId="1">#REF!</definedName>
    <definedName name="______etc3">#REF!</definedName>
    <definedName name="______etc4" localSheetId="1">#REF!</definedName>
    <definedName name="______etc4">#REF!</definedName>
    <definedName name="______etc5" localSheetId="1">#REF!</definedName>
    <definedName name="______etc5">#REF!</definedName>
    <definedName name="______etc6" localSheetId="1">#REF!</definedName>
    <definedName name="______etc6">#REF!</definedName>
    <definedName name="______etc7" localSheetId="1">#REF!</definedName>
    <definedName name="______etc7">#REF!</definedName>
    <definedName name="______etc8" localSheetId="1">#REF!</definedName>
    <definedName name="______etc8">#REF!</definedName>
    <definedName name="______etc9" localSheetId="1">#REF!</definedName>
    <definedName name="______etc9">#REF!</definedName>
    <definedName name="____etc10" localSheetId="1">#REF!</definedName>
    <definedName name="____etc10">#REF!</definedName>
    <definedName name="____etc2" localSheetId="1">#REF!</definedName>
    <definedName name="____etc2">#REF!</definedName>
    <definedName name="____etc3" localSheetId="1">#REF!</definedName>
    <definedName name="____etc3">#REF!</definedName>
    <definedName name="____etc4" localSheetId="1">#REF!</definedName>
    <definedName name="____etc4">#REF!</definedName>
    <definedName name="____etc5" localSheetId="1">#REF!</definedName>
    <definedName name="____etc5">#REF!</definedName>
    <definedName name="____etc6" localSheetId="1">#REF!</definedName>
    <definedName name="____etc6">#REF!</definedName>
    <definedName name="____etc7" localSheetId="1">#REF!</definedName>
    <definedName name="____etc7">#REF!</definedName>
    <definedName name="____etc8" localSheetId="1">#REF!</definedName>
    <definedName name="____etc8">#REF!</definedName>
    <definedName name="____etc9" localSheetId="1">#REF!</definedName>
    <definedName name="____etc9">#REF!</definedName>
    <definedName name="___etc10" localSheetId="1">#REF!</definedName>
    <definedName name="___etc10">#REF!</definedName>
    <definedName name="___etc2" localSheetId="1">#REF!</definedName>
    <definedName name="___etc2">#REF!</definedName>
    <definedName name="___etc3" localSheetId="1">#REF!</definedName>
    <definedName name="___etc3">#REF!</definedName>
    <definedName name="___etc4" localSheetId="1">#REF!</definedName>
    <definedName name="___etc4">#REF!</definedName>
    <definedName name="___etc5" localSheetId="1">#REF!</definedName>
    <definedName name="___etc5">#REF!</definedName>
    <definedName name="___etc6" localSheetId="1">#REF!</definedName>
    <definedName name="___etc6">#REF!</definedName>
    <definedName name="___etc7" localSheetId="1">#REF!</definedName>
    <definedName name="___etc7">#REF!</definedName>
    <definedName name="___etc8" localSheetId="1">#REF!</definedName>
    <definedName name="___etc8">#REF!</definedName>
    <definedName name="___etc9" localSheetId="1">#REF!</definedName>
    <definedName name="___etc9">#REF!</definedName>
    <definedName name="__etc10" localSheetId="1">#REF!</definedName>
    <definedName name="__etc10">#REF!</definedName>
    <definedName name="__etc2" localSheetId="1">#REF!</definedName>
    <definedName name="__etc2">#REF!</definedName>
    <definedName name="__etc3" localSheetId="1">#REF!</definedName>
    <definedName name="__etc3">#REF!</definedName>
    <definedName name="__etc4" localSheetId="1">#REF!</definedName>
    <definedName name="__etc4">#REF!</definedName>
    <definedName name="__etc5" localSheetId="1">#REF!</definedName>
    <definedName name="__etc5">#REF!</definedName>
    <definedName name="__etc6" localSheetId="1">#REF!</definedName>
    <definedName name="__etc6">#REF!</definedName>
    <definedName name="__etc7" localSheetId="1">#REF!</definedName>
    <definedName name="__etc7">#REF!</definedName>
    <definedName name="__etc8" localSheetId="1">#REF!</definedName>
    <definedName name="__etc8">#REF!</definedName>
    <definedName name="__etc9" localSheetId="1">#REF!</definedName>
    <definedName name="__etc9">#REF!</definedName>
    <definedName name="_etc10" localSheetId="1">[1]物依!#REF!</definedName>
    <definedName name="_etc10">[1]物依!#REF!</definedName>
    <definedName name="_etc2" localSheetId="1">[1]物依!#REF!</definedName>
    <definedName name="_etc2">[1]物依!#REF!</definedName>
    <definedName name="_etc3" localSheetId="1">[1]物依!#REF!</definedName>
    <definedName name="_etc3">[1]物依!#REF!</definedName>
    <definedName name="_etc4" localSheetId="1">[1]物依!#REF!</definedName>
    <definedName name="_etc4">[1]物依!#REF!</definedName>
    <definedName name="_etc5" localSheetId="1">[1]物依!#REF!</definedName>
    <definedName name="_etc5">[1]物依!#REF!</definedName>
    <definedName name="_etc6" localSheetId="1">[1]物依!#REF!</definedName>
    <definedName name="_etc6">[1]物依!#REF!</definedName>
    <definedName name="_etc7" localSheetId="1">[1]物依!#REF!</definedName>
    <definedName name="_etc7">[1]物依!#REF!</definedName>
    <definedName name="_etc8" localSheetId="1">[1]物依!#REF!</definedName>
    <definedName name="_etc8">[1]物依!#REF!</definedName>
    <definedName name="_etc9" localSheetId="1">[1]物依!#REF!</definedName>
    <definedName name="_etc9">[1]物依!#REF!</definedName>
    <definedName name="_Key1" localSheetId="1" hidden="1">#REF!</definedName>
    <definedName name="_Key1" hidden="1">#REF!</definedName>
    <definedName name="_Order1" hidden="1">255</definedName>
    <definedName name="_Order2" hidden="1">255</definedName>
    <definedName name="_Sort" localSheetId="1" hidden="1">#REF!</definedName>
    <definedName name="_Sort" hidden="1">#REF!</definedName>
    <definedName name="Ｂ" localSheetId="1" hidden="1">#REF!</definedName>
    <definedName name="Ｂ" hidden="1">#REF!</definedName>
    <definedName name="_xlnm.Database" localSheetId="1">#REF!</definedName>
    <definedName name="_xlnm.Database">#REF!</definedName>
    <definedName name="database2" localSheetId="1">#REF!</definedName>
    <definedName name="database2">#REF!</definedName>
    <definedName name="etc" localSheetId="1">[1]物依!#REF!</definedName>
    <definedName name="etc">[1]物依!#REF!</definedName>
    <definedName name="Excel_BuiltIn_Database" localSheetId="1">#REF!</definedName>
    <definedName name="Excel_BuiltIn_Database">#REF!</definedName>
    <definedName name="ｋｋｋ" localSheetId="1">#REF!</definedName>
    <definedName name="ｋｋｋ">#REF!</definedName>
    <definedName name="_xlnm.Print_Area" localSheetId="1">B点0!$A$1:$X$66</definedName>
    <definedName name="_xlnm.Print_Area" localSheetId="0">標準!$A$1:$X$66</definedName>
    <definedName name="ｒｒｒ" localSheetId="1">#REF!</definedName>
    <definedName name="ｒｒｒ">#REF!</definedName>
    <definedName name="s" localSheetId="1">#REF!</definedName>
    <definedName name="s">#REF!</definedName>
    <definedName name="ｔｔｔｔ" localSheetId="1">#REF!</definedName>
    <definedName name="ｔｔｔｔ">#REF!</definedName>
    <definedName name="ｙｙｙ" localSheetId="1">#REF!</definedName>
    <definedName name="ｙｙｙ">#REF!</definedName>
    <definedName name="ｙｙｙｙ" localSheetId="1">#REF!</definedName>
    <definedName name="ｙｙｙｙ">#REF!</definedName>
    <definedName name="あ" localSheetId="1" hidden="1">#REF!</definedName>
    <definedName name="あ" hidden="1">#REF!</definedName>
    <definedName name="オゾン" localSheetId="1">[1]物依!#REF!</definedName>
    <definedName name="オゾン">[1]物依!#REF!</definedName>
    <definedName name="ブランク" localSheetId="1">#REF!</definedName>
    <definedName name="ブランク">#REF!</definedName>
    <definedName name="圧縮永久歪" localSheetId="1">[2]物依!#REF!</definedName>
    <definedName name="圧縮永久歪">[2]物依!#REF!</definedName>
    <definedName name="管理等級" localSheetId="1">#REF!</definedName>
    <definedName name="管理等級">#REF!</definedName>
    <definedName name="拠点" localSheetId="1">#REF!</definedName>
    <definedName name="拠点">#REF!</definedName>
    <definedName name="屈曲試験" localSheetId="1">[1]物依!#REF!</definedName>
    <definedName name="屈曲試験">[1]物依!#REF!</definedName>
    <definedName name="耐油" localSheetId="1">[2]物依!#REF!</definedName>
    <definedName name="耐油">[2]物依!#REF!</definedName>
    <definedName name="低温性" localSheetId="1">[1]物依!#REF!</definedName>
    <definedName name="低温性">[1]物依!#REF!</definedName>
    <definedName name="低高温" localSheetId="1">[2]物依!#REF!</definedName>
    <definedName name="低高温">[2]物依!#REF!</definedName>
    <definedName name="電気抵抗" localSheetId="1">[1]物依!#REF!</definedName>
    <definedName name="電気抵抗">[1]物依!#REF!</definedName>
    <definedName name="熱老化" localSheetId="1">#REF!</definedName>
    <definedName name="熱老化">#REF!</definedName>
    <definedName name="粘弾性" localSheetId="1">[1]物依!#REF!</definedName>
    <definedName name="粘弾性">[1]物依!#REF!</definedName>
    <definedName name="品質等級" localSheetId="1">#REF!</definedName>
    <definedName name="品質等級">#REF!</definedName>
    <definedName name="品質統計" localSheetId="1">'[3]４月'!#REF!</definedName>
    <definedName name="品質統計">'[3]４月'!#REF!</definedName>
    <definedName name="品質統計集計" localSheetId="1">#REF!</definedName>
    <definedName name="品質統計集計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L3" i="1"/>
  <c r="W13" i="2" l="1"/>
  <c r="W14" i="2" s="1"/>
  <c r="W13" i="1"/>
  <c r="W14" i="1" s="1"/>
  <c r="W15" i="2" l="1"/>
  <c r="W17" i="2" s="1"/>
  <c r="W15" i="1"/>
  <c r="W17" i="1" s="1"/>
  <c r="R38" i="2" l="1"/>
  <c r="R37" i="2"/>
  <c r="R36" i="2"/>
  <c r="R35" i="2"/>
  <c r="R34" i="2"/>
  <c r="R31" i="2"/>
  <c r="R38" i="1"/>
  <c r="R37" i="1"/>
  <c r="R36" i="1"/>
  <c r="R35" i="1"/>
  <c r="R34" i="1"/>
  <c r="R31" i="1"/>
  <c r="W9" i="2" l="1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W8" i="2"/>
  <c r="V8" i="2"/>
  <c r="W91" i="2" s="1"/>
  <c r="U8" i="2"/>
  <c r="V91" i="2" s="1"/>
  <c r="T8" i="2"/>
  <c r="T92" i="2" s="1"/>
  <c r="S8" i="2"/>
  <c r="S92" i="2" s="1"/>
  <c r="R8" i="2"/>
  <c r="Q8" i="2"/>
  <c r="P8" i="2"/>
  <c r="O8" i="2"/>
  <c r="N8" i="2"/>
  <c r="O91" i="2" s="1"/>
  <c r="M8" i="2"/>
  <c r="N91" i="2" s="1"/>
  <c r="L8" i="2"/>
  <c r="L92" i="2" s="1"/>
  <c r="K8" i="2"/>
  <c r="J8" i="2"/>
  <c r="I8" i="2"/>
  <c r="H8" i="2"/>
  <c r="G8" i="2"/>
  <c r="F8" i="2"/>
  <c r="E8" i="2"/>
  <c r="C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C7" i="2"/>
  <c r="W6" i="2"/>
  <c r="V6" i="2"/>
  <c r="U6" i="2"/>
  <c r="T6" i="2"/>
  <c r="U95" i="2" s="1"/>
  <c r="S6" i="2"/>
  <c r="R6" i="2"/>
  <c r="Q6" i="2"/>
  <c r="P6" i="2"/>
  <c r="O6" i="2"/>
  <c r="N6" i="2"/>
  <c r="M6" i="2"/>
  <c r="L6" i="2"/>
  <c r="M95" i="2" s="1"/>
  <c r="K6" i="2"/>
  <c r="J6" i="2"/>
  <c r="I6" i="2"/>
  <c r="H6" i="2"/>
  <c r="G6" i="2"/>
  <c r="H93" i="2" s="1"/>
  <c r="F6" i="2"/>
  <c r="E6" i="2"/>
  <c r="C6" i="2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W6" i="1"/>
  <c r="V6" i="1"/>
  <c r="U6" i="1"/>
  <c r="T6" i="1"/>
  <c r="S6" i="1"/>
  <c r="R6" i="1"/>
  <c r="Q6" i="1"/>
  <c r="P6" i="1"/>
  <c r="O6" i="1"/>
  <c r="N6" i="1"/>
  <c r="M6" i="1"/>
  <c r="L6" i="1"/>
  <c r="K6" i="1"/>
  <c r="K91" i="1" s="1"/>
  <c r="J6" i="1"/>
  <c r="I6" i="1"/>
  <c r="H6" i="1"/>
  <c r="G6" i="1"/>
  <c r="F6" i="1"/>
  <c r="E6" i="1"/>
  <c r="D6" i="1"/>
  <c r="D11" i="1" l="1"/>
  <c r="F89" i="1"/>
  <c r="G89" i="1"/>
  <c r="G95" i="1"/>
  <c r="R94" i="1"/>
  <c r="L12" i="2"/>
  <c r="L11" i="2"/>
  <c r="D91" i="2"/>
  <c r="V12" i="1"/>
  <c r="V11" i="1"/>
  <c r="H94" i="1"/>
  <c r="T94" i="1"/>
  <c r="L12" i="1"/>
  <c r="L11" i="1"/>
  <c r="M11" i="2"/>
  <c r="M12" i="2"/>
  <c r="I94" i="1"/>
  <c r="V93" i="1"/>
  <c r="M12" i="1"/>
  <c r="M11" i="1"/>
  <c r="N90" i="2"/>
  <c r="N11" i="2"/>
  <c r="N12" i="2"/>
  <c r="W12" i="1"/>
  <c r="W11" i="1"/>
  <c r="J91" i="1"/>
  <c r="V94" i="1"/>
  <c r="N12" i="1"/>
  <c r="N11" i="1"/>
  <c r="W94" i="2"/>
  <c r="O11" i="2"/>
  <c r="O12" i="2"/>
  <c r="P11" i="2"/>
  <c r="P12" i="2"/>
  <c r="J12" i="1"/>
  <c r="J11" i="1"/>
  <c r="K11" i="2"/>
  <c r="K12" i="2"/>
  <c r="K90" i="1"/>
  <c r="K12" i="1"/>
  <c r="K11" i="1"/>
  <c r="Q89" i="1"/>
  <c r="P12" i="1"/>
  <c r="P11" i="1"/>
  <c r="E12" i="2"/>
  <c r="E11" i="2"/>
  <c r="Q12" i="2"/>
  <c r="Q11" i="2"/>
  <c r="O90" i="1"/>
  <c r="O11" i="1"/>
  <c r="O12" i="1"/>
  <c r="Q11" i="1"/>
  <c r="Q12" i="1"/>
  <c r="I89" i="1"/>
  <c r="M90" i="1"/>
  <c r="F12" i="2"/>
  <c r="F11" i="2"/>
  <c r="R12" i="2"/>
  <c r="R11" i="2"/>
  <c r="E11" i="1"/>
  <c r="E12" i="1"/>
  <c r="O95" i="1"/>
  <c r="F90" i="1"/>
  <c r="F11" i="1"/>
  <c r="F12" i="1"/>
  <c r="R90" i="1"/>
  <c r="R11" i="1"/>
  <c r="R12" i="1"/>
  <c r="V90" i="1"/>
  <c r="G12" i="2"/>
  <c r="G11" i="2"/>
  <c r="S12" i="2"/>
  <c r="S11" i="2"/>
  <c r="W94" i="1"/>
  <c r="P95" i="1"/>
  <c r="G90" i="1"/>
  <c r="G11" i="1"/>
  <c r="G12" i="1"/>
  <c r="S12" i="1"/>
  <c r="S11" i="1"/>
  <c r="W92" i="1"/>
  <c r="D95" i="2"/>
  <c r="D11" i="2"/>
  <c r="D16" i="2" s="1"/>
  <c r="S32" i="2" s="1"/>
  <c r="H12" i="2"/>
  <c r="H11" i="2"/>
  <c r="T12" i="2"/>
  <c r="T11" i="2"/>
  <c r="S35" i="2"/>
  <c r="H12" i="1"/>
  <c r="H11" i="1"/>
  <c r="T12" i="1"/>
  <c r="T11" i="1"/>
  <c r="S35" i="1"/>
  <c r="D92" i="2"/>
  <c r="I12" i="2"/>
  <c r="I11" i="2"/>
  <c r="U12" i="2"/>
  <c r="U11" i="2"/>
  <c r="W90" i="2"/>
  <c r="W11" i="2"/>
  <c r="W12" i="2"/>
  <c r="I90" i="1"/>
  <c r="I12" i="1"/>
  <c r="I11" i="1"/>
  <c r="U12" i="1"/>
  <c r="U11" i="1"/>
  <c r="R94" i="2"/>
  <c r="J11" i="2"/>
  <c r="J12" i="2"/>
  <c r="V90" i="2"/>
  <c r="V11" i="2"/>
  <c r="V12" i="2"/>
  <c r="H95" i="1"/>
  <c r="R92" i="1"/>
  <c r="P91" i="1"/>
  <c r="U91" i="1"/>
  <c r="N92" i="1"/>
  <c r="I92" i="1"/>
  <c r="Q91" i="1"/>
  <c r="S91" i="1"/>
  <c r="G91" i="1"/>
  <c r="Q92" i="1"/>
  <c r="E91" i="1"/>
  <c r="M93" i="1"/>
  <c r="D93" i="1"/>
  <c r="S92" i="1"/>
  <c r="E92" i="1"/>
  <c r="J92" i="1"/>
  <c r="M91" i="1"/>
  <c r="U92" i="1"/>
  <c r="N95" i="1"/>
  <c r="V92" i="1"/>
  <c r="W95" i="1"/>
  <c r="K92" i="1"/>
  <c r="P94" i="1"/>
  <c r="L92" i="1"/>
  <c r="D92" i="1"/>
  <c r="R95" i="1"/>
  <c r="U93" i="1"/>
  <c r="M92" i="1"/>
  <c r="R91" i="1"/>
  <c r="H92" i="1"/>
  <c r="K89" i="1"/>
  <c r="U89" i="1"/>
  <c r="J90" i="1"/>
  <c r="S90" i="1"/>
  <c r="H91" i="1"/>
  <c r="F92" i="1"/>
  <c r="O92" i="1"/>
  <c r="E93" i="1"/>
  <c r="N93" i="1"/>
  <c r="W93" i="1"/>
  <c r="L94" i="1"/>
  <c r="U94" i="1"/>
  <c r="J95" i="1"/>
  <c r="S95" i="1"/>
  <c r="J95" i="2"/>
  <c r="J93" i="2"/>
  <c r="I94" i="2"/>
  <c r="R95" i="2"/>
  <c r="R93" i="2"/>
  <c r="Q94" i="2"/>
  <c r="E90" i="2"/>
  <c r="E93" i="2"/>
  <c r="M90" i="2"/>
  <c r="M93" i="2"/>
  <c r="U90" i="2"/>
  <c r="U93" i="2"/>
  <c r="J91" i="2"/>
  <c r="I92" i="2"/>
  <c r="R91" i="2"/>
  <c r="Q92" i="2"/>
  <c r="M89" i="2"/>
  <c r="K90" i="2"/>
  <c r="O93" i="2"/>
  <c r="P95" i="2"/>
  <c r="P92" i="1"/>
  <c r="O89" i="1"/>
  <c r="H93" i="1"/>
  <c r="Q93" i="1"/>
  <c r="Q97" i="1" s="1"/>
  <c r="F94" i="1"/>
  <c r="O94" i="1"/>
  <c r="E95" i="1"/>
  <c r="M89" i="1"/>
  <c r="V89" i="1"/>
  <c r="T90" i="1"/>
  <c r="I91" i="1"/>
  <c r="G92" i="1"/>
  <c r="F93" i="1"/>
  <c r="O93" i="1"/>
  <c r="D94" i="1"/>
  <c r="M94" i="1"/>
  <c r="K95" i="1"/>
  <c r="U95" i="1"/>
  <c r="K95" i="2"/>
  <c r="K93" i="2"/>
  <c r="S95" i="2"/>
  <c r="S93" i="2"/>
  <c r="F90" i="2"/>
  <c r="E95" i="2"/>
  <c r="K91" i="2"/>
  <c r="S91" i="2"/>
  <c r="N89" i="2"/>
  <c r="L90" i="2"/>
  <c r="R92" i="2"/>
  <c r="P93" i="2"/>
  <c r="S94" i="2"/>
  <c r="V95" i="2"/>
  <c r="D90" i="1"/>
  <c r="L89" i="1"/>
  <c r="T89" i="1"/>
  <c r="E89" i="1"/>
  <c r="N89" i="1"/>
  <c r="W89" i="1"/>
  <c r="L90" i="1"/>
  <c r="U90" i="1"/>
  <c r="G93" i="1"/>
  <c r="P93" i="1"/>
  <c r="E94" i="1"/>
  <c r="N94" i="1"/>
  <c r="M95" i="1"/>
  <c r="V95" i="1"/>
  <c r="L95" i="2"/>
  <c r="T95" i="2"/>
  <c r="G90" i="2"/>
  <c r="O90" i="2"/>
  <c r="O89" i="2"/>
  <c r="R90" i="2"/>
  <c r="P91" i="2"/>
  <c r="V93" i="2"/>
  <c r="T94" i="2"/>
  <c r="W95" i="2"/>
  <c r="W93" i="2"/>
  <c r="F95" i="2"/>
  <c r="D95" i="1"/>
  <c r="P89" i="1"/>
  <c r="E90" i="1"/>
  <c r="N90" i="1"/>
  <c r="W90" i="1"/>
  <c r="V91" i="1"/>
  <c r="T92" i="1"/>
  <c r="I93" i="1"/>
  <c r="R93" i="1"/>
  <c r="G94" i="1"/>
  <c r="Q94" i="1"/>
  <c r="F95" i="1"/>
  <c r="E94" i="2"/>
  <c r="E91" i="2"/>
  <c r="M94" i="2"/>
  <c r="M91" i="2"/>
  <c r="U94" i="2"/>
  <c r="U91" i="2"/>
  <c r="J89" i="2"/>
  <c r="I90" i="2"/>
  <c r="I98" i="2" s="1"/>
  <c r="R89" i="2"/>
  <c r="Q90" i="2"/>
  <c r="E92" i="2"/>
  <c r="M92" i="2"/>
  <c r="U92" i="2"/>
  <c r="E89" i="2"/>
  <c r="V89" i="2"/>
  <c r="T90" i="2"/>
  <c r="F93" i="2"/>
  <c r="D94" i="2"/>
  <c r="G95" i="2"/>
  <c r="H89" i="1"/>
  <c r="N91" i="1"/>
  <c r="W91" i="1"/>
  <c r="J93" i="1"/>
  <c r="S93" i="1"/>
  <c r="F94" i="2"/>
  <c r="N94" i="2"/>
  <c r="V94" i="2"/>
  <c r="K89" i="2"/>
  <c r="S89" i="2"/>
  <c r="F92" i="2"/>
  <c r="N92" i="2"/>
  <c r="N98" i="2" s="1"/>
  <c r="V92" i="2"/>
  <c r="V98" i="2" s="1"/>
  <c r="F89" i="2"/>
  <c r="W89" i="2"/>
  <c r="F91" i="2"/>
  <c r="G93" i="2"/>
  <c r="J94" i="2"/>
  <c r="H95" i="2"/>
  <c r="L89" i="2"/>
  <c r="T89" i="2"/>
  <c r="G92" i="2"/>
  <c r="O92" i="2"/>
  <c r="W92" i="2"/>
  <c r="W98" i="2" s="1"/>
  <c r="G89" i="2"/>
  <c r="D90" i="2"/>
  <c r="G91" i="2"/>
  <c r="J92" i="2"/>
  <c r="K94" i="2"/>
  <c r="N95" i="2"/>
  <c r="P89" i="2"/>
  <c r="S90" i="2"/>
  <c r="L95" i="1"/>
  <c r="L93" i="1"/>
  <c r="T95" i="1"/>
  <c r="T93" i="1"/>
  <c r="L91" i="1"/>
  <c r="T91" i="1"/>
  <c r="R89" i="1"/>
  <c r="Q90" i="1"/>
  <c r="F91" i="1"/>
  <c r="O91" i="1"/>
  <c r="K93" i="1"/>
  <c r="J94" i="1"/>
  <c r="S94" i="1"/>
  <c r="Q95" i="1"/>
  <c r="G94" i="2"/>
  <c r="O94" i="2"/>
  <c r="D91" i="1"/>
  <c r="H90" i="1"/>
  <c r="P90" i="1"/>
  <c r="D89" i="1"/>
  <c r="J89" i="1"/>
  <c r="S89" i="1"/>
  <c r="K94" i="1"/>
  <c r="I95" i="1"/>
  <c r="I95" i="2"/>
  <c r="I93" i="2"/>
  <c r="H94" i="2"/>
  <c r="Q95" i="2"/>
  <c r="Q93" i="2"/>
  <c r="P94" i="2"/>
  <c r="D89" i="2"/>
  <c r="U89" i="2"/>
  <c r="I91" i="2"/>
  <c r="H92" i="2"/>
  <c r="Q91" i="2"/>
  <c r="P92" i="2"/>
  <c r="H89" i="2"/>
  <c r="J90" i="2"/>
  <c r="J98" i="2" s="1"/>
  <c r="H91" i="2"/>
  <c r="K92" i="2"/>
  <c r="N93" i="2"/>
  <c r="L94" i="2"/>
  <c r="O95" i="2"/>
  <c r="H90" i="2"/>
  <c r="P90" i="2"/>
  <c r="P98" i="2" s="1"/>
  <c r="L91" i="2"/>
  <c r="T91" i="2"/>
  <c r="D93" i="2"/>
  <c r="L93" i="2"/>
  <c r="T93" i="2"/>
  <c r="I89" i="2"/>
  <c r="Q89" i="2"/>
  <c r="G97" i="1" l="1"/>
  <c r="V98" i="1"/>
  <c r="F98" i="1"/>
  <c r="Q100" i="1"/>
  <c r="W98" i="1"/>
  <c r="K98" i="1"/>
  <c r="I98" i="1"/>
  <c r="R98" i="1"/>
  <c r="V13" i="2"/>
  <c r="W16" i="2"/>
  <c r="E13" i="1"/>
  <c r="Q16" i="1"/>
  <c r="P13" i="1"/>
  <c r="J13" i="1"/>
  <c r="K16" i="1"/>
  <c r="U13" i="2"/>
  <c r="V16" i="2"/>
  <c r="S13" i="2"/>
  <c r="T16" i="2"/>
  <c r="L13" i="2"/>
  <c r="M16" i="2"/>
  <c r="M13" i="1"/>
  <c r="N16" i="1"/>
  <c r="T13" i="2"/>
  <c r="U16" i="2"/>
  <c r="N13" i="1"/>
  <c r="O16" i="1"/>
  <c r="K13" i="1"/>
  <c r="L16" i="1"/>
  <c r="S98" i="2"/>
  <c r="E98" i="1"/>
  <c r="H16" i="2"/>
  <c r="G13" i="2"/>
  <c r="R13" i="2"/>
  <c r="S16" i="2"/>
  <c r="J13" i="2"/>
  <c r="K16" i="2"/>
  <c r="V13" i="1"/>
  <c r="W16" i="1"/>
  <c r="J16" i="2"/>
  <c r="I13" i="2"/>
  <c r="I16" i="2"/>
  <c r="H13" i="2"/>
  <c r="D13" i="1"/>
  <c r="Q16" i="2"/>
  <c r="P13" i="2"/>
  <c r="J16" i="1"/>
  <c r="I13" i="1"/>
  <c r="F13" i="1"/>
  <c r="F13" i="2"/>
  <c r="G16" i="2"/>
  <c r="R16" i="2"/>
  <c r="Q13" i="2"/>
  <c r="T13" i="1"/>
  <c r="U16" i="1"/>
  <c r="D13" i="2"/>
  <c r="E16" i="2"/>
  <c r="M13" i="2"/>
  <c r="N16" i="2"/>
  <c r="U13" i="1"/>
  <c r="V16" i="1"/>
  <c r="I96" i="1"/>
  <c r="E98" i="2"/>
  <c r="E13" i="2"/>
  <c r="F16" i="2"/>
  <c r="P16" i="2"/>
  <c r="O13" i="2"/>
  <c r="D100" i="2"/>
  <c r="K98" i="2"/>
  <c r="H13" i="1"/>
  <c r="S13" i="1"/>
  <c r="T16" i="1"/>
  <c r="R13" i="1"/>
  <c r="S16" i="1"/>
  <c r="P16" i="1"/>
  <c r="O13" i="1"/>
  <c r="L13" i="1"/>
  <c r="M16" i="1"/>
  <c r="D98" i="2"/>
  <c r="R16" i="1"/>
  <c r="Q13" i="1"/>
  <c r="N13" i="2"/>
  <c r="O16" i="2"/>
  <c r="K13" i="2"/>
  <c r="L16" i="2"/>
  <c r="G13" i="1"/>
  <c r="O98" i="1"/>
  <c r="Q96" i="1"/>
  <c r="N98" i="1"/>
  <c r="M98" i="1"/>
  <c r="F96" i="1"/>
  <c r="G96" i="1"/>
  <c r="D98" i="1"/>
  <c r="T98" i="1"/>
  <c r="G100" i="1"/>
  <c r="F100" i="1"/>
  <c r="I100" i="1"/>
  <c r="E97" i="1"/>
  <c r="E96" i="1"/>
  <c r="E100" i="1"/>
  <c r="H98" i="2"/>
  <c r="J97" i="2"/>
  <c r="J96" i="2"/>
  <c r="J100" i="2"/>
  <c r="P98" i="1"/>
  <c r="G100" i="2"/>
  <c r="G96" i="2"/>
  <c r="G97" i="2"/>
  <c r="S97" i="2"/>
  <c r="S100" i="2"/>
  <c r="S96" i="2"/>
  <c r="S99" i="2" s="1"/>
  <c r="S101" i="2" s="1"/>
  <c r="I97" i="1"/>
  <c r="H98" i="1"/>
  <c r="W100" i="2"/>
  <c r="W96" i="2"/>
  <c r="W97" i="2"/>
  <c r="G98" i="2"/>
  <c r="L98" i="2"/>
  <c r="L97" i="2"/>
  <c r="L96" i="2"/>
  <c r="L100" i="2"/>
  <c r="H100" i="1"/>
  <c r="H96" i="1"/>
  <c r="H97" i="1"/>
  <c r="U98" i="1"/>
  <c r="N100" i="2"/>
  <c r="N96" i="2"/>
  <c r="N97" i="2"/>
  <c r="V96" i="1"/>
  <c r="V97" i="1"/>
  <c r="V100" i="1"/>
  <c r="U98" i="2"/>
  <c r="K97" i="1"/>
  <c r="K96" i="1"/>
  <c r="K100" i="1"/>
  <c r="G98" i="1"/>
  <c r="S100" i="1"/>
  <c r="S97" i="1"/>
  <c r="S96" i="1"/>
  <c r="E100" i="2"/>
  <c r="E96" i="2"/>
  <c r="E97" i="2"/>
  <c r="Q98" i="2"/>
  <c r="R98" i="2"/>
  <c r="L98" i="1"/>
  <c r="L97" i="1"/>
  <c r="L96" i="1"/>
  <c r="L100" i="1"/>
  <c r="M97" i="1"/>
  <c r="M96" i="1"/>
  <c r="M100" i="1"/>
  <c r="H100" i="2"/>
  <c r="H96" i="2"/>
  <c r="H97" i="2"/>
  <c r="Q97" i="2"/>
  <c r="Q100" i="2"/>
  <c r="Q96" i="2"/>
  <c r="D97" i="1"/>
  <c r="D96" i="1"/>
  <c r="D100" i="1"/>
  <c r="I97" i="2"/>
  <c r="I100" i="2"/>
  <c r="I96" i="2"/>
  <c r="U100" i="2"/>
  <c r="U96" i="2"/>
  <c r="U97" i="2"/>
  <c r="T97" i="2"/>
  <c r="T100" i="2"/>
  <c r="T96" i="2"/>
  <c r="O98" i="2"/>
  <c r="J98" i="1"/>
  <c r="T98" i="2"/>
  <c r="M100" i="2"/>
  <c r="M96" i="2"/>
  <c r="M97" i="2"/>
  <c r="J100" i="1"/>
  <c r="J97" i="1"/>
  <c r="J96" i="1"/>
  <c r="Q98" i="1"/>
  <c r="R97" i="2"/>
  <c r="R96" i="2"/>
  <c r="R100" i="2"/>
  <c r="O100" i="2"/>
  <c r="O96" i="2"/>
  <c r="O97" i="2"/>
  <c r="W96" i="1"/>
  <c r="W97" i="1"/>
  <c r="W100" i="1"/>
  <c r="F98" i="2"/>
  <c r="M98" i="2"/>
  <c r="P100" i="2"/>
  <c r="P96" i="2"/>
  <c r="P97" i="2"/>
  <c r="S98" i="1"/>
  <c r="P100" i="1"/>
  <c r="P96" i="1"/>
  <c r="P97" i="1"/>
  <c r="F97" i="1"/>
  <c r="K97" i="2"/>
  <c r="K96" i="2"/>
  <c r="K100" i="2"/>
  <c r="U97" i="1"/>
  <c r="U96" i="1"/>
  <c r="U100" i="1"/>
  <c r="D97" i="2"/>
  <c r="D96" i="2"/>
  <c r="D99" i="2" s="1"/>
  <c r="D101" i="2" s="1"/>
  <c r="F100" i="2"/>
  <c r="F96" i="2"/>
  <c r="F97" i="2"/>
  <c r="V100" i="2"/>
  <c r="V96" i="2"/>
  <c r="V97" i="2"/>
  <c r="T97" i="1"/>
  <c r="T100" i="1"/>
  <c r="T96" i="1"/>
  <c r="R100" i="1"/>
  <c r="R97" i="1"/>
  <c r="R96" i="1"/>
  <c r="N97" i="1"/>
  <c r="N96" i="1"/>
  <c r="N100" i="1"/>
  <c r="O97" i="1"/>
  <c r="O96" i="1"/>
  <c r="O100" i="1"/>
  <c r="Q99" i="1" l="1"/>
  <c r="Q101" i="1" s="1"/>
  <c r="F99" i="1"/>
  <c r="F101" i="1" s="1"/>
  <c r="G99" i="1"/>
  <c r="G101" i="1" s="1"/>
  <c r="G15" i="1"/>
  <c r="G17" i="1" s="1"/>
  <c r="G14" i="1"/>
  <c r="E14" i="2"/>
  <c r="E15" i="2"/>
  <c r="E17" i="2" s="1"/>
  <c r="S15" i="2"/>
  <c r="S17" i="2" s="1"/>
  <c r="S14" i="2"/>
  <c r="O15" i="1"/>
  <c r="O17" i="1" s="1"/>
  <c r="O14" i="1"/>
  <c r="I14" i="2"/>
  <c r="I15" i="2"/>
  <c r="I17" i="2" s="1"/>
  <c r="R14" i="1"/>
  <c r="R15" i="1"/>
  <c r="R17" i="1" s="1"/>
  <c r="F15" i="2"/>
  <c r="F17" i="2" s="1"/>
  <c r="F14" i="2"/>
  <c r="K14" i="1"/>
  <c r="K15" i="1"/>
  <c r="K17" i="1" s="1"/>
  <c r="U15" i="2"/>
  <c r="U17" i="2" s="1"/>
  <c r="U14" i="2"/>
  <c r="Q15" i="2"/>
  <c r="Q17" i="2" s="1"/>
  <c r="Q14" i="2"/>
  <c r="K15" i="2"/>
  <c r="K17" i="2" s="1"/>
  <c r="K14" i="2"/>
  <c r="S14" i="1"/>
  <c r="S15" i="1"/>
  <c r="S17" i="1" s="1"/>
  <c r="U14" i="1"/>
  <c r="U15" i="1"/>
  <c r="U17" i="1" s="1"/>
  <c r="F14" i="1"/>
  <c r="F15" i="1"/>
  <c r="F17" i="1" s="1"/>
  <c r="V14" i="1"/>
  <c r="V15" i="1"/>
  <c r="V17" i="1" s="1"/>
  <c r="N15" i="1"/>
  <c r="N17" i="1" s="1"/>
  <c r="N14" i="1"/>
  <c r="J15" i="1"/>
  <c r="J17" i="1" s="1"/>
  <c r="J14" i="1"/>
  <c r="K99" i="2"/>
  <c r="K101" i="2" s="1"/>
  <c r="N14" i="2"/>
  <c r="N15" i="2"/>
  <c r="N17" i="2" s="1"/>
  <c r="H14" i="1"/>
  <c r="I16" i="1" s="1"/>
  <c r="H15" i="1"/>
  <c r="H17" i="1" s="1"/>
  <c r="I14" i="1"/>
  <c r="I15" i="1"/>
  <c r="I17" i="1" s="1"/>
  <c r="P14" i="1"/>
  <c r="P15" i="1"/>
  <c r="P17" i="1" s="1"/>
  <c r="Q15" i="1"/>
  <c r="Q17" i="1" s="1"/>
  <c r="Q14" i="1"/>
  <c r="M15" i="2"/>
  <c r="M17" i="2" s="1"/>
  <c r="M14" i="2"/>
  <c r="J14" i="2"/>
  <c r="J15" i="2"/>
  <c r="J17" i="2" s="1"/>
  <c r="T14" i="2"/>
  <c r="T15" i="2"/>
  <c r="T17" i="2" s="1"/>
  <c r="S34" i="2"/>
  <c r="S39" i="2" s="1"/>
  <c r="P14" i="2"/>
  <c r="P15" i="2"/>
  <c r="P17" i="2" s="1"/>
  <c r="H14" i="2"/>
  <c r="H15" i="2"/>
  <c r="H17" i="2" s="1"/>
  <c r="D14" i="2"/>
  <c r="D15" i="2"/>
  <c r="S37" i="2"/>
  <c r="R15" i="2"/>
  <c r="R17" i="2" s="1"/>
  <c r="R14" i="2"/>
  <c r="M15" i="1"/>
  <c r="M17" i="1" s="1"/>
  <c r="M14" i="1"/>
  <c r="E15" i="1"/>
  <c r="E17" i="1" s="1"/>
  <c r="E14" i="1"/>
  <c r="F16" i="1" s="1"/>
  <c r="O14" i="2"/>
  <c r="O15" i="2"/>
  <c r="O17" i="2" s="1"/>
  <c r="G14" i="2"/>
  <c r="G15" i="2"/>
  <c r="G17" i="2" s="1"/>
  <c r="S33" i="2"/>
  <c r="I99" i="1"/>
  <c r="I101" i="1" s="1"/>
  <c r="L14" i="1"/>
  <c r="L15" i="1"/>
  <c r="L17" i="1" s="1"/>
  <c r="T14" i="1"/>
  <c r="T15" i="1"/>
  <c r="T17" i="1" s="1"/>
  <c r="D15" i="1"/>
  <c r="D14" i="1"/>
  <c r="S37" i="1"/>
  <c r="L15" i="2"/>
  <c r="L17" i="2" s="1"/>
  <c r="L14" i="2"/>
  <c r="V15" i="2"/>
  <c r="V17" i="2" s="1"/>
  <c r="V14" i="2"/>
  <c r="E99" i="1"/>
  <c r="E101" i="1" s="1"/>
  <c r="O99" i="2"/>
  <c r="O101" i="2" s="1"/>
  <c r="L99" i="2"/>
  <c r="L101" i="2" s="1"/>
  <c r="V99" i="2"/>
  <c r="V101" i="2" s="1"/>
  <c r="R99" i="2"/>
  <c r="R101" i="2" s="1"/>
  <c r="Q99" i="2"/>
  <c r="Q101" i="2" s="1"/>
  <c r="I99" i="2"/>
  <c r="I101" i="2" s="1"/>
  <c r="N99" i="1"/>
  <c r="N101" i="1" s="1"/>
  <c r="M99" i="1"/>
  <c r="M101" i="1" s="1"/>
  <c r="K99" i="1"/>
  <c r="K101" i="1" s="1"/>
  <c r="P99" i="1"/>
  <c r="P101" i="1" s="1"/>
  <c r="O99" i="1"/>
  <c r="O101" i="1" s="1"/>
  <c r="T99" i="1"/>
  <c r="T101" i="1" s="1"/>
  <c r="J99" i="1"/>
  <c r="J101" i="1" s="1"/>
  <c r="W99" i="2"/>
  <c r="W101" i="2" s="1"/>
  <c r="U99" i="2"/>
  <c r="U101" i="2" s="1"/>
  <c r="N99" i="2"/>
  <c r="N101" i="2" s="1"/>
  <c r="G99" i="2"/>
  <c r="G101" i="2" s="1"/>
  <c r="S99" i="1"/>
  <c r="S101" i="1" s="1"/>
  <c r="W99" i="1"/>
  <c r="W101" i="1" s="1"/>
  <c r="M99" i="2"/>
  <c r="M101" i="2" s="1"/>
  <c r="P99" i="2"/>
  <c r="P101" i="2" s="1"/>
  <c r="T99" i="2"/>
  <c r="T101" i="2" s="1"/>
  <c r="J99" i="2"/>
  <c r="J101" i="2" s="1"/>
  <c r="F99" i="2"/>
  <c r="F101" i="2" s="1"/>
  <c r="R99" i="1"/>
  <c r="R101" i="1" s="1"/>
  <c r="U99" i="1"/>
  <c r="U101" i="1" s="1"/>
  <c r="D99" i="1"/>
  <c r="D101" i="1" s="1"/>
  <c r="H99" i="2"/>
  <c r="H101" i="2" s="1"/>
  <c r="L99" i="1"/>
  <c r="L101" i="1" s="1"/>
  <c r="E99" i="2"/>
  <c r="E101" i="2" s="1"/>
  <c r="V99" i="1"/>
  <c r="V101" i="1" s="1"/>
  <c r="H99" i="1"/>
  <c r="H101" i="1" s="1"/>
  <c r="G16" i="1" l="1"/>
  <c r="H16" i="1"/>
  <c r="D16" i="1"/>
  <c r="E16" i="1"/>
  <c r="N3" i="2"/>
  <c r="S31" i="2" s="1"/>
  <c r="S38" i="2"/>
  <c r="S38" i="1"/>
  <c r="S34" i="1" l="1"/>
  <c r="S39" i="1" s="1"/>
  <c r="N3" i="1"/>
  <c r="S31" i="1" s="1"/>
  <c r="S32" i="1"/>
  <c r="S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S11820</author>
    <author>浦田 聖子  (Seiko Urata)</author>
  </authors>
  <commentList>
    <comment ref="R20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品種
1.ラジエータホース　Φ27
2.ラジエータホース　Φ33
3.ラジエータホース　Φ37
4.H/H,W/B　Φ13
5.H/H,W/B　Φ16
6.AT（φ9～Φ9.5）　ER仕様
7.AT（φ9～Φ9.5）　VAMAC仕様
8.V/B
9.FUEL　内装ホース
10..その他　総ゴム
11.特殊ホース　CPTフィラー　（φ30.8）
12.特殊ホース　CPTブリーザー　（φ6.9）
13.ターボエアホース（Φ35以上）</t>
        </r>
      </text>
    </comment>
    <comment ref="R39" authorId="1" shapeId="0" xr:uid="{00000000-0006-0000-0000-000002000000}">
      <text>
        <r>
          <rPr>
            <sz val="10"/>
            <color indexed="81"/>
            <rFont val="ＭＳ Ｐゴシック"/>
            <family val="3"/>
            <charset val="128"/>
          </rPr>
          <t>規定内であれば最小R間距離は
基準値以下でも可とする。</t>
        </r>
        <r>
          <rPr>
            <sz val="9"/>
            <color indexed="81"/>
            <rFont val="ＭＳ Ｐゴシック"/>
            <family val="3"/>
            <charset val="128"/>
          </rPr>
          <t xml:space="preserve">
表示は絶対値となります。
（相対角：-20°～+20°内か確認）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S11820</author>
    <author>浦田 聖子  (Seiko Urata)</author>
  </authors>
  <commentList>
    <comment ref="R20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品種
1.ラジエータホース　Φ27
2.ラジエータホース　Φ33
3.ラジエータホース　Φ37
4.H/H,W/B　Φ13
5.H/H,W/B　Φ16
6.AT（φ9～Φ9.5）　ER仕様
7.AT（φ9～Φ9.5）　VAMAC仕様
8.V/B
9.FUEL　内装ホース
10..その他　総ゴム
11.特殊ホース　CPTフィラー　（φ30.8）
12.特殊ホース　CPTブリーザー　（φ6.9）
13.ターボエアホース（Φ35以上）</t>
        </r>
      </text>
    </comment>
    <comment ref="R39" authorId="1" shapeId="0" xr:uid="{00000000-0006-0000-0100-000002000000}">
      <text>
        <r>
          <rPr>
            <sz val="10"/>
            <color indexed="81"/>
            <rFont val="ＭＳ Ｐゴシック"/>
            <family val="3"/>
            <charset val="128"/>
          </rPr>
          <t>規定内であれば最小R間距離は
基準値以下でも可とする。</t>
        </r>
        <r>
          <rPr>
            <sz val="9"/>
            <color indexed="81"/>
            <rFont val="ＭＳ Ｐゴシック"/>
            <family val="3"/>
            <charset val="128"/>
          </rPr>
          <t xml:space="preserve">
表示は絶対値となります。
（相対角：-20°～+20°内か確認）</t>
        </r>
      </text>
    </comment>
  </commentList>
</comments>
</file>

<file path=xl/sharedStrings.xml><?xml version="1.0" encoding="utf-8"?>
<sst xmlns="http://schemas.openxmlformats.org/spreadsheetml/2006/main" count="411" uniqueCount="209">
  <si>
    <t>長さ計算表</t>
    <rPh sb="0" eb="1">
      <t>ナガ</t>
    </rPh>
    <rPh sb="2" eb="4">
      <t>ケイサン</t>
    </rPh>
    <rPh sb="4" eb="5">
      <t>ヒョウ</t>
    </rPh>
    <phoneticPr fontId="5"/>
  </si>
  <si>
    <t>個品設計　変化点気づきシート　～ホース設計検討～</t>
  </si>
  <si>
    <t xml:space="preserve">品番 </t>
  </si>
  <si>
    <t>内径</t>
  </si>
  <si>
    <t>外径</t>
  </si>
  <si>
    <t>全 長</t>
  </si>
  <si>
    <t>製番：</t>
  </si>
  <si>
    <t>開始点</t>
  </si>
  <si>
    <t>Ｘ</t>
  </si>
  <si>
    <t>Ｙ</t>
  </si>
  <si>
    <t>Ｚ</t>
  </si>
  <si>
    <t>Ｒ</t>
  </si>
  <si>
    <t>-</t>
    <phoneticPr fontId="5"/>
  </si>
  <si>
    <t>Ｌ１</t>
  </si>
  <si>
    <t>Ｍ１</t>
  </si>
  <si>
    <t>曲げ角</t>
  </si>
  <si>
    <t>Ｎ１</t>
  </si>
  <si>
    <t>Ｒ長さ</t>
  </si>
  <si>
    <t>Ｒ間長さ</t>
  </si>
  <si>
    <t>相対角</t>
    <rPh sb="0" eb="2">
      <t>ソウタイ</t>
    </rPh>
    <rPh sb="2" eb="3">
      <t>カク</t>
    </rPh>
    <phoneticPr fontId="12"/>
  </si>
  <si>
    <t>ＸＹＺ座標</t>
  </si>
  <si>
    <t></t>
    <phoneticPr fontId="5"/>
  </si>
  <si>
    <t>設計検討結果</t>
  </si>
  <si>
    <t>チェック欄</t>
  </si>
  <si>
    <t>X</t>
  </si>
  <si>
    <t>Y</t>
  </si>
  <si>
    <t>Z</t>
  </si>
  <si>
    <t>R</t>
  </si>
  <si>
    <t>新規</t>
  </si>
  <si>
    <t>狙い</t>
  </si>
  <si>
    <t>・新規点、変化点の顕在化</t>
  </si>
  <si>
    <t>設計標準</t>
  </si>
  <si>
    <t>図面値</t>
  </si>
  <si>
    <t>担当者名</t>
  </si>
  <si>
    <t>承認者名</t>
  </si>
  <si>
    <t>・継続課題の顕在化</t>
  </si>
  <si>
    <t></t>
    <phoneticPr fontId="18"/>
  </si>
  <si>
    <t>縮小図の場合、文字が識別可能か（例：3と8）</t>
    <rPh sb="0" eb="2">
      <t>シュクショウ</t>
    </rPh>
    <rPh sb="2" eb="3">
      <t>ズ</t>
    </rPh>
    <rPh sb="4" eb="6">
      <t>バアイ</t>
    </rPh>
    <rPh sb="7" eb="9">
      <t>モジ</t>
    </rPh>
    <rPh sb="10" eb="12">
      <t>シキベツ</t>
    </rPh>
    <rPh sb="12" eb="14">
      <t>カノウ</t>
    </rPh>
    <rPh sb="16" eb="17">
      <t>レイ</t>
    </rPh>
    <phoneticPr fontId="18"/>
  </si>
  <si>
    <t>-</t>
    <phoneticPr fontId="18"/>
  </si>
  <si>
    <t>チューブ仕様</t>
  </si>
  <si>
    <t>材質は表示されているか</t>
  </si>
  <si>
    <t>-</t>
  </si>
  <si>
    <t>内径･肉厚（外径）､</t>
  </si>
  <si>
    <t>A端</t>
    <phoneticPr fontId="18"/>
  </si>
  <si>
    <t>公差</t>
  </si>
  <si>
    <t>B端</t>
    <phoneticPr fontId="18"/>
  </si>
  <si>
    <t>拡径側</t>
  </si>
  <si>
    <t>内径(拡径率)・肉厚(外径)、公差</t>
  </si>
  <si>
    <t>拡径率→</t>
  </si>
  <si>
    <t>寸法</t>
  </si>
  <si>
    <t>拡径部長さ、除変部長さ</t>
  </si>
  <si>
    <t>量産実績→</t>
  </si>
  <si>
    <t></t>
    <phoneticPr fontId="18"/>
  </si>
  <si>
    <t>最新図面座標と座標データが一致しているか</t>
    <rPh sb="0" eb="2">
      <t>サイシン</t>
    </rPh>
    <rPh sb="2" eb="4">
      <t>ズメン</t>
    </rPh>
    <rPh sb="4" eb="6">
      <t>ザヒョウ</t>
    </rPh>
    <rPh sb="7" eb="9">
      <t>ザヒョウ</t>
    </rPh>
    <rPh sb="13" eb="15">
      <t>イッチ</t>
    </rPh>
    <phoneticPr fontId="18"/>
  </si>
  <si>
    <t>ホース全長</t>
  </si>
  <si>
    <t>端部ストレート</t>
  </si>
  <si>
    <t>A端側パイプ挿入長</t>
  </si>
  <si>
    <t>長さ､公差</t>
  </si>
  <si>
    <t>B端側パイプ挿入長</t>
  </si>
  <si>
    <t>曲げ成形性</t>
  </si>
  <si>
    <t>Ｒ間ストレート長</t>
  </si>
  <si>
    <t>曲げＲ（MIN値）</t>
  </si>
  <si>
    <t></t>
  </si>
  <si>
    <t>直角曲げ後の連続R距離</t>
    <rPh sb="0" eb="2">
      <t>チョッカク</t>
    </rPh>
    <rPh sb="2" eb="3">
      <t>マ</t>
    </rPh>
    <rPh sb="4" eb="5">
      <t>ゴ</t>
    </rPh>
    <rPh sb="6" eb="8">
      <t>レンゾク</t>
    </rPh>
    <rPh sb="9" eb="11">
      <t>キョリ</t>
    </rPh>
    <phoneticPr fontId="18"/>
  </si>
  <si>
    <t>曲げ角（MIN値）</t>
  </si>
  <si>
    <t>曲げ数（総数）</t>
  </si>
  <si>
    <t></t>
  </si>
  <si>
    <t>相対角（R間距離MIN部）</t>
  </si>
  <si>
    <t>20°以下</t>
    <rPh sb="4" eb="5">
      <t>シタ</t>
    </rPh>
    <phoneticPr fontId="5"/>
  </si>
  <si>
    <t>ペイントマーク</t>
  </si>
  <si>
    <t>標準、準標準色の事</t>
  </si>
  <si>
    <t>形状</t>
  </si>
  <si>
    <r>
      <t></t>
    </r>
    <r>
      <rPr>
        <b/>
        <sz val="11"/>
        <rFont val="ＭＳ Ｐゴシック"/>
        <family val="3"/>
        <charset val="128"/>
      </rPr>
      <t>　【設計検討】…DRBFM</t>
    </r>
    <rPh sb="3" eb="5">
      <t>セッケイ</t>
    </rPh>
    <rPh sb="5" eb="7">
      <t>ケントウ</t>
    </rPh>
    <phoneticPr fontId="18"/>
  </si>
  <si>
    <t>①材料②表面処理</t>
    <rPh sb="1" eb="3">
      <t>ザイリョウ</t>
    </rPh>
    <rPh sb="4" eb="6">
      <t>ヒョウメン</t>
    </rPh>
    <rPh sb="6" eb="8">
      <t>ショリ</t>
    </rPh>
    <phoneticPr fontId="18"/>
  </si>
  <si>
    <t></t>
    <phoneticPr fontId="18"/>
  </si>
  <si>
    <t>位置、角度、範囲公差</t>
    <rPh sb="6" eb="8">
      <t>ハンイ</t>
    </rPh>
    <rPh sb="8" eb="10">
      <t>コウサ</t>
    </rPh>
    <phoneticPr fontId="18"/>
  </si>
  <si>
    <t>・着眼点：新規点、変化点、課題、本社/顧客打上げ事項</t>
    <rPh sb="1" eb="4">
      <t>チャクガンテン</t>
    </rPh>
    <rPh sb="5" eb="7">
      <t>シンキ</t>
    </rPh>
    <rPh sb="7" eb="8">
      <t>テン</t>
    </rPh>
    <rPh sb="9" eb="11">
      <t>ヘンカ</t>
    </rPh>
    <rPh sb="11" eb="12">
      <t>テン</t>
    </rPh>
    <rPh sb="13" eb="15">
      <t>カダイ</t>
    </rPh>
    <rPh sb="16" eb="18">
      <t>ホンシャ</t>
    </rPh>
    <rPh sb="19" eb="21">
      <t>コキャク</t>
    </rPh>
    <rPh sb="24" eb="26">
      <t>ジコウ</t>
    </rPh>
    <phoneticPr fontId="18"/>
  </si>
  <si>
    <t>③構造・形状④製造工程・物流</t>
  </si>
  <si>
    <t>部品</t>
  </si>
  <si>
    <t>部品図</t>
  </si>
  <si>
    <t>仕様、ｻｲｽﾞ(ﾌﾟﾛﾃｸﾀｰ)</t>
  </si>
  <si>
    <t>新規点</t>
    <rPh sb="0" eb="2">
      <t>シンキ</t>
    </rPh>
    <rPh sb="2" eb="3">
      <t>テン</t>
    </rPh>
    <phoneticPr fontId="18"/>
  </si>
  <si>
    <t>取付位置 (公差)</t>
  </si>
  <si>
    <t>変化点</t>
    <rPh sb="0" eb="3">
      <t>ヘンカテン</t>
    </rPh>
    <phoneticPr fontId="2"/>
  </si>
  <si>
    <t></t>
    <phoneticPr fontId="18"/>
  </si>
  <si>
    <t>取付向き指定有無</t>
    <rPh sb="2" eb="3">
      <t>ム</t>
    </rPh>
    <rPh sb="4" eb="6">
      <t>シテイ</t>
    </rPh>
    <rPh sb="6" eb="8">
      <t>ウム</t>
    </rPh>
    <phoneticPr fontId="18"/>
  </si>
  <si>
    <t>固定方法</t>
  </si>
  <si>
    <t>心配点</t>
    <rPh sb="0" eb="2">
      <t>シンパイ</t>
    </rPh>
    <rPh sb="2" eb="3">
      <t>テン</t>
    </rPh>
    <phoneticPr fontId="18"/>
  </si>
  <si>
    <t>客先申請の実績と結果</t>
    <rPh sb="0" eb="2">
      <t>キャクサキ</t>
    </rPh>
    <rPh sb="2" eb="4">
      <t>シンセイ</t>
    </rPh>
    <rPh sb="5" eb="7">
      <t>ジッセキ</t>
    </rPh>
    <rPh sb="8" eb="10">
      <t>ケッカ</t>
    </rPh>
    <phoneticPr fontId="18"/>
  </si>
  <si>
    <t>ﾌﾟﾛﾃｸﾀｰ取付移動距離</t>
    <rPh sb="7" eb="9">
      <t>トリツケ</t>
    </rPh>
    <rPh sb="9" eb="11">
      <t>イドウ</t>
    </rPh>
    <rPh sb="11" eb="13">
      <t>キョリ</t>
    </rPh>
    <phoneticPr fontId="18"/>
  </si>
  <si>
    <t>400以下</t>
    <rPh sb="3" eb="5">
      <t>イカ</t>
    </rPh>
    <phoneticPr fontId="18"/>
  </si>
  <si>
    <t>変わって</t>
    <rPh sb="0" eb="1">
      <t>カ</t>
    </rPh>
    <phoneticPr fontId="18"/>
  </si>
  <si>
    <t>Ass'y</t>
  </si>
  <si>
    <t>取付寸法、公差</t>
  </si>
  <si>
    <t>しまう事</t>
    <rPh sb="0" eb="4">
      <t>シマウコト</t>
    </rPh>
    <phoneticPr fontId="18"/>
  </si>
  <si>
    <t>(継手要素について)</t>
  </si>
  <si>
    <t>シール性用件</t>
  </si>
  <si>
    <t>エビデンス添付　　Ｙ　/　Ｎ</t>
    <rPh sb="6" eb="8">
      <t>テンプ</t>
    </rPh>
    <phoneticPr fontId="18"/>
  </si>
  <si>
    <t>組付方法、挿入助剤</t>
  </si>
  <si>
    <t>どんな</t>
    <phoneticPr fontId="18"/>
  </si>
  <si>
    <t>特別梱包・ラベリング</t>
    <phoneticPr fontId="3"/>
  </si>
  <si>
    <t>図面・工程へ反映</t>
    <rPh sb="0" eb="2">
      <t>ズメン</t>
    </rPh>
    <rPh sb="3" eb="5">
      <t>コウテイ</t>
    </rPh>
    <rPh sb="6" eb="8">
      <t>ハンエイ</t>
    </rPh>
    <phoneticPr fontId="18"/>
  </si>
  <si>
    <t>継手部品の組合せ</t>
  </si>
  <si>
    <t>対策設計</t>
    <rPh sb="0" eb="2">
      <t>タイサク</t>
    </rPh>
    <rPh sb="2" eb="4">
      <t>セッケイ</t>
    </rPh>
    <phoneticPr fontId="18"/>
  </si>
  <si>
    <t>要・否</t>
    <phoneticPr fontId="3"/>
  </si>
  <si>
    <t>法規、環境負荷物質の適合確認</t>
  </si>
  <si>
    <t>したか</t>
    <phoneticPr fontId="18"/>
  </si>
  <si>
    <t>変化点</t>
  </si>
  <si>
    <t>設変前</t>
  </si>
  <si>
    <t>(形状、品番要素以外)</t>
  </si>
  <si>
    <t>標準図</t>
  </si>
  <si>
    <t>確認方法
確認結果</t>
    <rPh sb="0" eb="4">
      <t>カクニンホウホウ</t>
    </rPh>
    <rPh sb="5" eb="9">
      <t>カクニンケッカ</t>
    </rPh>
    <phoneticPr fontId="18"/>
  </si>
  <si>
    <t>標準適合</t>
    <rPh sb="0" eb="2">
      <t>ヒョウジュン</t>
    </rPh>
    <rPh sb="2" eb="4">
      <t>テキゴウ</t>
    </rPh>
    <phoneticPr fontId="18"/>
  </si>
  <si>
    <t></t>
    <phoneticPr fontId="18"/>
  </si>
  <si>
    <t>円周</t>
    <rPh sb="0" eb="2">
      <t>エンシュウ</t>
    </rPh>
    <phoneticPr fontId="18"/>
  </si>
  <si>
    <t>マーク</t>
    <phoneticPr fontId="18"/>
  </si>
  <si>
    <t>変更点：設計変更した内容（社内、社外）　心配点：変更点によって生ずる内容</t>
    <phoneticPr fontId="3"/>
  </si>
  <si>
    <t>【運用ルール】</t>
    <phoneticPr fontId="18"/>
  </si>
  <si>
    <t>《記号》　設計要素の数値でも記入。</t>
    <rPh sb="1" eb="3">
      <t>キゴウ</t>
    </rPh>
    <phoneticPr fontId="18"/>
  </si>
  <si>
    <t>書式改訂履歴</t>
    <rPh sb="0" eb="2">
      <t>ショシキ</t>
    </rPh>
    <phoneticPr fontId="18"/>
  </si>
  <si>
    <t>形状変更　有り</t>
  </si>
  <si>
    <t>設変前の計算表を、本紙の後ろへ添付。</t>
    <phoneticPr fontId="18"/>
  </si>
  <si>
    <t>－</t>
  </si>
  <si>
    <t>なし</t>
  </si>
  <si>
    <t>改訂日</t>
    <rPh sb="0" eb="2">
      <t>カイテイ</t>
    </rPh>
    <rPh sb="2" eb="3">
      <t>ビ</t>
    </rPh>
    <phoneticPr fontId="22"/>
  </si>
  <si>
    <t>改訂者</t>
    <rPh sb="0" eb="2">
      <t>カイテイ</t>
    </rPh>
    <rPh sb="2" eb="3">
      <t>シャ</t>
    </rPh>
    <phoneticPr fontId="22"/>
  </si>
  <si>
    <t>形状変更　無し</t>
  </si>
  <si>
    <t>設変前の計算表を設変後の図面に添付し改訂欄に追加検証を記載。</t>
    <phoneticPr fontId="18"/>
  </si>
  <si>
    <t>レ</t>
    <phoneticPr fontId="18"/>
  </si>
  <si>
    <t>問題なし、実績あり</t>
  </si>
  <si>
    <t>松野</t>
    <rPh sb="0" eb="2">
      <t>マツノ</t>
    </rPh>
    <phoneticPr fontId="18"/>
  </si>
  <si>
    <t>継手Ass'y品の場合</t>
    <rPh sb="1" eb="2">
      <t>テ</t>
    </rPh>
    <rPh sb="7" eb="8">
      <t>ヒン</t>
    </rPh>
    <rPh sb="9" eb="11">
      <t>バアイ</t>
    </rPh>
    <phoneticPr fontId="18"/>
  </si>
  <si>
    <t>・ASSY仕様について設計検証実施。</t>
    <rPh sb="5" eb="7">
      <t>シヨウ</t>
    </rPh>
    <rPh sb="11" eb="13">
      <t>セッケイ</t>
    </rPh>
    <rPh sb="13" eb="15">
      <t>ケンショウ</t>
    </rPh>
    <rPh sb="15" eb="17">
      <t>ジッシ</t>
    </rPh>
    <phoneticPr fontId="18"/>
  </si>
  <si>
    <t>○</t>
    <phoneticPr fontId="18"/>
  </si>
  <si>
    <t>新規　(量産実績なし)</t>
    <rPh sb="4" eb="5">
      <t>リョウ</t>
    </rPh>
    <rPh sb="5" eb="6">
      <t>サン</t>
    </rPh>
    <rPh sb="6" eb="8">
      <t>ジッセキ</t>
    </rPh>
    <phoneticPr fontId="18"/>
  </si>
  <si>
    <t>今西</t>
    <rPh sb="0" eb="2">
      <t>イマニシ</t>
    </rPh>
    <phoneticPr fontId="5"/>
  </si>
  <si>
    <t>・小牧技術へ「Assy品気密条件提示依頼」を発行。</t>
    <rPh sb="1" eb="3">
      <t>コマキ</t>
    </rPh>
    <rPh sb="3" eb="5">
      <t>ギジュツ</t>
    </rPh>
    <rPh sb="11" eb="12">
      <t>ヒン</t>
    </rPh>
    <rPh sb="12" eb="14">
      <t>キミツ</t>
    </rPh>
    <rPh sb="14" eb="16">
      <t>ジョウケン</t>
    </rPh>
    <rPh sb="16" eb="18">
      <t>テイジ</t>
    </rPh>
    <rPh sb="18" eb="20">
      <t>イライ</t>
    </rPh>
    <rPh sb="22" eb="24">
      <t>ハッコウ</t>
    </rPh>
    <phoneticPr fontId="18"/>
  </si>
  <si>
    <t>※</t>
    <phoneticPr fontId="18"/>
  </si>
  <si>
    <t>問題・課題あり</t>
    <rPh sb="3" eb="5">
      <t>カダイ</t>
    </rPh>
    <phoneticPr fontId="18"/>
  </si>
  <si>
    <t>高橋</t>
    <rPh sb="0" eb="2">
      <t>タカハシ</t>
    </rPh>
    <phoneticPr fontId="5"/>
  </si>
  <si>
    <t>オイルホース</t>
    <phoneticPr fontId="18"/>
  </si>
  <si>
    <t>・使用環境調査シートにて変化点調査（Ｄ社ＣＶＴホース不具合対策）</t>
    <rPh sb="1" eb="3">
      <t>シヨウ</t>
    </rPh>
    <rPh sb="3" eb="5">
      <t>カンキョウ</t>
    </rPh>
    <rPh sb="5" eb="7">
      <t>チョウサ</t>
    </rPh>
    <rPh sb="12" eb="14">
      <t>ヘンカ</t>
    </rPh>
    <rPh sb="14" eb="15">
      <t>テン</t>
    </rPh>
    <rPh sb="15" eb="17">
      <t>チョウサ</t>
    </rPh>
    <rPh sb="19" eb="20">
      <t>シャ</t>
    </rPh>
    <rPh sb="26" eb="29">
      <t>フグアイ</t>
    </rPh>
    <rPh sb="29" eb="31">
      <t>タイサク</t>
    </rPh>
    <phoneticPr fontId="18"/>
  </si>
  <si>
    <t>設計</t>
    <rPh sb="0" eb="2">
      <t>セッケイ</t>
    </rPh>
    <phoneticPr fontId="2"/>
  </si>
  <si>
    <t>承認</t>
    <rPh sb="0" eb="2">
      <t>ショウニン</t>
    </rPh>
    <phoneticPr fontId="2"/>
  </si>
  <si>
    <t>A2</t>
    <phoneticPr fontId="5"/>
  </si>
  <si>
    <t>B1</t>
    <phoneticPr fontId="5"/>
  </si>
  <si>
    <t>B2</t>
    <phoneticPr fontId="5"/>
  </si>
  <si>
    <t>C1</t>
    <phoneticPr fontId="5"/>
  </si>
  <si>
    <t>C2</t>
    <phoneticPr fontId="5"/>
  </si>
  <si>
    <t>D</t>
    <phoneticPr fontId="5"/>
  </si>
  <si>
    <t>E1</t>
    <phoneticPr fontId="5"/>
  </si>
  <si>
    <t>E2</t>
    <phoneticPr fontId="5"/>
  </si>
  <si>
    <t>E3</t>
    <phoneticPr fontId="5"/>
  </si>
  <si>
    <t>B</t>
    <phoneticPr fontId="5"/>
  </si>
  <si>
    <t>Q</t>
    <phoneticPr fontId="5"/>
  </si>
  <si>
    <t>-</t>
    <phoneticPr fontId="5"/>
  </si>
  <si>
    <t></t>
    <phoneticPr fontId="5"/>
  </si>
  <si>
    <t></t>
    <phoneticPr fontId="18"/>
  </si>
  <si>
    <t>A端</t>
    <phoneticPr fontId="18"/>
  </si>
  <si>
    <t>B端</t>
    <phoneticPr fontId="18"/>
  </si>
  <si>
    <t></t>
    <phoneticPr fontId="18"/>
  </si>
  <si>
    <t></t>
    <phoneticPr fontId="18"/>
  </si>
  <si>
    <t></t>
    <phoneticPr fontId="18"/>
  </si>
  <si>
    <t></t>
    <phoneticPr fontId="18"/>
  </si>
  <si>
    <t>どんな</t>
    <phoneticPr fontId="18"/>
  </si>
  <si>
    <t>特別梱包・ラベリング</t>
    <phoneticPr fontId="3"/>
  </si>
  <si>
    <t>要・否</t>
    <phoneticPr fontId="3"/>
  </si>
  <si>
    <t>したか</t>
    <phoneticPr fontId="18"/>
  </si>
  <si>
    <t></t>
    <phoneticPr fontId="18"/>
  </si>
  <si>
    <t>マーク</t>
    <phoneticPr fontId="18"/>
  </si>
  <si>
    <t>変更点：設計変更した内容（社内、社外）　心配点：変更点によって生ずる内容</t>
    <phoneticPr fontId="3"/>
  </si>
  <si>
    <t>【運用ルール】</t>
    <phoneticPr fontId="18"/>
  </si>
  <si>
    <t>設変前の計算表を、本紙の後ろへ添付。</t>
    <phoneticPr fontId="18"/>
  </si>
  <si>
    <t>設変前の計算表を設変後の図面に添付し改訂欄に追加検証を記載。</t>
    <phoneticPr fontId="18"/>
  </si>
  <si>
    <t>レ</t>
    <phoneticPr fontId="18"/>
  </si>
  <si>
    <t>○</t>
    <phoneticPr fontId="18"/>
  </si>
  <si>
    <t>※</t>
    <phoneticPr fontId="18"/>
  </si>
  <si>
    <t>オイルホース</t>
    <phoneticPr fontId="18"/>
  </si>
  <si>
    <t>A2</t>
    <phoneticPr fontId="5"/>
  </si>
  <si>
    <t>B1</t>
    <phoneticPr fontId="5"/>
  </si>
  <si>
    <t>B2</t>
    <phoneticPr fontId="5"/>
  </si>
  <si>
    <t>C1</t>
    <phoneticPr fontId="5"/>
  </si>
  <si>
    <t>C2</t>
    <phoneticPr fontId="5"/>
  </si>
  <si>
    <t>D</t>
    <phoneticPr fontId="5"/>
  </si>
  <si>
    <t>E1</t>
    <phoneticPr fontId="5"/>
  </si>
  <si>
    <t>E2</t>
    <phoneticPr fontId="5"/>
  </si>
  <si>
    <t>E3</t>
    <phoneticPr fontId="5"/>
  </si>
  <si>
    <t>B</t>
    <phoneticPr fontId="5"/>
  </si>
  <si>
    <t>Q</t>
    <phoneticPr fontId="5"/>
  </si>
  <si>
    <t>改訂</t>
    <rPh sb="0" eb="2">
      <t>カイテイ</t>
    </rPh>
    <phoneticPr fontId="3"/>
  </si>
  <si>
    <t></t>
  </si>
  <si>
    <t></t>
    <phoneticPr fontId="3"/>
  </si>
  <si>
    <t></t>
    <phoneticPr fontId="2"/>
  </si>
  <si>
    <t></t>
    <phoneticPr fontId="3"/>
  </si>
  <si>
    <t>No.</t>
    <phoneticPr fontId="22"/>
  </si>
  <si>
    <t></t>
    <phoneticPr fontId="18"/>
  </si>
  <si>
    <t>肉厚</t>
    <rPh sb="0" eb="2">
      <t>ニクアツ</t>
    </rPh>
    <phoneticPr fontId="2"/>
  </si>
  <si>
    <r>
      <t>1/3周以上・・・</t>
    </r>
    <r>
      <rPr>
        <b/>
        <sz val="9"/>
        <rFont val="ＭＳ Ｐゴシック"/>
        <family val="3"/>
        <charset val="128"/>
      </rPr>
      <t>×</t>
    </r>
    <r>
      <rPr>
        <sz val="9"/>
        <rFont val="ＭＳ Ｐゴシック"/>
        <family val="3"/>
        <charset val="128"/>
      </rPr>
      <t>→1/3～2/3周</t>
    </r>
    <phoneticPr fontId="18"/>
  </si>
  <si>
    <r>
      <t>全周マーク・・・</t>
    </r>
    <r>
      <rPr>
        <b/>
        <sz val="9"/>
        <rFont val="ＭＳ Ｐゴシック"/>
        <family val="3"/>
        <charset val="128"/>
      </rPr>
      <t>×</t>
    </r>
    <r>
      <rPr>
        <sz val="9"/>
        <rFont val="ＭＳ Ｐゴシック"/>
        <family val="3"/>
        <charset val="128"/>
      </rPr>
      <t>→マークのかすれ、ニジミは可とする</t>
    </r>
    <rPh sb="0" eb="1">
      <t>ゼン</t>
    </rPh>
    <rPh sb="1" eb="2">
      <t>シュウ</t>
    </rPh>
    <rPh sb="22" eb="23">
      <t>カ</t>
    </rPh>
    <phoneticPr fontId="18"/>
  </si>
  <si>
    <r>
      <t>1/3周以上・・・</t>
    </r>
    <r>
      <rPr>
        <b/>
        <sz val="9"/>
        <rFont val="ＭＳ Ｐゴシック"/>
        <family val="3"/>
        <charset val="128"/>
      </rPr>
      <t>×</t>
    </r>
    <r>
      <rPr>
        <sz val="9"/>
        <rFont val="ＭＳ Ｐゴシック"/>
        <family val="3"/>
        <charset val="128"/>
      </rPr>
      <t>→1/3～2/3周</t>
    </r>
    <phoneticPr fontId="18"/>
  </si>
  <si>
    <t>-</t>
    <phoneticPr fontId="18"/>
  </si>
  <si>
    <t>-</t>
    <phoneticPr fontId="18"/>
  </si>
  <si>
    <t>d</t>
    <phoneticPr fontId="2"/>
  </si>
  <si>
    <t>e</t>
    <phoneticPr fontId="2"/>
  </si>
  <si>
    <t>f</t>
    <phoneticPr fontId="2"/>
  </si>
  <si>
    <t>g</t>
    <phoneticPr fontId="2"/>
  </si>
  <si>
    <t>h</t>
    <phoneticPr fontId="2"/>
  </si>
  <si>
    <t>j</t>
    <phoneticPr fontId="2"/>
  </si>
  <si>
    <t>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</si>
</sst>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 "/>
    <numFmt numFmtId="178" formatCode="0_ "/>
    <numFmt numFmtId="179" formatCode="#"/>
  </numFmts>
  <fonts count="30"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ゴシック"/>
      <family val="3"/>
      <charset val="128"/>
    </font>
    <font>
      <b/>
      <u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明朝"/>
      <family val="1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0"/>
      <name val="明朝"/>
      <family val="1"/>
      <charset val="128"/>
    </font>
    <font>
      <sz val="12"/>
      <name val="明朝"/>
      <family val="1"/>
      <charset val="128"/>
    </font>
    <font>
      <sz val="10"/>
      <name val="明朝"/>
      <family val="1"/>
      <charset val="128"/>
    </font>
    <font>
      <b/>
      <sz val="12"/>
      <color indexed="10"/>
      <name val="明朝"/>
      <family val="1"/>
      <charset val="128"/>
    </font>
    <font>
      <b/>
      <i/>
      <sz val="12"/>
      <color indexed="12"/>
      <name val="明朝"/>
      <family val="1"/>
      <charset val="128"/>
    </font>
    <font>
      <b/>
      <i/>
      <sz val="12"/>
      <color indexed="29"/>
      <name val="明朝"/>
      <family val="1"/>
      <charset val="128"/>
    </font>
    <font>
      <b/>
      <u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明朝"/>
      <family val="1"/>
      <charset val="128"/>
    </font>
    <font>
      <sz val="14.5"/>
      <name val="明朝"/>
      <family val="1"/>
      <charset val="128"/>
    </font>
    <font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明朝"/>
      <family val="1"/>
      <charset val="128"/>
    </font>
    <font>
      <sz val="16"/>
      <name val="メイリオ"/>
      <family val="3"/>
      <charset val="128"/>
    </font>
    <font>
      <sz val="11"/>
      <color indexed="9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Meiryo UI"/>
      <family val="1"/>
      <charset val="128"/>
    </font>
  </fonts>
  <fills count="10">
    <fill>
      <patternFill patternType="none"/>
    </fill>
    <fill>
      <patternFill patternType="gray125"/>
    </fill>
    <fill>
      <patternFill patternType="gray125">
        <fgColor indexed="11"/>
      </patternFill>
    </fill>
    <fill>
      <patternFill patternType="solid">
        <fgColor indexed="26"/>
        <bgColor indexed="64"/>
      </patternFill>
    </fill>
    <fill>
      <patternFill patternType="gray125">
        <fgColor indexed="13"/>
      </patternFill>
    </fill>
    <fill>
      <patternFill patternType="mediumGray">
        <fgColor indexed="12"/>
      </patternFill>
    </fill>
    <fill>
      <patternFill patternType="solid">
        <fgColor indexed="43"/>
        <bgColor indexed="64"/>
      </patternFill>
    </fill>
    <fill>
      <patternFill patternType="gray0625">
        <fgColor indexed="39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6" fillId="0" borderId="0"/>
    <xf numFmtId="0" fontId="6" fillId="0" borderId="0"/>
    <xf numFmtId="0" fontId="6" fillId="0" borderId="0"/>
    <xf numFmtId="0" fontId="1" fillId="0" borderId="0"/>
  </cellStyleXfs>
  <cellXfs count="288">
    <xf numFmtId="0" fontId="0" fillId="0" borderId="0" xfId="0"/>
    <xf numFmtId="0" fontId="1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 applyProtection="1">
      <alignment vertical="center"/>
    </xf>
    <xf numFmtId="0" fontId="7" fillId="2" borderId="1" xfId="2" applyFont="1" applyFill="1" applyBorder="1" applyAlignment="1" applyProtection="1">
      <alignment horizontal="center" vertical="center"/>
    </xf>
    <xf numFmtId="0" fontId="7" fillId="2" borderId="2" xfId="2" applyFont="1" applyFill="1" applyBorder="1" applyAlignment="1" applyProtection="1">
      <alignment horizontal="left" vertical="center"/>
      <protection locked="0"/>
    </xf>
    <xf numFmtId="0" fontId="7" fillId="2" borderId="2" xfId="2" applyFont="1" applyFill="1" applyBorder="1" applyAlignment="1" applyProtection="1">
      <alignment horizontal="center" vertical="center"/>
      <protection locked="0"/>
    </xf>
    <xf numFmtId="0" fontId="7" fillId="2" borderId="2" xfId="2" applyNumberFormat="1" applyFont="1" applyFill="1" applyBorder="1" applyAlignment="1" applyProtection="1">
      <alignment horizontal="left" vertical="center"/>
      <protection locked="0"/>
    </xf>
    <xf numFmtId="0" fontId="7" fillId="2" borderId="3" xfId="2" applyNumberFormat="1" applyFont="1" applyFill="1" applyBorder="1" applyAlignment="1" applyProtection="1">
      <alignment horizontal="centerContinuous" vertical="center"/>
      <protection locked="0"/>
    </xf>
    <xf numFmtId="0" fontId="8" fillId="2" borderId="4" xfId="2" applyFont="1" applyFill="1" applyBorder="1" applyAlignment="1" applyProtection="1">
      <alignment horizontal="center" vertical="center"/>
    </xf>
    <xf numFmtId="176" fontId="8" fillId="2" borderId="4" xfId="2" applyNumberFormat="1" applyFont="1" applyFill="1" applyBorder="1" applyAlignment="1" applyProtection="1">
      <alignment horizontal="centerContinuous" vertical="center"/>
      <protection hidden="1"/>
    </xf>
    <xf numFmtId="0" fontId="1" fillId="2" borderId="3" xfId="2" applyFont="1" applyFill="1" applyBorder="1" applyAlignment="1" applyProtection="1">
      <alignment horizontal="centerContinuous" vertical="center"/>
    </xf>
    <xf numFmtId="2" fontId="9" fillId="0" borderId="0" xfId="3" applyNumberFormat="1" applyFont="1" applyFill="1" applyBorder="1"/>
    <xf numFmtId="0" fontId="10" fillId="0" borderId="5" xfId="4" applyFont="1" applyBorder="1" applyAlignment="1">
      <alignment horizontal="left"/>
    </xf>
    <xf numFmtId="0" fontId="10" fillId="3" borderId="5" xfId="4" applyFont="1" applyFill="1" applyBorder="1" applyProtection="1">
      <protection locked="0"/>
    </xf>
    <xf numFmtId="0" fontId="10" fillId="3" borderId="5" xfId="4" applyNumberFormat="1" applyFont="1" applyFill="1" applyBorder="1" applyProtection="1">
      <protection locked="0"/>
    </xf>
    <xf numFmtId="0" fontId="6" fillId="4" borderId="1" xfId="3" applyNumberFormat="1" applyFill="1" applyBorder="1" applyAlignment="1">
      <alignment horizontal="center"/>
    </xf>
    <xf numFmtId="0" fontId="6" fillId="4" borderId="4" xfId="3" applyNumberFormat="1" applyFill="1" applyBorder="1" applyAlignment="1">
      <alignment horizontal="center"/>
    </xf>
    <xf numFmtId="0" fontId="6" fillId="4" borderId="6" xfId="3" applyNumberFormat="1" applyFill="1" applyBorder="1" applyAlignment="1">
      <alignment horizontal="center"/>
    </xf>
    <xf numFmtId="0" fontId="6" fillId="4" borderId="7" xfId="3" applyNumberFormat="1" applyFill="1" applyBorder="1" applyAlignment="1">
      <alignment horizontal="center"/>
    </xf>
    <xf numFmtId="0" fontId="1" fillId="0" borderId="0" xfId="1" quotePrefix="1">
      <alignment vertical="center"/>
    </xf>
    <xf numFmtId="0" fontId="6" fillId="4" borderId="8" xfId="3" applyNumberFormat="1" applyFill="1" applyBorder="1" applyAlignment="1">
      <alignment horizontal="center"/>
    </xf>
    <xf numFmtId="176" fontId="11" fillId="0" borderId="9" xfId="3" applyNumberFormat="1" applyFont="1" applyBorder="1" applyProtection="1">
      <protection hidden="1"/>
    </xf>
    <xf numFmtId="176" fontId="11" fillId="0" borderId="10" xfId="3" applyNumberFormat="1" applyFont="1" applyBorder="1" applyProtection="1">
      <protection hidden="1"/>
    </xf>
    <xf numFmtId="176" fontId="11" fillId="0" borderId="11" xfId="3" applyNumberFormat="1" applyFont="1" applyBorder="1" applyProtection="1">
      <protection hidden="1"/>
    </xf>
    <xf numFmtId="176" fontId="11" fillId="0" borderId="12" xfId="3" applyNumberFormat="1" applyFont="1" applyBorder="1" applyProtection="1">
      <protection hidden="1"/>
    </xf>
    <xf numFmtId="0" fontId="6" fillId="4" borderId="13" xfId="3" applyNumberFormat="1" applyFill="1" applyBorder="1" applyAlignment="1">
      <alignment horizontal="center"/>
    </xf>
    <xf numFmtId="176" fontId="11" fillId="0" borderId="14" xfId="3" applyNumberFormat="1" applyFont="1" applyBorder="1" applyAlignment="1" applyProtection="1">
      <alignment horizontal="center"/>
      <protection hidden="1"/>
    </xf>
    <xf numFmtId="176" fontId="11" fillId="0" borderId="15" xfId="3" applyNumberFormat="1" applyFont="1" applyFill="1" applyBorder="1" applyProtection="1">
      <protection hidden="1"/>
    </xf>
    <xf numFmtId="176" fontId="11" fillId="0" borderId="15" xfId="3" applyNumberFormat="1" applyFont="1" applyBorder="1" applyProtection="1">
      <protection hidden="1"/>
    </xf>
    <xf numFmtId="176" fontId="11" fillId="0" borderId="16" xfId="3" applyNumberFormat="1" applyFont="1" applyBorder="1" applyProtection="1">
      <protection hidden="1"/>
    </xf>
    <xf numFmtId="176" fontId="1" fillId="0" borderId="0" xfId="1" applyNumberFormat="1" applyProtection="1">
      <alignment vertical="center"/>
      <protection hidden="1"/>
    </xf>
    <xf numFmtId="176" fontId="1" fillId="0" borderId="17" xfId="1" applyNumberFormat="1" applyBorder="1" applyProtection="1">
      <alignment vertical="center"/>
      <protection hidden="1"/>
    </xf>
    <xf numFmtId="0" fontId="6" fillId="4" borderId="18" xfId="3" applyNumberFormat="1" applyFill="1" applyBorder="1" applyAlignment="1">
      <alignment horizontal="center"/>
    </xf>
    <xf numFmtId="176" fontId="11" fillId="0" borderId="19" xfId="3" applyNumberFormat="1" applyFont="1" applyBorder="1" applyAlignment="1" applyProtection="1">
      <alignment horizontal="right"/>
      <protection hidden="1"/>
    </xf>
    <xf numFmtId="176" fontId="11" fillId="0" borderId="20" xfId="3" applyNumberFormat="1" applyFont="1" applyBorder="1" applyAlignment="1" applyProtection="1">
      <alignment horizontal="right"/>
      <protection hidden="1"/>
    </xf>
    <xf numFmtId="176" fontId="11" fillId="0" borderId="21" xfId="3" applyNumberFormat="1" applyFont="1" applyBorder="1" applyAlignment="1" applyProtection="1">
      <alignment horizontal="right"/>
      <protection hidden="1"/>
    </xf>
    <xf numFmtId="176" fontId="11" fillId="0" borderId="22" xfId="3" applyNumberFormat="1" applyFont="1" applyBorder="1" applyProtection="1">
      <protection hidden="1"/>
    </xf>
    <xf numFmtId="176" fontId="11" fillId="0" borderId="23" xfId="3" applyNumberFormat="1" applyFont="1" applyBorder="1" applyProtection="1">
      <protection hidden="1"/>
    </xf>
    <xf numFmtId="176" fontId="11" fillId="0" borderId="24" xfId="3" applyNumberFormat="1" applyFont="1" applyBorder="1" applyProtection="1">
      <protection hidden="1"/>
    </xf>
    <xf numFmtId="176" fontId="11" fillId="0" borderId="25" xfId="3" applyNumberFormat="1" applyFont="1" applyBorder="1" applyProtection="1">
      <protection hidden="1"/>
    </xf>
    <xf numFmtId="176" fontId="11" fillId="0" borderId="26" xfId="3" applyNumberFormat="1" applyFont="1" applyBorder="1" applyProtection="1">
      <protection hidden="1"/>
    </xf>
    <xf numFmtId="176" fontId="11" fillId="0" borderId="27" xfId="3" applyNumberFormat="1" applyFont="1" applyBorder="1" applyProtection="1">
      <protection hidden="1"/>
    </xf>
    <xf numFmtId="176" fontId="11" fillId="0" borderId="17" xfId="3" applyNumberFormat="1" applyFont="1" applyBorder="1" applyProtection="1">
      <protection hidden="1"/>
    </xf>
    <xf numFmtId="0" fontId="6" fillId="4" borderId="13" xfId="3" applyNumberFormat="1" applyFont="1" applyFill="1" applyBorder="1" applyAlignment="1">
      <alignment horizontal="center"/>
    </xf>
    <xf numFmtId="176" fontId="11" fillId="0" borderId="28" xfId="3" applyNumberFormat="1" applyFont="1" applyBorder="1" applyProtection="1">
      <protection hidden="1"/>
    </xf>
    <xf numFmtId="176" fontId="11" fillId="0" borderId="29" xfId="3" applyNumberFormat="1" applyFont="1" applyBorder="1" applyProtection="1">
      <protection hidden="1"/>
    </xf>
    <xf numFmtId="0" fontId="13" fillId="0" borderId="0" xfId="4" applyFont="1"/>
    <xf numFmtId="0" fontId="6" fillId="0" borderId="0" xfId="4"/>
    <xf numFmtId="0" fontId="14" fillId="0" borderId="0" xfId="4" applyFont="1" applyFill="1"/>
    <xf numFmtId="0" fontId="15" fillId="0" borderId="0" xfId="2" applyFont="1" applyAlignment="1" applyProtection="1">
      <alignment vertical="center"/>
    </xf>
    <xf numFmtId="0" fontId="1" fillId="0" borderId="0" xfId="2" applyFont="1" applyAlignment="1" applyProtection="1">
      <alignment vertical="center"/>
    </xf>
    <xf numFmtId="0" fontId="16" fillId="0" borderId="17" xfId="2" applyFont="1" applyBorder="1" applyAlignment="1" applyProtection="1">
      <alignment horizontal="right" vertical="center"/>
    </xf>
    <xf numFmtId="0" fontId="1" fillId="0" borderId="30" xfId="2" applyFont="1" applyBorder="1" applyAlignment="1" applyProtection="1">
      <alignment horizontal="centerContinuous" vertical="center"/>
    </xf>
    <xf numFmtId="0" fontId="16" fillId="0" borderId="31" xfId="2" applyFont="1" applyBorder="1" applyAlignment="1" applyProtection="1">
      <alignment horizontal="centerContinuous" vertical="center"/>
    </xf>
    <xf numFmtId="0" fontId="16" fillId="0" borderId="3" xfId="2" applyFont="1" applyBorder="1" applyAlignment="1" applyProtection="1">
      <alignment horizontal="centerContinuous" vertical="center"/>
    </xf>
    <xf numFmtId="0" fontId="16" fillId="0" borderId="4" xfId="2" applyFont="1" applyBorder="1" applyAlignment="1" applyProtection="1">
      <alignment horizontal="centerContinuous" vertical="center"/>
    </xf>
    <xf numFmtId="0" fontId="6" fillId="0" borderId="33" xfId="4" applyBorder="1"/>
    <xf numFmtId="0" fontId="17" fillId="5" borderId="34" xfId="4" applyFont="1" applyFill="1" applyBorder="1" applyAlignment="1">
      <alignment horizontal="center"/>
    </xf>
    <xf numFmtId="0" fontId="17" fillId="5" borderId="35" xfId="4" applyFont="1" applyFill="1" applyBorder="1" applyAlignment="1">
      <alignment horizontal="center"/>
    </xf>
    <xf numFmtId="0" fontId="17" fillId="5" borderId="36" xfId="4" applyFont="1" applyFill="1" applyBorder="1" applyAlignment="1">
      <alignment horizontal="center"/>
    </xf>
    <xf numFmtId="0" fontId="17" fillId="0" borderId="0" xfId="4" applyFont="1" applyFill="1" applyBorder="1" applyAlignment="1">
      <alignment horizontal="center"/>
    </xf>
    <xf numFmtId="0" fontId="1" fillId="0" borderId="0" xfId="2" applyFont="1" applyAlignment="1" applyProtection="1">
      <alignment horizontal="center" vertical="center"/>
    </xf>
    <xf numFmtId="0" fontId="1" fillId="6" borderId="37" xfId="2" applyFont="1" applyFill="1" applyBorder="1" applyAlignment="1" applyProtection="1">
      <alignment vertical="center"/>
      <protection locked="0"/>
    </xf>
    <xf numFmtId="0" fontId="1" fillId="0" borderId="38" xfId="2" applyFont="1" applyBorder="1" applyAlignment="1" applyProtection="1">
      <alignment vertical="center"/>
    </xf>
    <xf numFmtId="0" fontId="6" fillId="7" borderId="39" xfId="4" applyFill="1" applyBorder="1"/>
    <xf numFmtId="176" fontId="1" fillId="3" borderId="1" xfId="1" applyNumberFormat="1" applyFont="1" applyFill="1" applyBorder="1" applyAlignment="1">
      <alignment horizontal="right" vertical="center"/>
    </xf>
    <xf numFmtId="176" fontId="1" fillId="3" borderId="40" xfId="1" applyNumberFormat="1" applyFont="1" applyFill="1" applyBorder="1" applyAlignment="1">
      <alignment horizontal="right" vertical="center"/>
    </xf>
    <xf numFmtId="1" fontId="0" fillId="3" borderId="41" xfId="4" applyNumberFormat="1" applyFont="1" applyFill="1" applyBorder="1" applyAlignment="1" applyProtection="1">
      <alignment horizontal="right"/>
      <protection locked="0"/>
    </xf>
    <xf numFmtId="0" fontId="6" fillId="0" borderId="0" xfId="4" applyAlignment="1">
      <alignment horizontal="right"/>
    </xf>
    <xf numFmtId="0" fontId="6" fillId="0" borderId="0" xfId="4" applyFill="1" applyBorder="1"/>
    <xf numFmtId="0" fontId="6" fillId="0" borderId="0" xfId="4" applyFont="1" applyFill="1" applyBorder="1" applyAlignment="1">
      <alignment horizontal="center"/>
    </xf>
    <xf numFmtId="0" fontId="16" fillId="0" borderId="0" xfId="2" applyFont="1" applyAlignment="1" applyProtection="1">
      <alignment horizontal="right" vertical="center"/>
    </xf>
    <xf numFmtId="0" fontId="16" fillId="0" borderId="0" xfId="2" applyFont="1" applyAlignment="1" applyProtection="1">
      <alignment vertical="center"/>
    </xf>
    <xf numFmtId="0" fontId="16" fillId="0" borderId="17" xfId="2" applyFont="1" applyBorder="1" applyAlignment="1" applyProtection="1">
      <alignment vertical="center"/>
    </xf>
    <xf numFmtId="0" fontId="16" fillId="0" borderId="42" xfId="2" applyFont="1" applyBorder="1" applyAlignment="1" applyProtection="1">
      <alignment horizontal="center" vertical="center"/>
    </xf>
    <xf numFmtId="0" fontId="16" fillId="0" borderId="11" xfId="2" applyFont="1" applyBorder="1" applyAlignment="1" applyProtection="1">
      <alignment horizontal="center" vertical="center"/>
    </xf>
    <xf numFmtId="0" fontId="16" fillId="0" borderId="43" xfId="2" applyFont="1" applyBorder="1" applyAlignment="1" applyProtection="1">
      <alignment horizontal="center" vertical="center"/>
    </xf>
    <xf numFmtId="0" fontId="16" fillId="0" borderId="2" xfId="2" applyFont="1" applyBorder="1" applyAlignment="1" applyProtection="1">
      <alignment horizontal="center" vertical="center"/>
    </xf>
    <xf numFmtId="0" fontId="16" fillId="0" borderId="0" xfId="2" applyFont="1" applyBorder="1" applyAlignment="1" applyProtection="1">
      <alignment horizontal="center" vertical="center"/>
    </xf>
    <xf numFmtId="0" fontId="6" fillId="7" borderId="44" xfId="4" applyFill="1" applyBorder="1"/>
    <xf numFmtId="176" fontId="1" fillId="3" borderId="45" xfId="1" applyNumberFormat="1" applyFont="1" applyFill="1" applyBorder="1" applyAlignment="1">
      <alignment horizontal="right" vertical="center"/>
    </xf>
    <xf numFmtId="177" fontId="6" fillId="0" borderId="0" xfId="4" applyNumberFormat="1" applyFill="1" applyBorder="1" applyAlignment="1">
      <alignment horizontal="right"/>
    </xf>
    <xf numFmtId="0" fontId="16" fillId="0" borderId="37" xfId="2" applyFont="1" applyBorder="1" applyAlignment="1" applyProtection="1">
      <alignment horizontal="center" vertical="center"/>
    </xf>
    <xf numFmtId="0" fontId="16" fillId="0" borderId="46" xfId="2" applyFont="1" applyBorder="1" applyAlignment="1" applyProtection="1">
      <alignment vertical="center"/>
    </xf>
    <xf numFmtId="0" fontId="1" fillId="0" borderId="0" xfId="2" applyFont="1" applyAlignment="1" applyProtection="1">
      <alignment horizontal="right" vertical="center"/>
    </xf>
    <xf numFmtId="0" fontId="16" fillId="0" borderId="4" xfId="2" applyFont="1" applyBorder="1" applyAlignment="1" applyProtection="1">
      <alignment vertical="center"/>
    </xf>
    <xf numFmtId="0" fontId="1" fillId="0" borderId="2" xfId="2" applyFont="1" applyBorder="1" applyAlignment="1" applyProtection="1">
      <alignment vertical="center"/>
    </xf>
    <xf numFmtId="0" fontId="1" fillId="0" borderId="3" xfId="2" applyFont="1" applyBorder="1" applyAlignment="1" applyProtection="1">
      <alignment vertical="center"/>
    </xf>
    <xf numFmtId="0" fontId="16" fillId="0" borderId="4" xfId="2" applyFont="1" applyBorder="1" applyAlignment="1" applyProtection="1">
      <alignment horizontal="center" vertical="center"/>
    </xf>
    <xf numFmtId="0" fontId="16" fillId="0" borderId="7" xfId="2" applyFont="1" applyBorder="1" applyAlignment="1" applyProtection="1">
      <alignment horizontal="center" vertical="center"/>
    </xf>
    <xf numFmtId="0" fontId="16" fillId="0" borderId="2" xfId="2" applyFont="1" applyBorder="1" applyAlignment="1" applyProtection="1">
      <alignment vertical="center"/>
    </xf>
    <xf numFmtId="0" fontId="16" fillId="0" borderId="3" xfId="2" applyFont="1" applyBorder="1" applyAlignment="1" applyProtection="1">
      <alignment vertical="center"/>
    </xf>
    <xf numFmtId="0" fontId="16" fillId="0" borderId="3" xfId="2" applyFont="1" applyBorder="1" applyAlignment="1" applyProtection="1">
      <alignment horizontal="center" vertical="center"/>
    </xf>
    <xf numFmtId="176" fontId="0" fillId="3" borderId="5" xfId="4" applyNumberFormat="1" applyFont="1" applyFill="1" applyBorder="1" applyAlignment="1" applyProtection="1">
      <alignment horizontal="right"/>
      <protection locked="0"/>
    </xf>
    <xf numFmtId="176" fontId="0" fillId="3" borderId="37" xfId="4" applyNumberFormat="1" applyFont="1" applyFill="1" applyBorder="1" applyAlignment="1" applyProtection="1">
      <alignment horizontal="right"/>
      <protection locked="0"/>
    </xf>
    <xf numFmtId="1" fontId="0" fillId="3" borderId="47" xfId="4" applyNumberFormat="1" applyFont="1" applyFill="1" applyBorder="1" applyAlignment="1" applyProtection="1">
      <alignment horizontal="right"/>
      <protection locked="0"/>
    </xf>
    <xf numFmtId="0" fontId="16" fillId="0" borderId="30" xfId="2" applyFont="1" applyBorder="1" applyAlignment="1" applyProtection="1">
      <alignment vertical="center"/>
    </xf>
    <xf numFmtId="0" fontId="16" fillId="0" borderId="42" xfId="2" applyFont="1" applyBorder="1" applyAlignment="1" applyProtection="1">
      <alignment vertical="center"/>
    </xf>
    <xf numFmtId="0" fontId="16" fillId="0" borderId="7" xfId="2" applyFont="1" applyBorder="1" applyAlignment="1" applyProtection="1">
      <alignment vertical="center"/>
    </xf>
    <xf numFmtId="176" fontId="0" fillId="3" borderId="47" xfId="4" applyNumberFormat="1" applyFont="1" applyFill="1" applyBorder="1" applyAlignment="1" applyProtection="1">
      <alignment horizontal="right"/>
      <protection locked="0"/>
    </xf>
    <xf numFmtId="0" fontId="1" fillId="0" borderId="37" xfId="2" applyFont="1" applyBorder="1" applyAlignment="1" applyProtection="1">
      <alignment vertical="center"/>
    </xf>
    <xf numFmtId="0" fontId="1" fillId="0" borderId="5" xfId="2" applyFont="1" applyBorder="1" applyAlignment="1" applyProtection="1">
      <alignment vertical="center"/>
    </xf>
    <xf numFmtId="0" fontId="16" fillId="0" borderId="48" xfId="2" applyFont="1" applyBorder="1" applyAlignment="1" applyProtection="1">
      <alignment vertical="center"/>
    </xf>
    <xf numFmtId="0" fontId="16" fillId="0" borderId="4" xfId="2" applyFont="1" applyBorder="1" applyAlignment="1" applyProtection="1">
      <alignment horizontal="left" vertical="center"/>
    </xf>
    <xf numFmtId="0" fontId="16" fillId="0" borderId="13" xfId="2" applyFont="1" applyBorder="1" applyAlignment="1" applyProtection="1">
      <alignment vertical="center"/>
    </xf>
    <xf numFmtId="0" fontId="0" fillId="0" borderId="0" xfId="2" applyFont="1" applyAlignment="1" applyProtection="1">
      <alignment horizontal="right" vertical="center"/>
    </xf>
    <xf numFmtId="176" fontId="0" fillId="3" borderId="1" xfId="4" applyNumberFormat="1" applyFont="1" applyFill="1" applyBorder="1" applyAlignment="1" applyProtection="1">
      <alignment horizontal="right"/>
      <protection locked="0"/>
    </xf>
    <xf numFmtId="0" fontId="16" fillId="0" borderId="37" xfId="2" applyFont="1" applyBorder="1" applyAlignment="1" applyProtection="1">
      <alignment vertical="center"/>
    </xf>
    <xf numFmtId="0" fontId="16" fillId="6" borderId="4" xfId="2" applyFont="1" applyFill="1" applyBorder="1" applyAlignment="1" applyProtection="1">
      <alignment horizontal="center" vertical="center"/>
    </xf>
    <xf numFmtId="176" fontId="16" fillId="0" borderId="7" xfId="2" applyNumberFormat="1" applyFont="1" applyBorder="1" applyAlignment="1" applyProtection="1">
      <alignment vertical="center"/>
    </xf>
    <xf numFmtId="176" fontId="0" fillId="3" borderId="13" xfId="4" applyNumberFormat="1" applyFont="1" applyFill="1" applyBorder="1" applyAlignment="1" applyProtection="1">
      <alignment horizontal="right"/>
      <protection locked="0"/>
    </xf>
    <xf numFmtId="0" fontId="16" fillId="0" borderId="31" xfId="2" applyFont="1" applyBorder="1" applyAlignment="1" applyProtection="1">
      <alignment vertical="center"/>
    </xf>
    <xf numFmtId="0" fontId="16" fillId="0" borderId="38" xfId="2" applyFont="1" applyBorder="1" applyAlignment="1" applyProtection="1">
      <alignment vertical="center"/>
    </xf>
    <xf numFmtId="0" fontId="16" fillId="0" borderId="32" xfId="2" applyFont="1" applyBorder="1" applyAlignment="1" applyProtection="1">
      <alignment vertical="center"/>
    </xf>
    <xf numFmtId="0" fontId="16" fillId="0" borderId="0" xfId="2" applyFont="1" applyBorder="1" applyAlignment="1" applyProtection="1">
      <alignment vertical="center"/>
    </xf>
    <xf numFmtId="0" fontId="16" fillId="6" borderId="4" xfId="2" applyFont="1" applyFill="1" applyBorder="1" applyAlignment="1" applyProtection="1">
      <alignment horizontal="center" vertical="center" shrinkToFit="1"/>
    </xf>
    <xf numFmtId="0" fontId="16" fillId="0" borderId="0" xfId="2" applyFont="1" applyBorder="1" applyAlignment="1" applyProtection="1">
      <alignment horizontal="right" vertical="center"/>
    </xf>
    <xf numFmtId="0" fontId="6" fillId="7" borderId="49" xfId="4" applyFill="1" applyBorder="1"/>
    <xf numFmtId="176" fontId="0" fillId="3" borderId="45" xfId="4" applyNumberFormat="1" applyFont="1" applyFill="1" applyBorder="1" applyAlignment="1" applyProtection="1">
      <alignment horizontal="right"/>
      <protection locked="0"/>
    </xf>
    <xf numFmtId="1" fontId="0" fillId="3" borderId="45" xfId="4" applyNumberFormat="1" applyFont="1" applyFill="1" applyBorder="1" applyAlignment="1" applyProtection="1">
      <alignment horizontal="right"/>
      <protection locked="0"/>
    </xf>
    <xf numFmtId="176" fontId="0" fillId="3" borderId="50" xfId="4" applyNumberFormat="1" applyFont="1" applyFill="1" applyBorder="1" applyAlignment="1" applyProtection="1">
      <alignment horizontal="right"/>
      <protection locked="0"/>
    </xf>
    <xf numFmtId="1" fontId="0" fillId="3" borderId="51" xfId="4" applyNumberFormat="1" applyFont="1" applyFill="1" applyBorder="1" applyAlignment="1" applyProtection="1">
      <alignment horizontal="right"/>
      <protection locked="0"/>
    </xf>
    <xf numFmtId="0" fontId="16" fillId="0" borderId="38" xfId="2" applyFont="1" applyBorder="1" applyAlignment="1" applyProtection="1">
      <alignment horizontal="right" vertical="center"/>
    </xf>
    <xf numFmtId="0" fontId="6" fillId="7" borderId="52" xfId="4" applyFill="1" applyBorder="1"/>
    <xf numFmtId="176" fontId="0" fillId="3" borderId="53" xfId="4" applyNumberFormat="1" applyFont="1" applyFill="1" applyBorder="1" applyAlignment="1" applyProtection="1">
      <alignment horizontal="right"/>
      <protection locked="0"/>
    </xf>
    <xf numFmtId="176" fontId="0" fillId="3" borderId="54" xfId="4" applyNumberFormat="1" applyFont="1" applyFill="1" applyBorder="1" applyAlignment="1" applyProtection="1">
      <alignment horizontal="right"/>
      <protection locked="0"/>
    </xf>
    <xf numFmtId="176" fontId="0" fillId="3" borderId="55" xfId="4" applyNumberFormat="1" applyFont="1" applyFill="1" applyBorder="1" applyAlignment="1" applyProtection="1">
      <alignment horizontal="right"/>
      <protection locked="0"/>
    </xf>
    <xf numFmtId="1" fontId="0" fillId="3" borderId="56" xfId="4" applyNumberFormat="1" applyFont="1" applyFill="1" applyBorder="1" applyAlignment="1" applyProtection="1">
      <alignment horizontal="right"/>
      <protection locked="0"/>
    </xf>
    <xf numFmtId="0" fontId="1" fillId="8" borderId="0" xfId="2" applyFont="1" applyFill="1" applyAlignment="1" applyProtection="1">
      <alignment vertical="center"/>
    </xf>
    <xf numFmtId="0" fontId="1" fillId="8" borderId="0" xfId="2" applyFont="1" applyFill="1" applyAlignment="1">
      <alignment vertical="center"/>
    </xf>
    <xf numFmtId="0" fontId="1" fillId="8" borderId="0" xfId="1" applyFill="1">
      <alignment vertical="center"/>
    </xf>
    <xf numFmtId="0" fontId="16" fillId="0" borderId="30" xfId="2" applyFont="1" applyBorder="1" applyAlignment="1" applyProtection="1">
      <alignment horizontal="left" vertical="center"/>
    </xf>
    <xf numFmtId="0" fontId="16" fillId="8" borderId="0" xfId="2" applyFont="1" applyFill="1" applyAlignment="1" applyProtection="1">
      <alignment vertical="center"/>
    </xf>
    <xf numFmtId="0" fontId="16" fillId="8" borderId="0" xfId="2" applyFont="1" applyFill="1" applyBorder="1" applyAlignment="1" applyProtection="1">
      <alignment vertical="center"/>
    </xf>
    <xf numFmtId="0" fontId="1" fillId="8" borderId="0" xfId="2" applyFont="1" applyFill="1" applyBorder="1" applyAlignment="1" applyProtection="1">
      <alignment vertical="center"/>
    </xf>
    <xf numFmtId="0" fontId="16" fillId="8" borderId="48" xfId="2" applyFont="1" applyFill="1" applyBorder="1" applyAlignment="1" applyProtection="1">
      <alignment vertical="center"/>
    </xf>
    <xf numFmtId="0" fontId="1" fillId="8" borderId="42" xfId="2" applyFont="1" applyFill="1" applyBorder="1" applyAlignment="1" applyProtection="1">
      <alignment vertical="center"/>
    </xf>
    <xf numFmtId="0" fontId="1" fillId="8" borderId="42" xfId="1" applyFill="1" applyBorder="1">
      <alignment vertical="center"/>
    </xf>
    <xf numFmtId="0" fontId="1" fillId="8" borderId="31" xfId="1" applyFill="1" applyBorder="1">
      <alignment vertical="center"/>
    </xf>
    <xf numFmtId="0" fontId="16" fillId="0" borderId="37" xfId="2" applyFont="1" applyBorder="1" applyAlignment="1" applyProtection="1">
      <alignment horizontal="left" vertical="center"/>
    </xf>
    <xf numFmtId="0" fontId="16" fillId="0" borderId="5" xfId="2" applyFont="1" applyBorder="1" applyAlignment="1" applyProtection="1">
      <alignment vertical="center"/>
    </xf>
    <xf numFmtId="0" fontId="1" fillId="8" borderId="57" xfId="2" applyFont="1" applyFill="1" applyBorder="1" applyAlignment="1" applyProtection="1">
      <alignment horizontal="center" vertical="center"/>
    </xf>
    <xf numFmtId="0" fontId="1" fillId="8" borderId="0" xfId="1" applyFill="1" applyBorder="1">
      <alignment vertical="center"/>
    </xf>
    <xf numFmtId="0" fontId="1" fillId="8" borderId="17" xfId="1" applyFill="1" applyBorder="1">
      <alignment vertical="center"/>
    </xf>
    <xf numFmtId="0" fontId="1" fillId="8" borderId="13" xfId="2" applyFont="1" applyFill="1" applyBorder="1" applyAlignment="1" applyProtection="1">
      <alignment horizontal="center" vertical="center"/>
    </xf>
    <xf numFmtId="0" fontId="1" fillId="8" borderId="5" xfId="2" applyFont="1" applyFill="1" applyBorder="1" applyAlignment="1" applyProtection="1">
      <alignment vertical="center"/>
    </xf>
    <xf numFmtId="0" fontId="1" fillId="8" borderId="5" xfId="1" applyFill="1" applyBorder="1">
      <alignment vertical="center"/>
    </xf>
    <xf numFmtId="0" fontId="1" fillId="8" borderId="38" xfId="1" applyFill="1" applyBorder="1">
      <alignment vertical="center"/>
    </xf>
    <xf numFmtId="0" fontId="16" fillId="0" borderId="4" xfId="2" applyFont="1" applyBorder="1" applyAlignment="1">
      <alignment horizontal="left" vertical="center"/>
    </xf>
    <xf numFmtId="0" fontId="1" fillId="8" borderId="48" xfId="2" applyFont="1" applyFill="1" applyBorder="1" applyAlignment="1" applyProtection="1">
      <alignment horizontal="center" vertical="center"/>
    </xf>
    <xf numFmtId="178" fontId="1" fillId="8" borderId="42" xfId="2" applyNumberFormat="1" applyFont="1" applyFill="1" applyBorder="1" applyAlignment="1" applyProtection="1">
      <alignment horizontal="centerContinuous" vertical="center"/>
    </xf>
    <xf numFmtId="178" fontId="1" fillId="8" borderId="31" xfId="2" applyNumberFormat="1" applyFont="1" applyFill="1" applyBorder="1" applyAlignment="1" applyProtection="1">
      <alignment horizontal="centerContinuous" vertical="center"/>
    </xf>
    <xf numFmtId="178" fontId="1" fillId="8" borderId="2" xfId="2" applyNumberFormat="1" applyFont="1" applyFill="1" applyBorder="1" applyAlignment="1" applyProtection="1">
      <alignment horizontal="centerContinuous" vertical="center"/>
    </xf>
    <xf numFmtId="178" fontId="1" fillId="8" borderId="3" xfId="2" applyNumberFormat="1" applyFont="1" applyFill="1" applyBorder="1" applyAlignment="1" applyProtection="1">
      <alignment horizontal="centerContinuous" vertical="center"/>
    </xf>
    <xf numFmtId="0" fontId="1" fillId="8" borderId="17" xfId="2" applyFont="1" applyFill="1" applyBorder="1" applyAlignment="1" applyProtection="1">
      <alignment vertical="center"/>
    </xf>
    <xf numFmtId="0" fontId="1" fillId="8" borderId="31" xfId="2" applyFont="1" applyFill="1" applyBorder="1" applyAlignment="1" applyProtection="1">
      <alignment vertical="center"/>
    </xf>
    <xf numFmtId="0" fontId="1" fillId="8" borderId="13" xfId="2" applyFont="1" applyFill="1" applyBorder="1" applyAlignment="1" applyProtection="1">
      <alignment vertical="center"/>
    </xf>
    <xf numFmtId="0" fontId="1" fillId="8" borderId="0" xfId="2" applyFont="1" applyFill="1" applyAlignment="1" applyProtection="1">
      <alignment horizontal="right" vertical="center"/>
    </xf>
    <xf numFmtId="0" fontId="1" fillId="8" borderId="0" xfId="2" applyFont="1" applyFill="1" applyBorder="1" applyAlignment="1" applyProtection="1">
      <alignment horizontal="left" vertical="center" indent="1"/>
    </xf>
    <xf numFmtId="0" fontId="1" fillId="8" borderId="0" xfId="2" applyFont="1" applyFill="1" applyBorder="1" applyAlignment="1" applyProtection="1">
      <alignment horizontal="centerContinuous" vertical="center"/>
    </xf>
    <xf numFmtId="0" fontId="1" fillId="8" borderId="17" xfId="2" applyFont="1" applyFill="1" applyBorder="1" applyAlignment="1" applyProtection="1">
      <alignment horizontal="centerContinuous" vertical="center"/>
    </xf>
    <xf numFmtId="0" fontId="16" fillId="0" borderId="30" xfId="2" applyFont="1" applyBorder="1" applyAlignment="1" applyProtection="1">
      <alignment horizontal="center" vertical="center"/>
    </xf>
    <xf numFmtId="0" fontId="1" fillId="8" borderId="30" xfId="2" applyFont="1" applyFill="1" applyBorder="1" applyAlignment="1" applyProtection="1">
      <alignment vertical="center"/>
    </xf>
    <xf numFmtId="0" fontId="1" fillId="8" borderId="42" xfId="2" applyFont="1" applyFill="1" applyBorder="1" applyAlignment="1" applyProtection="1">
      <alignment horizontal="centerContinuous" vertical="center"/>
    </xf>
    <xf numFmtId="0" fontId="1" fillId="8" borderId="31" xfId="2" applyFont="1" applyFill="1" applyBorder="1" applyAlignment="1" applyProtection="1">
      <alignment horizontal="centerContinuous" vertical="center"/>
    </xf>
    <xf numFmtId="0" fontId="1" fillId="8" borderId="2" xfId="2" applyFont="1" applyFill="1" applyBorder="1" applyAlignment="1" applyProtection="1">
      <alignment horizontal="centerContinuous" vertical="center"/>
    </xf>
    <xf numFmtId="0" fontId="1" fillId="8" borderId="3" xfId="2" applyFont="1" applyFill="1" applyBorder="1" applyAlignment="1" applyProtection="1">
      <alignment horizontal="centerContinuous" vertical="center"/>
    </xf>
    <xf numFmtId="0" fontId="16" fillId="0" borderId="38" xfId="2" quotePrefix="1" applyFont="1" applyBorder="1" applyAlignment="1" applyProtection="1">
      <alignment horizontal="right" vertical="center"/>
    </xf>
    <xf numFmtId="0" fontId="1" fillId="8" borderId="32" xfId="2" applyFont="1" applyFill="1" applyBorder="1" applyAlignment="1" applyProtection="1">
      <alignment vertical="center"/>
    </xf>
    <xf numFmtId="0" fontId="16" fillId="0" borderId="58" xfId="2" applyFont="1" applyBorder="1" applyAlignment="1" applyProtection="1">
      <alignment horizontal="left" vertical="center"/>
    </xf>
    <xf numFmtId="0" fontId="16" fillId="0" borderId="59" xfId="2" applyFont="1" applyBorder="1" applyAlignment="1" applyProtection="1">
      <alignment horizontal="center" vertical="center"/>
    </xf>
    <xf numFmtId="0" fontId="16" fillId="0" borderId="60" xfId="2" applyFont="1" applyBorder="1" applyAlignment="1" applyProtection="1">
      <alignment vertical="center"/>
    </xf>
    <xf numFmtId="0" fontId="16" fillId="0" borderId="61" xfId="2" applyFont="1" applyBorder="1" applyAlignment="1" applyProtection="1">
      <alignment vertical="center"/>
    </xf>
    <xf numFmtId="0" fontId="16" fillId="0" borderId="62" xfId="2" applyFont="1" applyBorder="1" applyAlignment="1" applyProtection="1">
      <alignment vertical="center"/>
    </xf>
    <xf numFmtId="0" fontId="16" fillId="0" borderId="63" xfId="2" applyFont="1" applyBorder="1" applyAlignment="1" applyProtection="1">
      <alignment vertical="center"/>
    </xf>
    <xf numFmtId="0" fontId="16" fillId="0" borderId="62" xfId="2" applyFont="1" applyBorder="1" applyAlignment="1" applyProtection="1">
      <alignment horizontal="center" vertical="center"/>
    </xf>
    <xf numFmtId="0" fontId="16" fillId="0" borderId="64" xfId="2" applyFont="1" applyBorder="1" applyAlignment="1" applyProtection="1">
      <alignment horizontal="center" vertical="center"/>
    </xf>
    <xf numFmtId="0" fontId="16" fillId="0" borderId="65" xfId="2" applyFont="1" applyBorder="1" applyAlignment="1" applyProtection="1">
      <alignment horizontal="center" vertical="center"/>
    </xf>
    <xf numFmtId="0" fontId="1" fillId="8" borderId="5" xfId="2" applyFont="1" applyFill="1" applyBorder="1" applyAlignment="1">
      <alignment vertical="center"/>
    </xf>
    <xf numFmtId="0" fontId="1" fillId="8" borderId="37" xfId="2" applyFont="1" applyFill="1" applyBorder="1" applyAlignment="1" applyProtection="1">
      <alignment vertical="center"/>
    </xf>
    <xf numFmtId="0" fontId="1" fillId="8" borderId="38" xfId="2" applyFont="1" applyFill="1" applyBorder="1" applyAlignment="1" applyProtection="1">
      <alignment vertical="center"/>
    </xf>
    <xf numFmtId="0" fontId="16" fillId="0" borderId="66" xfId="2" applyFont="1" applyBorder="1" applyAlignment="1" applyProtection="1">
      <alignment vertical="center"/>
    </xf>
    <xf numFmtId="0" fontId="16" fillId="0" borderId="67" xfId="2" applyFont="1" applyBorder="1" applyAlignment="1" applyProtection="1">
      <alignment vertical="center"/>
    </xf>
    <xf numFmtId="0" fontId="16" fillId="0" borderId="68" xfId="2" applyFont="1" applyBorder="1" applyAlignment="1" applyProtection="1">
      <alignment vertical="center"/>
    </xf>
    <xf numFmtId="0" fontId="16" fillId="0" borderId="69" xfId="2" applyFont="1" applyBorder="1" applyAlignment="1" applyProtection="1">
      <alignment vertical="center"/>
    </xf>
    <xf numFmtId="0" fontId="16" fillId="0" borderId="68" xfId="2" applyFont="1" applyBorder="1" applyAlignment="1" applyProtection="1">
      <alignment horizontal="center" vertical="center"/>
    </xf>
    <xf numFmtId="0" fontId="16" fillId="0" borderId="70" xfId="2" applyFont="1" applyBorder="1" applyAlignment="1" applyProtection="1">
      <alignment horizontal="center" vertical="center"/>
    </xf>
    <xf numFmtId="0" fontId="1" fillId="8" borderId="0" xfId="2" applyFont="1" applyFill="1" applyBorder="1" applyAlignment="1" applyProtection="1">
      <alignment horizontal="center" vertical="center"/>
    </xf>
    <xf numFmtId="0" fontId="1" fillId="0" borderId="73" xfId="2" applyFont="1" applyBorder="1" applyAlignment="1" applyProtection="1">
      <alignment vertical="center"/>
    </xf>
    <xf numFmtId="0" fontId="1" fillId="0" borderId="74" xfId="2" applyFont="1" applyBorder="1" applyAlignment="1" applyProtection="1">
      <alignment vertical="center"/>
    </xf>
    <xf numFmtId="0" fontId="16" fillId="0" borderId="73" xfId="2" applyFont="1" applyBorder="1" applyAlignment="1" applyProtection="1">
      <alignment horizontal="center" vertical="center"/>
    </xf>
    <xf numFmtId="0" fontId="16" fillId="0" borderId="35" xfId="2" applyFont="1" applyBorder="1" applyAlignment="1" applyProtection="1">
      <alignment horizontal="center" vertical="center"/>
    </xf>
    <xf numFmtId="0" fontId="1" fillId="0" borderId="5" xfId="1" applyBorder="1">
      <alignment vertical="center"/>
    </xf>
    <xf numFmtId="0" fontId="1" fillId="8" borderId="0" xfId="2" applyFont="1" applyFill="1" applyBorder="1" applyAlignment="1">
      <alignment vertical="center"/>
    </xf>
    <xf numFmtId="0" fontId="1" fillId="0" borderId="30" xfId="2" applyFont="1" applyBorder="1" applyAlignment="1" applyProtection="1">
      <alignment horizontal="center" vertical="center"/>
    </xf>
    <xf numFmtId="0" fontId="19" fillId="0" borderId="30" xfId="2" applyFont="1" applyBorder="1" applyAlignment="1" applyProtection="1">
      <alignment vertical="center"/>
    </xf>
    <xf numFmtId="0" fontId="19" fillId="0" borderId="42" xfId="2" applyFont="1" applyBorder="1" applyAlignment="1" applyProtection="1">
      <alignment vertical="center"/>
    </xf>
    <xf numFmtId="0" fontId="1" fillId="0" borderId="42" xfId="2" applyFont="1" applyBorder="1" applyAlignment="1" applyProtection="1">
      <alignment vertical="center"/>
    </xf>
    <xf numFmtId="0" fontId="1" fillId="0" borderId="0" xfId="2" applyFont="1" applyBorder="1" applyAlignment="1" applyProtection="1">
      <alignment vertical="center"/>
    </xf>
    <xf numFmtId="0" fontId="1" fillId="0" borderId="17" xfId="2" applyFont="1" applyBorder="1" applyAlignment="1" applyProtection="1">
      <alignment vertical="center"/>
    </xf>
    <xf numFmtId="0" fontId="1" fillId="0" borderId="37" xfId="2" applyFont="1" applyBorder="1" applyAlignment="1" applyProtection="1">
      <alignment horizontal="center" vertical="center"/>
    </xf>
    <xf numFmtId="0" fontId="19" fillId="0" borderId="37" xfId="2" applyFont="1" applyBorder="1" applyAlignment="1" applyProtection="1">
      <alignment vertical="center"/>
    </xf>
    <xf numFmtId="0" fontId="19" fillId="0" borderId="5" xfId="2" applyFont="1" applyBorder="1" applyAlignment="1" applyProtection="1">
      <alignment vertical="center"/>
    </xf>
    <xf numFmtId="0" fontId="19" fillId="0" borderId="38" xfId="2" applyFont="1" applyBorder="1" applyAlignment="1" applyProtection="1">
      <alignment vertical="center"/>
    </xf>
    <xf numFmtId="0" fontId="20" fillId="0" borderId="0" xfId="2" applyFont="1" applyAlignment="1" applyProtection="1">
      <alignment vertical="center"/>
    </xf>
    <xf numFmtId="0" fontId="1" fillId="0" borderId="0" xfId="2" applyFont="1" applyAlignment="1">
      <alignment vertical="center"/>
    </xf>
    <xf numFmtId="0" fontId="16" fillId="0" borderId="0" xfId="2" applyFont="1" applyAlignment="1" applyProtection="1">
      <alignment horizontal="left" vertical="center"/>
    </xf>
    <xf numFmtId="0" fontId="16" fillId="0" borderId="1" xfId="2" applyFont="1" applyBorder="1" applyAlignment="1" applyProtection="1">
      <alignment horizontal="center" vertical="center"/>
    </xf>
    <xf numFmtId="0" fontId="16" fillId="0" borderId="75" xfId="5" applyFont="1" applyBorder="1" applyAlignment="1">
      <alignment horizontal="center" vertical="center"/>
    </xf>
    <xf numFmtId="0" fontId="16" fillId="0" borderId="76" xfId="5" applyFont="1" applyBorder="1" applyAlignment="1">
      <alignment horizontal="center" vertical="center"/>
    </xf>
    <xf numFmtId="14" fontId="19" fillId="0" borderId="4" xfId="5" applyNumberFormat="1" applyFont="1" applyBorder="1" applyAlignment="1">
      <alignment horizontal="center" vertical="center"/>
    </xf>
    <xf numFmtId="0" fontId="16" fillId="0" borderId="13" xfId="5" applyFont="1" applyBorder="1" applyAlignment="1">
      <alignment horizontal="center" vertical="center"/>
    </xf>
    <xf numFmtId="14" fontId="19" fillId="0" borderId="1" xfId="5" applyNumberFormat="1" applyFont="1" applyBorder="1" applyAlignment="1">
      <alignment horizontal="center" vertical="center"/>
    </xf>
    <xf numFmtId="0" fontId="16" fillId="0" borderId="1" xfId="5" applyFont="1" applyBorder="1" applyAlignment="1">
      <alignment horizontal="center" vertical="center"/>
    </xf>
    <xf numFmtId="0" fontId="16" fillId="0" borderId="4" xfId="2" applyFont="1" applyBorder="1" applyAlignment="1">
      <alignment vertical="center"/>
    </xf>
    <xf numFmtId="0" fontId="1" fillId="0" borderId="3" xfId="2" applyFont="1" applyBorder="1" applyAlignment="1">
      <alignment vertical="center"/>
    </xf>
    <xf numFmtId="0" fontId="23" fillId="0" borderId="0" xfId="1" applyFont="1">
      <alignment vertical="center"/>
    </xf>
    <xf numFmtId="0" fontId="1" fillId="0" borderId="0" xfId="1" applyFont="1">
      <alignment vertical="center"/>
    </xf>
    <xf numFmtId="0" fontId="16" fillId="0" borderId="0" xfId="2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6" fillId="0" borderId="0" xfId="5" applyFont="1" applyBorder="1" applyAlignment="1">
      <alignment horizontal="center" vertical="center"/>
    </xf>
    <xf numFmtId="14" fontId="19" fillId="0" borderId="0" xfId="5" applyNumberFormat="1" applyFont="1" applyBorder="1" applyAlignment="1">
      <alignment horizontal="center" vertical="center"/>
    </xf>
    <xf numFmtId="0" fontId="1" fillId="0" borderId="4" xfId="1" applyBorder="1" applyAlignment="1">
      <alignment horizontal="centerContinuous" vertical="center"/>
    </xf>
    <xf numFmtId="0" fontId="1" fillId="0" borderId="3" xfId="1" applyBorder="1" applyAlignment="1">
      <alignment horizontal="centerContinuous" vertical="center"/>
    </xf>
    <xf numFmtId="0" fontId="1" fillId="0" borderId="4" xfId="1" applyBorder="1">
      <alignment vertical="center"/>
    </xf>
    <xf numFmtId="0" fontId="1" fillId="0" borderId="3" xfId="1" applyBorder="1">
      <alignment vertical="center"/>
    </xf>
    <xf numFmtId="0" fontId="1" fillId="0" borderId="32" xfId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1" fillId="0" borderId="32" xfId="1" applyBorder="1">
      <alignment vertical="center"/>
    </xf>
    <xf numFmtId="0" fontId="1" fillId="0" borderId="17" xfId="1" applyBorder="1">
      <alignment vertical="center"/>
    </xf>
    <xf numFmtId="0" fontId="1" fillId="0" borderId="37" xfId="1" applyBorder="1" applyAlignment="1">
      <alignment horizontal="center" vertical="center"/>
    </xf>
    <xf numFmtId="0" fontId="1" fillId="0" borderId="38" xfId="1" applyBorder="1" applyAlignment="1">
      <alignment horizontal="center" vertical="center"/>
    </xf>
    <xf numFmtId="0" fontId="1" fillId="0" borderId="37" xfId="1" applyBorder="1">
      <alignment vertical="center"/>
    </xf>
    <xf numFmtId="0" fontId="1" fillId="0" borderId="38" xfId="1" applyBorder="1">
      <alignment vertical="center"/>
    </xf>
    <xf numFmtId="0" fontId="24" fillId="0" borderId="0" xfId="1" applyFont="1">
      <alignment vertical="center"/>
    </xf>
    <xf numFmtId="0" fontId="16" fillId="0" borderId="1" xfId="2" applyFont="1" applyBorder="1" applyAlignment="1" applyProtection="1">
      <alignment horizontal="centerContinuous" vertical="center"/>
    </xf>
    <xf numFmtId="0" fontId="1" fillId="0" borderId="31" xfId="2" applyFont="1" applyBorder="1" applyAlignment="1" applyProtection="1">
      <alignment vertical="center"/>
    </xf>
    <xf numFmtId="0" fontId="16" fillId="0" borderId="6" xfId="2" applyFont="1" applyBorder="1" applyAlignment="1" applyProtection="1">
      <alignment horizontal="center" vertical="center"/>
    </xf>
    <xf numFmtId="0" fontId="16" fillId="9" borderId="43" xfId="2" applyFont="1" applyFill="1" applyBorder="1" applyAlignment="1" applyProtection="1">
      <alignment horizontal="center" vertical="center"/>
    </xf>
    <xf numFmtId="0" fontId="16" fillId="9" borderId="3" xfId="2" applyFont="1" applyFill="1" applyBorder="1" applyAlignment="1" applyProtection="1">
      <alignment horizontal="center" vertical="center"/>
    </xf>
    <xf numFmtId="0" fontId="16" fillId="0" borderId="77" xfId="2" applyFont="1" applyBorder="1" applyAlignment="1" applyProtection="1">
      <alignment horizontal="center" vertical="center"/>
    </xf>
    <xf numFmtId="0" fontId="16" fillId="0" borderId="31" xfId="2" applyFont="1" applyBorder="1" applyAlignment="1" applyProtection="1">
      <alignment horizontal="center" vertical="center"/>
    </xf>
    <xf numFmtId="0" fontId="16" fillId="0" borderId="78" xfId="2" applyFont="1" applyBorder="1" applyAlignment="1" applyProtection="1">
      <alignment horizontal="center" vertical="center"/>
    </xf>
    <xf numFmtId="0" fontId="16" fillId="0" borderId="79" xfId="2" applyFont="1" applyBorder="1" applyAlignment="1" applyProtection="1">
      <alignment horizontal="center" vertical="center"/>
    </xf>
    <xf numFmtId="0" fontId="16" fillId="0" borderId="80" xfId="2" applyFont="1" applyBorder="1" applyAlignment="1" applyProtection="1">
      <alignment horizontal="center" vertical="center"/>
    </xf>
    <xf numFmtId="0" fontId="16" fillId="0" borderId="81" xfId="2" applyFont="1" applyBorder="1" applyAlignment="1" applyProtection="1">
      <alignment horizontal="center" vertical="center"/>
    </xf>
    <xf numFmtId="0" fontId="16" fillId="0" borderId="72" xfId="2" applyFont="1" applyBorder="1" applyAlignment="1" applyProtection="1">
      <alignment horizontal="center" vertical="center"/>
    </xf>
    <xf numFmtId="0" fontId="1" fillId="0" borderId="0" xfId="1" applyAlignment="1">
      <alignment horizontal="right" vertical="center"/>
    </xf>
    <xf numFmtId="0" fontId="16" fillId="0" borderId="0" xfId="5" applyFont="1" applyBorder="1" applyAlignment="1">
      <alignment horizontal="centerContinuous" vertical="center"/>
    </xf>
    <xf numFmtId="0" fontId="16" fillId="0" borderId="4" xfId="2" applyFont="1" applyBorder="1" applyAlignment="1" applyProtection="1">
      <alignment horizontal="center" vertical="center"/>
    </xf>
    <xf numFmtId="0" fontId="16" fillId="0" borderId="4" xfId="2" applyFont="1" applyBorder="1" applyAlignment="1" applyProtection="1">
      <alignment horizontal="left" vertical="center"/>
    </xf>
    <xf numFmtId="179" fontId="7" fillId="2" borderId="3" xfId="2" applyNumberFormat="1" applyFont="1" applyFill="1" applyBorder="1" applyAlignment="1" applyProtection="1">
      <alignment horizontal="centerContinuous" vertical="center"/>
      <protection locked="0"/>
    </xf>
    <xf numFmtId="1" fontId="1" fillId="3" borderId="41" xfId="4" applyNumberFormat="1" applyFont="1" applyFill="1" applyBorder="1" applyAlignment="1" applyProtection="1">
      <alignment horizontal="right"/>
      <protection locked="0"/>
    </xf>
    <xf numFmtId="176" fontId="1" fillId="3" borderId="5" xfId="4" applyNumberFormat="1" applyFont="1" applyFill="1" applyBorder="1" applyAlignment="1" applyProtection="1">
      <alignment horizontal="right"/>
      <protection locked="0"/>
    </xf>
    <xf numFmtId="176" fontId="1" fillId="3" borderId="37" xfId="4" applyNumberFormat="1" applyFont="1" applyFill="1" applyBorder="1" applyAlignment="1" applyProtection="1">
      <alignment horizontal="right"/>
      <protection locked="0"/>
    </xf>
    <xf numFmtId="1" fontId="1" fillId="3" borderId="47" xfId="4" applyNumberFormat="1" applyFont="1" applyFill="1" applyBorder="1" applyAlignment="1" applyProtection="1">
      <alignment horizontal="right"/>
      <protection locked="0"/>
    </xf>
    <xf numFmtId="176" fontId="1" fillId="3" borderId="47" xfId="4" applyNumberFormat="1" applyFont="1" applyFill="1" applyBorder="1" applyAlignment="1" applyProtection="1">
      <alignment horizontal="right"/>
      <protection locked="0"/>
    </xf>
    <xf numFmtId="176" fontId="1" fillId="3" borderId="1" xfId="4" applyNumberFormat="1" applyFont="1" applyFill="1" applyBorder="1" applyAlignment="1" applyProtection="1">
      <alignment horizontal="right"/>
      <protection locked="0"/>
    </xf>
    <xf numFmtId="176" fontId="1" fillId="3" borderId="13" xfId="4" applyNumberFormat="1" applyFont="1" applyFill="1" applyBorder="1" applyAlignment="1" applyProtection="1">
      <alignment horizontal="right"/>
      <protection locked="0"/>
    </xf>
    <xf numFmtId="176" fontId="1" fillId="3" borderId="45" xfId="4" applyNumberFormat="1" applyFont="1" applyFill="1" applyBorder="1" applyAlignment="1" applyProtection="1">
      <alignment horizontal="right"/>
      <protection locked="0"/>
    </xf>
    <xf numFmtId="1" fontId="1" fillId="3" borderId="45" xfId="4" applyNumberFormat="1" applyFont="1" applyFill="1" applyBorder="1" applyAlignment="1" applyProtection="1">
      <alignment horizontal="right"/>
      <protection locked="0"/>
    </xf>
    <xf numFmtId="176" fontId="1" fillId="3" borderId="50" xfId="4" applyNumberFormat="1" applyFont="1" applyFill="1" applyBorder="1" applyAlignment="1" applyProtection="1">
      <alignment horizontal="right"/>
      <protection locked="0"/>
    </xf>
    <xf numFmtId="1" fontId="1" fillId="3" borderId="51" xfId="4" applyNumberFormat="1" applyFont="1" applyFill="1" applyBorder="1" applyAlignment="1" applyProtection="1">
      <alignment horizontal="right"/>
      <protection locked="0"/>
    </xf>
    <xf numFmtId="176" fontId="1" fillId="3" borderId="53" xfId="4" applyNumberFormat="1" applyFont="1" applyFill="1" applyBorder="1" applyAlignment="1" applyProtection="1">
      <alignment horizontal="right"/>
      <protection locked="0"/>
    </xf>
    <xf numFmtId="176" fontId="1" fillId="3" borderId="54" xfId="4" applyNumberFormat="1" applyFont="1" applyFill="1" applyBorder="1" applyAlignment="1" applyProtection="1">
      <alignment horizontal="right"/>
      <protection locked="0"/>
    </xf>
    <xf numFmtId="176" fontId="1" fillId="3" borderId="55" xfId="4" applyNumberFormat="1" applyFont="1" applyFill="1" applyBorder="1" applyAlignment="1" applyProtection="1">
      <alignment horizontal="right"/>
      <protection locked="0"/>
    </xf>
    <xf numFmtId="1" fontId="1" fillId="3" borderId="56" xfId="4" applyNumberFormat="1" applyFont="1" applyFill="1" applyBorder="1" applyAlignment="1" applyProtection="1">
      <alignment horizontal="right"/>
      <protection locked="0"/>
    </xf>
    <xf numFmtId="0" fontId="1" fillId="8" borderId="48" xfId="2" applyFont="1" applyFill="1" applyBorder="1" applyAlignment="1">
      <alignment horizontal="center" vertical="center" wrapText="1"/>
    </xf>
    <xf numFmtId="0" fontId="1" fillId="8" borderId="57" xfId="2" applyFont="1" applyFill="1" applyBorder="1" applyAlignment="1">
      <alignment horizontal="center" vertical="center" wrapText="1"/>
    </xf>
    <xf numFmtId="0" fontId="1" fillId="8" borderId="13" xfId="2" applyFont="1" applyFill="1" applyBorder="1" applyAlignment="1">
      <alignment horizontal="center" vertical="center" wrapText="1"/>
    </xf>
    <xf numFmtId="0" fontId="1" fillId="0" borderId="34" xfId="2" applyFont="1" applyBorder="1" applyAlignment="1" applyProtection="1">
      <alignment horizontal="left" vertical="center"/>
    </xf>
    <xf numFmtId="0" fontId="1" fillId="0" borderId="71" xfId="2" applyFont="1" applyBorder="1" applyAlignment="1" applyProtection="1">
      <alignment horizontal="left" vertical="center"/>
    </xf>
    <xf numFmtId="0" fontId="1" fillId="0" borderId="72" xfId="2" applyFont="1" applyBorder="1" applyAlignment="1" applyProtection="1">
      <alignment horizontal="left" vertical="center"/>
    </xf>
    <xf numFmtId="0" fontId="16" fillId="0" borderId="4" xfId="5" applyFont="1" applyBorder="1" applyAlignment="1">
      <alignment horizontal="center" vertical="center"/>
    </xf>
    <xf numFmtId="0" fontId="16" fillId="0" borderId="2" xfId="5" applyFont="1" applyBorder="1" applyAlignment="1">
      <alignment horizontal="center" vertical="center"/>
    </xf>
    <xf numFmtId="0" fontId="16" fillId="0" borderId="3" xfId="5" applyFont="1" applyBorder="1" applyAlignment="1">
      <alignment horizontal="center" vertical="center"/>
    </xf>
    <xf numFmtId="0" fontId="28" fillId="0" borderId="4" xfId="2" applyFont="1" applyBorder="1" applyAlignment="1" applyProtection="1">
      <alignment horizontal="left" vertical="center"/>
    </xf>
    <xf numFmtId="0" fontId="28" fillId="0" borderId="3" xfId="2" applyFont="1" applyBorder="1" applyAlignment="1" applyProtection="1">
      <alignment horizontal="left" vertical="center"/>
    </xf>
    <xf numFmtId="0" fontId="19" fillId="0" borderId="4" xfId="2" applyFont="1" applyBorder="1" applyAlignment="1" applyProtection="1">
      <alignment horizontal="left" vertical="center"/>
    </xf>
    <xf numFmtId="0" fontId="19" fillId="0" borderId="3" xfId="2" applyFont="1" applyBorder="1" applyAlignment="1" applyProtection="1">
      <alignment horizontal="left" vertical="center"/>
    </xf>
    <xf numFmtId="0" fontId="16" fillId="0" borderId="4" xfId="2" applyFont="1" applyBorder="1" applyAlignment="1">
      <alignment horizontal="left" vertical="center"/>
    </xf>
    <xf numFmtId="0" fontId="16" fillId="0" borderId="3" xfId="2" applyFont="1" applyBorder="1" applyAlignment="1">
      <alignment horizontal="left" vertical="center"/>
    </xf>
    <xf numFmtId="0" fontId="29" fillId="7" borderId="39" xfId="4" applyFont="1" applyFill="1" applyBorder="1" applyAlignment="1">
      <alignment horizontal="center"/>
    </xf>
    <xf numFmtId="0" fontId="29" fillId="7" borderId="44" xfId="4" applyFont="1" applyFill="1" applyBorder="1" applyAlignment="1">
      <alignment horizontal="center"/>
    </xf>
    <xf numFmtId="0" fontId="6" fillId="7" borderId="44" xfId="4" applyFill="1" applyBorder="1" applyAlignment="1">
      <alignment horizontal="center"/>
    </xf>
    <xf numFmtId="0" fontId="6" fillId="7" borderId="49" xfId="4" applyFill="1" applyBorder="1" applyAlignment="1">
      <alignment horizontal="center"/>
    </xf>
    <xf numFmtId="0" fontId="6" fillId="7" borderId="52" xfId="4" applyFill="1" applyBorder="1" applyAlignment="1">
      <alignment horizontal="center"/>
    </xf>
  </cellXfs>
  <cellStyles count="6">
    <cellStyle name="標準" xfId="0" builtinId="0"/>
    <cellStyle name="標準 4" xfId="1" xr:uid="{00000000-0005-0000-0000-000001000000}"/>
    <cellStyle name="標準_20090714外径小クレーム事実確認" xfId="5" xr:uid="{00000000-0005-0000-0000-000002000000}"/>
    <cellStyle name="標準_長さ計算(特殊)改" xfId="4" xr:uid="{00000000-0005-0000-0000-000003000000}"/>
    <cellStyle name="標準_長さ計算設変用" xfId="2" xr:uid="{00000000-0005-0000-0000-000004000000}"/>
    <cellStyle name="標準_日産_B点0_長さ計算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81643</xdr:colOff>
      <xdr:row>19</xdr:row>
      <xdr:rowOff>18143</xdr:rowOff>
    </xdr:from>
    <xdr:ext cx="4045857" cy="2004786"/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6193" y="3199493"/>
          <a:ext cx="4045857" cy="20047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twoCellAnchor editAs="oneCell">
    <xdr:from>
      <xdr:col>12</xdr:col>
      <xdr:colOff>580571</xdr:colOff>
      <xdr:row>60</xdr:row>
      <xdr:rowOff>9072</xdr:rowOff>
    </xdr:from>
    <xdr:to>
      <xdr:col>16</xdr:col>
      <xdr:colOff>290285</xdr:colOff>
      <xdr:row>65</xdr:row>
      <xdr:rowOff>63838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5121" y="10016672"/>
          <a:ext cx="2249714" cy="87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136068</xdr:colOff>
      <xdr:row>58</xdr:row>
      <xdr:rowOff>45354</xdr:rowOff>
    </xdr:from>
    <xdr:to>
      <xdr:col>23</xdr:col>
      <xdr:colOff>381000</xdr:colOff>
      <xdr:row>65</xdr:row>
      <xdr:rowOff>104513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5400000">
          <a:off x="13824304" y="10214068"/>
          <a:ext cx="1227559" cy="2449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全</a:t>
          </a:r>
          <a:r>
            <a:rPr kumimoji="1" lang="en-US" altLang="ja-JP" sz="1100"/>
            <a:t>13</a:t>
          </a:r>
          <a:r>
            <a:rPr kumimoji="1" lang="ja-JP" altLang="en-US" sz="1100"/>
            <a:t>頁中 </a:t>
          </a:r>
          <a:r>
            <a:rPr kumimoji="1" lang="en-US" altLang="ja-JP" sz="1100"/>
            <a:t>8</a:t>
          </a:r>
          <a:r>
            <a:rPr kumimoji="1" lang="ja-JP" altLang="en-US" sz="1100"/>
            <a:t>頁</a:t>
          </a:r>
          <a:endParaRPr kumimoji="1" lang="en-US" altLang="ja-JP" sz="1100"/>
        </a:p>
      </xdr:txBody>
    </xdr:sp>
    <xdr:clientData/>
  </xdr:twoCellAnchor>
  <xdr:twoCellAnchor>
    <xdr:from>
      <xdr:col>23</xdr:col>
      <xdr:colOff>136068</xdr:colOff>
      <xdr:row>51</xdr:row>
      <xdr:rowOff>72569</xdr:rowOff>
    </xdr:from>
    <xdr:to>
      <xdr:col>23</xdr:col>
      <xdr:colOff>381000</xdr:colOff>
      <xdr:row>57</xdr:row>
      <xdr:rowOff>104514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5400000">
          <a:off x="13914111" y="8970376"/>
          <a:ext cx="1047945" cy="2449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様式</a:t>
          </a:r>
          <a:r>
            <a:rPr kumimoji="1" lang="en-US" altLang="ja-JP" sz="1100"/>
            <a:t>-4</a:t>
          </a:r>
        </a:p>
      </xdr:txBody>
    </xdr:sp>
    <xdr:clientData/>
  </xdr:twoCellAnchor>
  <xdr:twoCellAnchor editAs="oneCell">
    <xdr:from>
      <xdr:col>20</xdr:col>
      <xdr:colOff>408214</xdr:colOff>
      <xdr:row>61</xdr:row>
      <xdr:rowOff>36286</xdr:rowOff>
    </xdr:from>
    <xdr:to>
      <xdr:col>22</xdr:col>
      <xdr:colOff>619864</xdr:colOff>
      <xdr:row>65</xdr:row>
      <xdr:rowOff>25219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1857" y="10123715"/>
          <a:ext cx="1481650" cy="64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81643</xdr:colOff>
      <xdr:row>19</xdr:row>
      <xdr:rowOff>18143</xdr:rowOff>
    </xdr:from>
    <xdr:ext cx="4045857" cy="2004786"/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6193" y="3199493"/>
          <a:ext cx="4045857" cy="20047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twoCellAnchor editAs="oneCell">
    <xdr:from>
      <xdr:col>12</xdr:col>
      <xdr:colOff>580571</xdr:colOff>
      <xdr:row>60</xdr:row>
      <xdr:rowOff>9072</xdr:rowOff>
    </xdr:from>
    <xdr:to>
      <xdr:col>16</xdr:col>
      <xdr:colOff>290285</xdr:colOff>
      <xdr:row>65</xdr:row>
      <xdr:rowOff>68786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5121" y="10016672"/>
          <a:ext cx="2249714" cy="87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136068</xdr:colOff>
      <xdr:row>58</xdr:row>
      <xdr:rowOff>45354</xdr:rowOff>
    </xdr:from>
    <xdr:to>
      <xdr:col>23</xdr:col>
      <xdr:colOff>381000</xdr:colOff>
      <xdr:row>65</xdr:row>
      <xdr:rowOff>104513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 rot="5400000">
          <a:off x="13824304" y="10214068"/>
          <a:ext cx="1227559" cy="2449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全</a:t>
          </a:r>
          <a:r>
            <a:rPr kumimoji="1" lang="en-US" altLang="ja-JP" sz="1100"/>
            <a:t>13</a:t>
          </a:r>
          <a:r>
            <a:rPr kumimoji="1" lang="ja-JP" altLang="en-US" sz="1100"/>
            <a:t>頁中 </a:t>
          </a:r>
          <a:r>
            <a:rPr kumimoji="1" lang="en-US" altLang="ja-JP" sz="1100"/>
            <a:t>8</a:t>
          </a:r>
          <a:r>
            <a:rPr kumimoji="1" lang="ja-JP" altLang="en-US" sz="1100"/>
            <a:t>頁</a:t>
          </a:r>
          <a:endParaRPr kumimoji="1" lang="en-US" altLang="ja-JP" sz="1100"/>
        </a:p>
      </xdr:txBody>
    </xdr:sp>
    <xdr:clientData/>
  </xdr:twoCellAnchor>
  <xdr:twoCellAnchor>
    <xdr:from>
      <xdr:col>23</xdr:col>
      <xdr:colOff>136068</xdr:colOff>
      <xdr:row>51</xdr:row>
      <xdr:rowOff>72569</xdr:rowOff>
    </xdr:from>
    <xdr:to>
      <xdr:col>23</xdr:col>
      <xdr:colOff>381000</xdr:colOff>
      <xdr:row>57</xdr:row>
      <xdr:rowOff>104514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 rot="5400000">
          <a:off x="13914111" y="8970376"/>
          <a:ext cx="1047945" cy="2449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様式</a:t>
          </a:r>
          <a:r>
            <a:rPr kumimoji="1" lang="en-US" altLang="ja-JP" sz="1100"/>
            <a:t>-4</a:t>
          </a:r>
        </a:p>
      </xdr:txBody>
    </xdr:sp>
    <xdr:clientData/>
  </xdr:twoCellAnchor>
  <xdr:twoCellAnchor editAs="oneCell">
    <xdr:from>
      <xdr:col>20</xdr:col>
      <xdr:colOff>334818</xdr:colOff>
      <xdr:row>61</xdr:row>
      <xdr:rowOff>11546</xdr:rowOff>
    </xdr:from>
    <xdr:to>
      <xdr:col>22</xdr:col>
      <xdr:colOff>546468</xdr:colOff>
      <xdr:row>65</xdr:row>
      <xdr:rowOff>7076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7636" y="10044546"/>
          <a:ext cx="1481650" cy="64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SUSAKA1\&#21697;&#35388;\&#26087;&#12497;&#12477;&#12467;&#12531;&#12363;&#12425;&#12398;&#12496;&#12483;&#12463;&#12450;&#12503;(040303)\D&#12489;&#12521;&#12452;&#12502;(&#26087;)\Exp.No\FHX480%20FORM.ver.2.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SUSAKA1\&#21697;&#35388;\&#26087;&#12497;&#12477;&#12467;&#12531;&#12363;&#12425;&#12398;&#12496;&#12483;&#12463;&#12450;&#12503;(040303)\D&#12489;&#12521;&#12452;&#12502;(&#26087;)\Exp.No\FHA308%20NBR7&#2641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susaka3\&#21697;&#35388;\&#12288;&#26494;&#38442;&#65422;&#65392;&#65405;&#12288;&#21697;&#36074;&#20445;&#35388;&#35506;\02.&#22577;&#21578;&#26360;\&#21697;&#36074;\&#21697;&#36074;&#32113;&#35336;\&#26494;&#38442;&#21697;&#36074;&#32113;&#35336;0404&#65374;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配依"/>
      <sheetName val="配単"/>
      <sheetName val="加依"/>
      <sheetName val="物依"/>
      <sheetName val="試依"/>
      <sheetName val="押出し"/>
      <sheetName val="物性ﾃﾞｰﾀ"/>
      <sheetName val="配DB"/>
      <sheetName val="加結"/>
      <sheetName val="初結"/>
      <sheetName val="老結"/>
      <sheetName val="液結"/>
      <sheetName val="CS結"/>
      <sheetName val="耐接結"/>
      <sheetName val="その他"/>
      <sheetName val="レポート"/>
      <sheetName val="試速"/>
      <sheetName val="試作費（実績）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試速"/>
      <sheetName val="抽出実験"/>
      <sheetName val="配設"/>
      <sheetName val="配依 (2)"/>
      <sheetName val="配依"/>
      <sheetName val="配単"/>
      <sheetName val="加依"/>
      <sheetName val="物依"/>
      <sheetName val="試依"/>
      <sheetName val="物性"/>
      <sheetName val="配DB"/>
      <sheetName val="加結"/>
      <sheetName val="初結"/>
      <sheetName val="老結"/>
      <sheetName val="液結"/>
      <sheetName val="CS結"/>
      <sheetName val="耐接結"/>
      <sheetName val="その他"/>
      <sheetName val="レポート"/>
      <sheetName val="押出し"/>
      <sheetName val="FHA308 NBR7本"/>
      <sheetName val="Sheet1"/>
      <sheetName val="List"/>
      <sheetName val="file_list"/>
      <sheetName val="Li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４月"/>
      <sheetName val="５月"/>
      <sheetName val="６月"/>
      <sheetName val="７月"/>
      <sheetName val="８月"/>
      <sheetName val="９月"/>
      <sheetName val="物依"/>
      <sheetName val="品番マスター"/>
      <sheetName val="松阪品質統計0404～09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102"/>
  <sheetViews>
    <sheetView showGridLines="0" tabSelected="1" view="pageBreakPreview" zoomScale="70" zoomScaleNormal="70" zoomScaleSheetLayoutView="70" workbookViewId="0">
      <selection activeCell="F27" sqref="F27"/>
    </sheetView>
  </sheetViews>
  <sheetFormatPr defaultRowHeight="12"/>
  <cols>
    <col min="1" max="1" width="3.33203125" customWidth="1"/>
    <col min="2" max="23" width="10" customWidth="1"/>
    <col min="24" max="24" width="7.44140625" customWidth="1"/>
    <col min="25" max="33" width="8.44140625" customWidth="1"/>
  </cols>
  <sheetData>
    <row r="1" spans="1:32" ht="25.5" customHeight="1">
      <c r="A1" s="1" t="s">
        <v>193</v>
      </c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9.2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8.75" customHeight="1">
      <c r="A3" s="1"/>
      <c r="B3" s="4" t="s">
        <v>2</v>
      </c>
      <c r="C3" s="5" t="str">
        <f ca="1">REPLACE(LEFT(CELL("filename",$A$1),FIND(".x",CELL("filename",$A$1))-1),1,FIND("[",CELL("filename",$A$1)),)</f>
        <v>87245-40210-B+928WF1056</v>
      </c>
      <c r="D3" s="6"/>
      <c r="E3" s="7"/>
      <c r="F3" s="8"/>
      <c r="G3" s="4" t="s">
        <v>3</v>
      </c>
      <c r="H3" s="8">
        <v>16</v>
      </c>
      <c r="I3" s="4" t="s">
        <v>4</v>
      </c>
      <c r="J3" s="8">
        <v>24</v>
      </c>
      <c r="K3" s="4" t="s">
        <v>196</v>
      </c>
      <c r="L3" s="252">
        <f>($J$3-$H$3)/2</f>
        <v>4</v>
      </c>
      <c r="M3" s="9" t="s">
        <v>5</v>
      </c>
      <c r="N3" s="10">
        <f>SUM(D15:W15)+SUM(D16:W16)</f>
        <v>289.09206393155267</v>
      </c>
      <c r="O3" s="11"/>
      <c r="P3" s="12"/>
      <c r="Q3" s="1"/>
      <c r="R3" s="1"/>
      <c r="S3" s="13" t="s">
        <v>6</v>
      </c>
      <c r="T3" s="14"/>
      <c r="U3" s="14"/>
      <c r="V3" s="15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6.3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3.2">
      <c r="A5" s="1"/>
      <c r="B5" s="16"/>
      <c r="C5" s="17" t="s">
        <v>7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  <c r="J5" s="18">
        <v>7</v>
      </c>
      <c r="K5" s="18">
        <v>8</v>
      </c>
      <c r="L5" s="18">
        <v>9</v>
      </c>
      <c r="M5" s="18">
        <v>10</v>
      </c>
      <c r="N5" s="18">
        <v>11</v>
      </c>
      <c r="O5" s="18">
        <v>12</v>
      </c>
      <c r="P5" s="18">
        <v>13</v>
      </c>
      <c r="Q5" s="18">
        <v>14</v>
      </c>
      <c r="R5" s="18">
        <v>15</v>
      </c>
      <c r="S5" s="18">
        <v>16</v>
      </c>
      <c r="T5" s="18">
        <v>17</v>
      </c>
      <c r="U5" s="18">
        <v>18</v>
      </c>
      <c r="V5" s="18">
        <v>19</v>
      </c>
      <c r="W5" s="19">
        <v>20</v>
      </c>
      <c r="X5" s="1"/>
      <c r="Y5" s="1"/>
      <c r="Z5" s="1"/>
      <c r="AA5" s="1"/>
      <c r="AB5" s="1"/>
      <c r="AC5" s="1"/>
      <c r="AD5" s="1"/>
      <c r="AE5" s="1"/>
      <c r="AF5" s="20"/>
    </row>
    <row r="6" spans="1:32" ht="13.2">
      <c r="A6" s="1"/>
      <c r="B6" s="21" t="s">
        <v>8</v>
      </c>
      <c r="C6" s="22">
        <v>0</v>
      </c>
      <c r="D6" s="23">
        <f>IF(C22="","",C22-C21)</f>
        <v>0</v>
      </c>
      <c r="E6" s="23">
        <f>IF(C23="","",C23-C21)</f>
        <v>-16.3</v>
      </c>
      <c r="F6" s="23">
        <f>IF(C24="","",C24-C21)</f>
        <v>-44.3</v>
      </c>
      <c r="G6" s="23">
        <f>IF(C25="","",C25-C21)</f>
        <v>-61.3</v>
      </c>
      <c r="H6" s="23">
        <f>IF(C26="","",C26-C21)</f>
        <v>-65</v>
      </c>
      <c r="I6" s="23">
        <f>IF(C27="","",C27-C21)</f>
        <v>-56.8</v>
      </c>
      <c r="J6" s="23" t="str">
        <f>IF(C28="","",C28-C21)</f>
        <v/>
      </c>
      <c r="K6" s="23" t="str">
        <f>IF(C29="","",C29-C21)</f>
        <v/>
      </c>
      <c r="L6" s="23" t="str">
        <f>IF(C30="","",C30-C21)</f>
        <v/>
      </c>
      <c r="M6" s="23" t="str">
        <f>IF(C31="","",C31-C21)</f>
        <v/>
      </c>
      <c r="N6" s="23" t="str">
        <f>IF(C32="","",C32-C21)</f>
        <v/>
      </c>
      <c r="O6" s="23" t="str">
        <f>IF(C33="","",C33-C21)</f>
        <v/>
      </c>
      <c r="P6" s="23" t="str">
        <f>IF(C34="","",C34-C21)</f>
        <v/>
      </c>
      <c r="Q6" s="23" t="str">
        <f>IF(C35="","",C35-C21)</f>
        <v/>
      </c>
      <c r="R6" s="23" t="str">
        <f>IF(C36="","",C36-C21)</f>
        <v/>
      </c>
      <c r="S6" s="23" t="str">
        <f>IF(C37="","",C37-C21)</f>
        <v/>
      </c>
      <c r="T6" s="23" t="str">
        <f>IF(C38="","",C38-C21)</f>
        <v/>
      </c>
      <c r="U6" s="23" t="str">
        <f>IF(C39="","",C39-C21)</f>
        <v/>
      </c>
      <c r="V6" s="23" t="str">
        <f>IF(C40="","",C40-C21)</f>
        <v/>
      </c>
      <c r="W6" s="24" t="str">
        <f>IF(C41="","",C41-C21)</f>
        <v/>
      </c>
      <c r="X6" s="1"/>
      <c r="Y6" s="1"/>
      <c r="Z6" s="1"/>
      <c r="AA6" s="1"/>
      <c r="AB6" s="1"/>
      <c r="AC6" s="1"/>
      <c r="AD6" s="1"/>
      <c r="AE6" s="1"/>
      <c r="AF6" s="1"/>
    </row>
    <row r="7" spans="1:32" ht="13.2">
      <c r="A7" s="1"/>
      <c r="B7" s="21" t="s">
        <v>9</v>
      </c>
      <c r="C7" s="22">
        <v>0</v>
      </c>
      <c r="D7" s="23">
        <f>IF(D22="","",D22-D21)</f>
        <v>65</v>
      </c>
      <c r="E7" s="23">
        <f>IF(D23="","",D23-D21)</f>
        <v>86.800000000000011</v>
      </c>
      <c r="F7" s="23">
        <f>IF(D24="","",D24-D21)</f>
        <v>96.9</v>
      </c>
      <c r="G7" s="23">
        <f>IF(D25="","",D25-D21)</f>
        <v>115.1</v>
      </c>
      <c r="H7" s="23">
        <f>IF(D26="","",D26-D21)</f>
        <v>158.6</v>
      </c>
      <c r="I7" s="23">
        <f>IF(D27="","",D27-D21)</f>
        <v>202.6</v>
      </c>
      <c r="J7" s="23" t="str">
        <f>IF(D28="","",D28-D21)</f>
        <v/>
      </c>
      <c r="K7" s="23" t="str">
        <f>IF(D29="","",D29-D21)</f>
        <v/>
      </c>
      <c r="L7" s="23" t="str">
        <f>IF(D30="","",D30-D21)</f>
        <v/>
      </c>
      <c r="M7" s="23" t="str">
        <f>IF(D31="","",D31-D21)</f>
        <v/>
      </c>
      <c r="N7" s="23" t="str">
        <f>IF(D32="","",D32-D21)</f>
        <v/>
      </c>
      <c r="O7" s="23" t="str">
        <f>IF(D33="","",D33-D21)</f>
        <v/>
      </c>
      <c r="P7" s="23" t="str">
        <f>IF(D34="","",D34-D21)</f>
        <v/>
      </c>
      <c r="Q7" s="23" t="str">
        <f>IF(D35="","",D35-D21)</f>
        <v/>
      </c>
      <c r="R7" s="23" t="str">
        <f>IF(D36="","",D36-D21)</f>
        <v/>
      </c>
      <c r="S7" s="23" t="str">
        <f>IF(D37="","",D37-D21)</f>
        <v/>
      </c>
      <c r="T7" s="23" t="str">
        <f>IF(D38="","",D38-D21)</f>
        <v/>
      </c>
      <c r="U7" s="23" t="str">
        <f>IF(D39="","",D39-D21)</f>
        <v/>
      </c>
      <c r="V7" s="23" t="str">
        <f>IF(D40="","",D40-D21)</f>
        <v/>
      </c>
      <c r="W7" s="25" t="str">
        <f>IF(D41="","",D41-D21)</f>
        <v/>
      </c>
      <c r="X7" s="1"/>
      <c r="Y7" s="1"/>
      <c r="Z7" s="1"/>
      <c r="AA7" s="1"/>
      <c r="AB7" s="1"/>
      <c r="AC7" s="1"/>
      <c r="AD7" s="1"/>
      <c r="AE7" s="1"/>
      <c r="AF7" s="1"/>
    </row>
    <row r="8" spans="1:32" ht="13.2">
      <c r="A8" s="1"/>
      <c r="B8" s="21" t="s">
        <v>10</v>
      </c>
      <c r="C8" s="22">
        <v>0</v>
      </c>
      <c r="D8" s="23">
        <f>IF(E22="","",E22-E21)</f>
        <v>0</v>
      </c>
      <c r="E8" s="23">
        <f>IF(E23="","",E23-E21)</f>
        <v>-52.4</v>
      </c>
      <c r="F8" s="23">
        <f>IF(E24="","",E24-E21)</f>
        <v>-80.599999999999994</v>
      </c>
      <c r="G8" s="23">
        <f>IF(E25="","",E25-E21)</f>
        <v>-106.3</v>
      </c>
      <c r="H8" s="23">
        <f>IF(E26="","",E26-E21)</f>
        <v>-128.1</v>
      </c>
      <c r="I8" s="23">
        <f>IF(E27="","",E27-E21)</f>
        <v>-115.3</v>
      </c>
      <c r="J8" s="23" t="str">
        <f>IF(E28="","",E28-E21)</f>
        <v/>
      </c>
      <c r="K8" s="23" t="str">
        <f>IF(E29="","",E29-E21)</f>
        <v/>
      </c>
      <c r="L8" s="23" t="str">
        <f>IF(E30="","",E30-E21)</f>
        <v/>
      </c>
      <c r="M8" s="23" t="str">
        <f>IF(E31="","",E31-E21)</f>
        <v/>
      </c>
      <c r="N8" s="23" t="str">
        <f>IF(E32="","",E32-E21)</f>
        <v/>
      </c>
      <c r="O8" s="23" t="str">
        <f>IF(E33="","",E33-E21)</f>
        <v/>
      </c>
      <c r="P8" s="23" t="str">
        <f>IF(E34="","",E34-E21)</f>
        <v/>
      </c>
      <c r="Q8" s="23" t="str">
        <f>IF(E35="","",E35-E21)</f>
        <v/>
      </c>
      <c r="R8" s="23" t="str">
        <f>IF(E36="","",E36-E21)</f>
        <v/>
      </c>
      <c r="S8" s="23" t="str">
        <f>IF(E37="","",E37-E21)</f>
        <v/>
      </c>
      <c r="T8" s="23" t="str">
        <f>IF(E38="","",E38-E21)</f>
        <v/>
      </c>
      <c r="U8" s="23" t="str">
        <f>IF(E39="","",E39-E21)</f>
        <v/>
      </c>
      <c r="V8" s="23" t="str">
        <f>IF(E40="","",E40-E21)</f>
        <v/>
      </c>
      <c r="W8" s="25" t="str">
        <f>IF(E41="","",E41-E21)</f>
        <v/>
      </c>
      <c r="X8" s="1"/>
      <c r="Y8" s="1"/>
      <c r="Z8" s="1"/>
      <c r="AA8" s="1"/>
      <c r="AB8" s="1"/>
      <c r="AC8" s="1"/>
      <c r="AD8" s="1"/>
      <c r="AE8" s="1"/>
      <c r="AF8" s="1"/>
    </row>
    <row r="9" spans="1:32" ht="13.2">
      <c r="A9" s="1"/>
      <c r="B9" s="26" t="s">
        <v>11</v>
      </c>
      <c r="C9" s="27" t="s">
        <v>12</v>
      </c>
      <c r="D9" s="28">
        <f>IF(F22="","",F22)</f>
        <v>29</v>
      </c>
      <c r="E9" s="28">
        <f>IF(F23="","",F23)</f>
        <v>29</v>
      </c>
      <c r="F9" s="28">
        <f>IF(F24="","",F24)</f>
        <v>29</v>
      </c>
      <c r="G9" s="28">
        <f>IF(F25="","",F25)</f>
        <v>29</v>
      </c>
      <c r="H9" s="28">
        <f>IF(F26="","",F26)</f>
        <v>31</v>
      </c>
      <c r="I9" s="28" t="str">
        <f>IF(F27="","",F27)</f>
        <v/>
      </c>
      <c r="J9" s="28" t="str">
        <f>IF(F28="","",F28)</f>
        <v/>
      </c>
      <c r="K9" s="28" t="str">
        <f>IF(F29="","",F29)</f>
        <v/>
      </c>
      <c r="L9" s="28" t="str">
        <f>IF(F30="","",F30)</f>
        <v/>
      </c>
      <c r="M9" s="28" t="str">
        <f>IF(F31="","",F31)</f>
        <v/>
      </c>
      <c r="N9" s="28" t="str">
        <f>IF(F32="","",F32)</f>
        <v/>
      </c>
      <c r="O9" s="28" t="str">
        <f>IF(F33="","",F33)</f>
        <v/>
      </c>
      <c r="P9" s="28" t="str">
        <f>IF(F34="","",F34)</f>
        <v/>
      </c>
      <c r="Q9" s="28" t="str">
        <f>IF(F35="","",F35)</f>
        <v/>
      </c>
      <c r="R9" s="28" t="str">
        <f>IF(F36="","",F36)</f>
        <v/>
      </c>
      <c r="S9" s="28" t="str">
        <f>IF(F37="","",F37)</f>
        <v/>
      </c>
      <c r="T9" s="29" t="str">
        <f>IF(F38="","",F38)</f>
        <v/>
      </c>
      <c r="U9" s="29" t="str">
        <f>IF(F39="","",F39)</f>
        <v/>
      </c>
      <c r="V9" s="29" t="str">
        <f>IF(F40="","",F40)</f>
        <v/>
      </c>
      <c r="W9" s="30" t="str">
        <f>IF(F41="","",F41)</f>
        <v/>
      </c>
      <c r="X9" s="1"/>
      <c r="Y9" s="1"/>
      <c r="Z9" s="1"/>
      <c r="AA9" s="1"/>
      <c r="AB9" s="1"/>
      <c r="AC9" s="1"/>
      <c r="AD9" s="1"/>
      <c r="AE9" s="1"/>
      <c r="AF9" s="1"/>
    </row>
    <row r="10" spans="1:32" ht="5.25" customHeight="1">
      <c r="A10" s="1"/>
      <c r="B10" s="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2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3.2">
      <c r="A11" s="1"/>
      <c r="B11" s="33" t="s">
        <v>13</v>
      </c>
      <c r="C11" s="34"/>
      <c r="D11" s="35">
        <f>IF(D7="","",SQRT((C6-D6)^2+(C7-D7)^2+(C8-D8)^2))</f>
        <v>65</v>
      </c>
      <c r="E11" s="35">
        <f>IF(E7="","",SQRT((D6-E6)^2+(D7-E7)^2+(D8-E8)^2))</f>
        <v>59.048200649977474</v>
      </c>
      <c r="F11" s="35">
        <f>IF(F7="","",SQRT((E6-F6)^2+(E7-F7)^2+(E8-F8)^2))</f>
        <v>41.003048667141805</v>
      </c>
      <c r="G11" s="35">
        <f t="shared" ref="G11:W11" si="0">IF(G7="","",SQRT((F6-G6)^2+(F7-G7)^2+(F8-G8)^2))</f>
        <v>35.787288245968</v>
      </c>
      <c r="H11" s="35">
        <f t="shared" si="0"/>
        <v>48.797335992859281</v>
      </c>
      <c r="I11" s="35">
        <f t="shared" si="0"/>
        <v>46.551906513052714</v>
      </c>
      <c r="J11" s="35" t="str">
        <f t="shared" si="0"/>
        <v/>
      </c>
      <c r="K11" s="35" t="str">
        <f t="shared" si="0"/>
        <v/>
      </c>
      <c r="L11" s="35" t="str">
        <f t="shared" si="0"/>
        <v/>
      </c>
      <c r="M11" s="35" t="str">
        <f t="shared" si="0"/>
        <v/>
      </c>
      <c r="N11" s="35" t="str">
        <f t="shared" si="0"/>
        <v/>
      </c>
      <c r="O11" s="35" t="str">
        <f t="shared" si="0"/>
        <v/>
      </c>
      <c r="P11" s="35" t="str">
        <f t="shared" si="0"/>
        <v/>
      </c>
      <c r="Q11" s="35" t="str">
        <f t="shared" si="0"/>
        <v/>
      </c>
      <c r="R11" s="35" t="str">
        <f t="shared" si="0"/>
        <v/>
      </c>
      <c r="S11" s="35" t="str">
        <f t="shared" si="0"/>
        <v/>
      </c>
      <c r="T11" s="35" t="str">
        <f t="shared" si="0"/>
        <v/>
      </c>
      <c r="U11" s="35" t="str">
        <f t="shared" si="0"/>
        <v/>
      </c>
      <c r="V11" s="35" t="str">
        <f t="shared" si="0"/>
        <v/>
      </c>
      <c r="W11" s="36" t="str">
        <f t="shared" si="0"/>
        <v/>
      </c>
      <c r="X11" s="1"/>
      <c r="Y11" s="1"/>
      <c r="Z11" s="1"/>
      <c r="AA11" s="1"/>
      <c r="AB11" s="1"/>
      <c r="AC11" s="1"/>
      <c r="AD11" s="1"/>
      <c r="AE11" s="1"/>
      <c r="AF11" s="1"/>
    </row>
    <row r="12" spans="1:32" ht="13.2">
      <c r="A12" s="1"/>
      <c r="B12" s="21" t="s">
        <v>14</v>
      </c>
      <c r="C12" s="37"/>
      <c r="D12" s="38"/>
      <c r="E12" s="38">
        <f t="shared" ref="E12:W12" si="1">IF(E7="","",SQRT((C6-E6)^2+(C7-E7)^2+(C8-E8)^2))</f>
        <v>102.69221002588269</v>
      </c>
      <c r="F12" s="38">
        <f t="shared" si="1"/>
        <v>97.347110897036899</v>
      </c>
      <c r="G12" s="38">
        <f t="shared" si="1"/>
        <v>75.704028954871347</v>
      </c>
      <c r="H12" s="38">
        <f t="shared" si="1"/>
        <v>80.570652225236444</v>
      </c>
      <c r="I12" s="38">
        <f t="shared" si="1"/>
        <v>88.076671145088127</v>
      </c>
      <c r="J12" s="38" t="str">
        <f t="shared" si="1"/>
        <v/>
      </c>
      <c r="K12" s="38" t="str">
        <f t="shared" si="1"/>
        <v/>
      </c>
      <c r="L12" s="38" t="str">
        <f t="shared" si="1"/>
        <v/>
      </c>
      <c r="M12" s="38" t="str">
        <f t="shared" si="1"/>
        <v/>
      </c>
      <c r="N12" s="38" t="str">
        <f t="shared" si="1"/>
        <v/>
      </c>
      <c r="O12" s="38" t="str">
        <f t="shared" si="1"/>
        <v/>
      </c>
      <c r="P12" s="38" t="str">
        <f t="shared" si="1"/>
        <v/>
      </c>
      <c r="Q12" s="38" t="str">
        <f t="shared" si="1"/>
        <v/>
      </c>
      <c r="R12" s="38" t="str">
        <f t="shared" si="1"/>
        <v/>
      </c>
      <c r="S12" s="38" t="str">
        <f t="shared" si="1"/>
        <v/>
      </c>
      <c r="T12" s="38" t="str">
        <f t="shared" si="1"/>
        <v/>
      </c>
      <c r="U12" s="38" t="str">
        <f t="shared" si="1"/>
        <v/>
      </c>
      <c r="V12" s="38" t="str">
        <f t="shared" si="1"/>
        <v/>
      </c>
      <c r="W12" s="39" t="str">
        <f t="shared" si="1"/>
        <v/>
      </c>
      <c r="X12" s="1"/>
      <c r="Y12" s="1"/>
      <c r="Z12" s="1"/>
      <c r="AA12" s="1"/>
      <c r="AB12" s="1"/>
      <c r="AC12" s="1"/>
      <c r="AD12" s="1"/>
      <c r="AE12" s="1"/>
      <c r="AF12" s="1"/>
    </row>
    <row r="13" spans="1:32" ht="13.2">
      <c r="A13" s="1"/>
      <c r="B13" s="21" t="s">
        <v>15</v>
      </c>
      <c r="C13" s="37"/>
      <c r="D13" s="38">
        <f t="shared" ref="D13:W13" si="2">IF(E11="","",(ACOS((D11^2+E11^2-E12^2)/(2*D11*E11))*180/PI()))</f>
        <v>111.66566573502793</v>
      </c>
      <c r="E13" s="38">
        <f t="shared" si="2"/>
        <v>152.84372725938013</v>
      </c>
      <c r="F13" s="38">
        <f t="shared" si="2"/>
        <v>160.6572659801362</v>
      </c>
      <c r="G13" s="38">
        <f t="shared" si="2"/>
        <v>144.11480649001805</v>
      </c>
      <c r="H13" s="38">
        <f t="shared" si="2"/>
        <v>134.94116941079471</v>
      </c>
      <c r="I13" s="38" t="str">
        <f t="shared" si="2"/>
        <v/>
      </c>
      <c r="J13" s="38" t="str">
        <f t="shared" si="2"/>
        <v/>
      </c>
      <c r="K13" s="38" t="str">
        <f t="shared" si="2"/>
        <v/>
      </c>
      <c r="L13" s="38" t="str">
        <f t="shared" si="2"/>
        <v/>
      </c>
      <c r="M13" s="38" t="str">
        <f t="shared" si="2"/>
        <v/>
      </c>
      <c r="N13" s="38" t="str">
        <f t="shared" si="2"/>
        <v/>
      </c>
      <c r="O13" s="38" t="str">
        <f t="shared" si="2"/>
        <v/>
      </c>
      <c r="P13" s="38" t="str">
        <f t="shared" si="2"/>
        <v/>
      </c>
      <c r="Q13" s="38" t="str">
        <f t="shared" si="2"/>
        <v/>
      </c>
      <c r="R13" s="38" t="str">
        <f t="shared" si="2"/>
        <v/>
      </c>
      <c r="S13" s="38" t="str">
        <f t="shared" si="2"/>
        <v/>
      </c>
      <c r="T13" s="38" t="str">
        <f t="shared" si="2"/>
        <v/>
      </c>
      <c r="U13" s="38" t="str">
        <f t="shared" si="2"/>
        <v/>
      </c>
      <c r="V13" s="38" t="str">
        <f t="shared" si="2"/>
        <v/>
      </c>
      <c r="W13" s="40" t="str">
        <f t="shared" si="2"/>
        <v/>
      </c>
      <c r="X13" s="1"/>
      <c r="Y13" s="1"/>
      <c r="Z13" s="1"/>
      <c r="AA13" s="1"/>
      <c r="AB13" s="1"/>
      <c r="AC13" s="1"/>
      <c r="AD13" s="1"/>
      <c r="AE13" s="1"/>
      <c r="AF13" s="1"/>
    </row>
    <row r="14" spans="1:32" ht="13.2">
      <c r="A14" s="1"/>
      <c r="B14" s="21" t="s">
        <v>16</v>
      </c>
      <c r="C14" s="37"/>
      <c r="D14" s="38">
        <f t="shared" ref="D14:W14" si="3">IF(D13="","",(D9/TAN(D13*PI()/180/2)))</f>
        <v>19.684095689686082</v>
      </c>
      <c r="E14" s="38">
        <f t="shared" si="3"/>
        <v>7.0041255907794078</v>
      </c>
      <c r="F14" s="38">
        <f t="shared" si="3"/>
        <v>4.9421461516507845</v>
      </c>
      <c r="G14" s="38">
        <f t="shared" si="3"/>
        <v>9.3905598860985382</v>
      </c>
      <c r="H14" s="38">
        <f t="shared" si="3"/>
        <v>12.859270224798466</v>
      </c>
      <c r="I14" s="38" t="str">
        <f t="shared" si="3"/>
        <v/>
      </c>
      <c r="J14" s="38" t="str">
        <f t="shared" si="3"/>
        <v/>
      </c>
      <c r="K14" s="38" t="str">
        <f t="shared" si="3"/>
        <v/>
      </c>
      <c r="L14" s="38" t="str">
        <f t="shared" si="3"/>
        <v/>
      </c>
      <c r="M14" s="38" t="str">
        <f t="shared" si="3"/>
        <v/>
      </c>
      <c r="N14" s="38" t="str">
        <f t="shared" si="3"/>
        <v/>
      </c>
      <c r="O14" s="38" t="str">
        <f t="shared" si="3"/>
        <v/>
      </c>
      <c r="P14" s="38" t="str">
        <f t="shared" si="3"/>
        <v/>
      </c>
      <c r="Q14" s="38" t="str">
        <f t="shared" si="3"/>
        <v/>
      </c>
      <c r="R14" s="38" t="str">
        <f t="shared" si="3"/>
        <v/>
      </c>
      <c r="S14" s="38" t="str">
        <f t="shared" si="3"/>
        <v/>
      </c>
      <c r="T14" s="38" t="str">
        <f t="shared" si="3"/>
        <v/>
      </c>
      <c r="U14" s="38" t="str">
        <f t="shared" si="3"/>
        <v/>
      </c>
      <c r="V14" s="38" t="str">
        <f t="shared" si="3"/>
        <v/>
      </c>
      <c r="W14" s="39" t="str">
        <f t="shared" si="3"/>
        <v/>
      </c>
      <c r="X14" s="1"/>
      <c r="Y14" s="1"/>
      <c r="Z14" s="1"/>
      <c r="AA14" s="1"/>
      <c r="AB14" s="1"/>
      <c r="AC14" s="1"/>
      <c r="AD14" s="1"/>
      <c r="AE14" s="1"/>
      <c r="AF14" s="1"/>
    </row>
    <row r="15" spans="1:32" ht="13.2">
      <c r="A15" s="1"/>
      <c r="B15" s="21" t="s">
        <v>17</v>
      </c>
      <c r="C15" s="37"/>
      <c r="D15" s="38">
        <f t="shared" ref="D15:W15" si="4">IF(D13="","",(2*PI()*D9*((180-D13)/360)))</f>
        <v>34.587114627382114</v>
      </c>
      <c r="E15" s="38">
        <f t="shared" si="4"/>
        <v>13.745024784908624</v>
      </c>
      <c r="F15" s="38">
        <f t="shared" si="4"/>
        <v>9.7902374545401045</v>
      </c>
      <c r="G15" s="38">
        <f t="shared" si="4"/>
        <v>18.163128604470081</v>
      </c>
      <c r="H15" s="38">
        <f t="shared" si="4"/>
        <v>24.379173477279029</v>
      </c>
      <c r="I15" s="38" t="str">
        <f t="shared" si="4"/>
        <v/>
      </c>
      <c r="J15" s="38" t="str">
        <f t="shared" si="4"/>
        <v/>
      </c>
      <c r="K15" s="38" t="str">
        <f t="shared" si="4"/>
        <v/>
      </c>
      <c r="L15" s="38" t="str">
        <f t="shared" si="4"/>
        <v/>
      </c>
      <c r="M15" s="38" t="str">
        <f t="shared" si="4"/>
        <v/>
      </c>
      <c r="N15" s="38" t="str">
        <f t="shared" si="4"/>
        <v/>
      </c>
      <c r="O15" s="38" t="str">
        <f t="shared" si="4"/>
        <v/>
      </c>
      <c r="P15" s="38" t="str">
        <f t="shared" si="4"/>
        <v/>
      </c>
      <c r="Q15" s="38" t="str">
        <f t="shared" si="4"/>
        <v/>
      </c>
      <c r="R15" s="38" t="str">
        <f t="shared" si="4"/>
        <v/>
      </c>
      <c r="S15" s="38" t="str">
        <f t="shared" si="4"/>
        <v/>
      </c>
      <c r="T15" s="38" t="str">
        <f t="shared" si="4"/>
        <v/>
      </c>
      <c r="U15" s="38" t="str">
        <f t="shared" si="4"/>
        <v/>
      </c>
      <c r="V15" s="38" t="str">
        <f t="shared" si="4"/>
        <v/>
      </c>
      <c r="W15" s="39" t="str">
        <f t="shared" si="4"/>
        <v/>
      </c>
      <c r="X15" s="1"/>
      <c r="Y15" s="1"/>
      <c r="Z15" s="1"/>
      <c r="AA15" s="1"/>
      <c r="AB15" s="1"/>
      <c r="AC15" s="1"/>
      <c r="AD15" s="1"/>
      <c r="AE15" s="1"/>
      <c r="AF15" s="1"/>
    </row>
    <row r="16" spans="1:32" ht="13.2">
      <c r="A16" s="1"/>
      <c r="B16" s="26" t="s">
        <v>18</v>
      </c>
      <c r="C16" s="41"/>
      <c r="D16" s="42">
        <f t="shared" ref="D16:W16" si="5">IF(D11="","",D11-(C14+N(D14)))</f>
        <v>45.315904310313918</v>
      </c>
      <c r="E16" s="42">
        <f>IF(E11="","",E11-(D14+N(E14)))</f>
        <v>32.359979369511983</v>
      </c>
      <c r="F16" s="42">
        <f>IF(F11="","",F11-(E14+N(F14)))</f>
        <v>29.056776924711613</v>
      </c>
      <c r="G16" s="42">
        <f t="shared" si="5"/>
        <v>21.454582208218678</v>
      </c>
      <c r="H16" s="42">
        <f t="shared" si="5"/>
        <v>26.547505881962277</v>
      </c>
      <c r="I16" s="42">
        <f t="shared" si="5"/>
        <v>33.692636288254249</v>
      </c>
      <c r="J16" s="42" t="str">
        <f t="shared" si="5"/>
        <v/>
      </c>
      <c r="K16" s="42" t="str">
        <f t="shared" si="5"/>
        <v/>
      </c>
      <c r="L16" s="42" t="str">
        <f t="shared" si="5"/>
        <v/>
      </c>
      <c r="M16" s="42" t="str">
        <f t="shared" si="5"/>
        <v/>
      </c>
      <c r="N16" s="42" t="str">
        <f t="shared" si="5"/>
        <v/>
      </c>
      <c r="O16" s="42" t="str">
        <f t="shared" si="5"/>
        <v/>
      </c>
      <c r="P16" s="42" t="str">
        <f t="shared" si="5"/>
        <v/>
      </c>
      <c r="Q16" s="42" t="str">
        <f t="shared" si="5"/>
        <v/>
      </c>
      <c r="R16" s="42" t="str">
        <f t="shared" si="5"/>
        <v/>
      </c>
      <c r="S16" s="42" t="str">
        <f t="shared" si="5"/>
        <v/>
      </c>
      <c r="T16" s="42" t="str">
        <f t="shared" si="5"/>
        <v/>
      </c>
      <c r="U16" s="42" t="str">
        <f t="shared" si="5"/>
        <v/>
      </c>
      <c r="V16" s="42" t="str">
        <f t="shared" si="5"/>
        <v/>
      </c>
      <c r="W16" s="43" t="str">
        <f t="shared" si="5"/>
        <v/>
      </c>
      <c r="X16" s="1"/>
      <c r="Y16" s="1"/>
      <c r="Z16" s="1"/>
      <c r="AA16" s="1"/>
      <c r="AB16" s="1"/>
      <c r="AC16" s="1"/>
      <c r="AD16" s="1"/>
      <c r="AE16" s="1"/>
      <c r="AF16" s="1"/>
    </row>
    <row r="17" spans="2:23" ht="13.2">
      <c r="B17" s="44" t="s">
        <v>19</v>
      </c>
      <c r="C17" s="45"/>
      <c r="D17" s="46"/>
      <c r="E17" s="46">
        <f>IF(E15="","",IF(D99=1,0,IF(D99=-1,180,IF(D100&gt;0,-D101*180/PI(),D101*180/PI()))))</f>
        <v>-78.83032215995263</v>
      </c>
      <c r="F17" s="46">
        <f t="shared" ref="F17:V17" si="6">IF(F15="","",IF(E99=1,0,IF(E99=-1,180,IF(E100&gt;0,-E101*180/PI(),E101*180/PI()))))</f>
        <v>-140.48324718696088</v>
      </c>
      <c r="G17" s="46">
        <f t="shared" si="6"/>
        <v>16.81279616087426</v>
      </c>
      <c r="H17" s="46">
        <f t="shared" si="6"/>
        <v>26.049611234053732</v>
      </c>
      <c r="I17" s="46" t="str">
        <f t="shared" si="6"/>
        <v/>
      </c>
      <c r="J17" s="46" t="str">
        <f t="shared" si="6"/>
        <v/>
      </c>
      <c r="K17" s="46" t="str">
        <f t="shared" si="6"/>
        <v/>
      </c>
      <c r="L17" s="46" t="str">
        <f t="shared" si="6"/>
        <v/>
      </c>
      <c r="M17" s="46" t="str">
        <f t="shared" si="6"/>
        <v/>
      </c>
      <c r="N17" s="46" t="str">
        <f t="shared" si="6"/>
        <v/>
      </c>
      <c r="O17" s="46" t="str">
        <f t="shared" si="6"/>
        <v/>
      </c>
      <c r="P17" s="46" t="str">
        <f t="shared" si="6"/>
        <v/>
      </c>
      <c r="Q17" s="46" t="str">
        <f t="shared" si="6"/>
        <v/>
      </c>
      <c r="R17" s="46" t="str">
        <f t="shared" si="6"/>
        <v/>
      </c>
      <c r="S17" s="46" t="str">
        <f t="shared" si="6"/>
        <v/>
      </c>
      <c r="T17" s="46" t="str">
        <f t="shared" si="6"/>
        <v/>
      </c>
      <c r="U17" s="46" t="str">
        <f t="shared" si="6"/>
        <v/>
      </c>
      <c r="V17" s="46" t="str">
        <f t="shared" si="6"/>
        <v/>
      </c>
      <c r="W17" s="30" t="str">
        <f>IF(W15="","",IF(V99=1,0,IF(V99=-1,180,IF(V100&gt;0,-V101*180/PI(),V101*180/PI()))))</f>
        <v/>
      </c>
    </row>
    <row r="18" spans="2:23" ht="6.3" customHeigh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3" ht="15" thickBot="1">
      <c r="B19" s="47" t="s">
        <v>20</v>
      </c>
      <c r="C19" s="48"/>
      <c r="D19" s="48"/>
      <c r="E19" s="48"/>
      <c r="F19" s="48"/>
      <c r="G19" s="1"/>
      <c r="H19" s="49"/>
      <c r="I19" s="48"/>
      <c r="J19" s="48"/>
      <c r="K19" s="48"/>
      <c r="L19" s="48"/>
      <c r="M19" s="1"/>
      <c r="N19" s="50"/>
      <c r="O19" s="51"/>
      <c r="P19" s="51"/>
      <c r="Q19" s="52" t="s">
        <v>21</v>
      </c>
      <c r="R19" s="53" t="s">
        <v>22</v>
      </c>
      <c r="S19" s="54"/>
      <c r="T19" s="55" t="s">
        <v>23</v>
      </c>
      <c r="U19" s="56"/>
      <c r="V19" s="55"/>
      <c r="W19" s="236"/>
    </row>
    <row r="20" spans="2:23" ht="13.8" thickBot="1">
      <c r="B20" s="57"/>
      <c r="C20" s="58" t="s">
        <v>24</v>
      </c>
      <c r="D20" s="59" t="s">
        <v>25</v>
      </c>
      <c r="E20" s="60" t="s">
        <v>26</v>
      </c>
      <c r="F20" s="60" t="s">
        <v>27</v>
      </c>
      <c r="G20" s="1"/>
      <c r="H20" s="1"/>
      <c r="I20" s="1"/>
      <c r="J20" s="1"/>
      <c r="K20" s="61"/>
      <c r="L20" s="61"/>
      <c r="M20" s="1"/>
      <c r="N20" s="62"/>
      <c r="O20" s="51"/>
      <c r="P20" s="51"/>
      <c r="Q20" s="52"/>
      <c r="R20" s="63">
        <v>5</v>
      </c>
      <c r="S20" s="64"/>
      <c r="T20" s="55" t="s">
        <v>28</v>
      </c>
      <c r="U20" s="56"/>
      <c r="V20" s="236" t="s">
        <v>189</v>
      </c>
      <c r="W20" s="236"/>
    </row>
    <row r="21" spans="2:23" ht="15">
      <c r="B21" s="283" t="s">
        <v>202</v>
      </c>
      <c r="C21" s="66">
        <v>0</v>
      </c>
      <c r="D21" s="66">
        <v>20.100000000000001</v>
      </c>
      <c r="E21" s="67">
        <v>0</v>
      </c>
      <c r="F21" s="253"/>
      <c r="G21" s="69"/>
      <c r="H21" s="1"/>
      <c r="I21" s="1"/>
      <c r="J21" s="1"/>
      <c r="K21" s="70"/>
      <c r="L21" s="71"/>
      <c r="M21" s="1"/>
      <c r="N21" s="72" t="s">
        <v>29</v>
      </c>
      <c r="O21" s="73" t="s">
        <v>30</v>
      </c>
      <c r="P21" s="51"/>
      <c r="Q21" s="74"/>
      <c r="R21" s="75" t="s">
        <v>31</v>
      </c>
      <c r="S21" s="76" t="s">
        <v>32</v>
      </c>
      <c r="T21" s="77" t="s">
        <v>33</v>
      </c>
      <c r="U21" s="78" t="s">
        <v>34</v>
      </c>
      <c r="V21" s="77" t="s">
        <v>33</v>
      </c>
      <c r="W21" s="93" t="s">
        <v>34</v>
      </c>
    </row>
    <row r="22" spans="2:23" ht="15">
      <c r="B22" s="284" t="s">
        <v>203</v>
      </c>
      <c r="C22" s="66">
        <v>0</v>
      </c>
      <c r="D22" s="66">
        <v>85.1</v>
      </c>
      <c r="E22" s="81">
        <v>0</v>
      </c>
      <c r="F22" s="253">
        <v>29</v>
      </c>
      <c r="G22" s="69"/>
      <c r="H22" s="1"/>
      <c r="I22" s="1"/>
      <c r="J22" s="1"/>
      <c r="K22" s="82"/>
      <c r="L22" s="70"/>
      <c r="M22" s="1"/>
      <c r="N22" s="62"/>
      <c r="O22" s="73" t="s">
        <v>35</v>
      </c>
      <c r="P22" s="51"/>
      <c r="Q22" s="51"/>
      <c r="R22" s="83"/>
      <c r="S22" s="84"/>
      <c r="T22" s="77"/>
      <c r="U22" s="78"/>
      <c r="V22" s="77"/>
      <c r="W22" s="93"/>
    </row>
    <row r="23" spans="2:23" ht="15">
      <c r="B23" s="284" t="s">
        <v>204</v>
      </c>
      <c r="C23" s="66">
        <v>-16.3</v>
      </c>
      <c r="D23" s="66">
        <v>106.9</v>
      </c>
      <c r="E23" s="81">
        <v>-52.4</v>
      </c>
      <c r="F23" s="253">
        <v>29</v>
      </c>
      <c r="G23" s="69"/>
      <c r="H23" s="1"/>
      <c r="I23" s="1"/>
      <c r="J23" s="1"/>
      <c r="K23" s="82"/>
      <c r="L23" s="70"/>
      <c r="M23" s="85" t="s">
        <v>36</v>
      </c>
      <c r="N23" s="86" t="s">
        <v>37</v>
      </c>
      <c r="O23" s="87"/>
      <c r="P23" s="87"/>
      <c r="Q23" s="88"/>
      <c r="R23" s="250" t="s">
        <v>200</v>
      </c>
      <c r="S23" s="90" t="s">
        <v>38</v>
      </c>
      <c r="T23" s="89"/>
      <c r="U23" s="238"/>
      <c r="V23" s="77"/>
      <c r="W23" s="93"/>
    </row>
    <row r="24" spans="2:23" ht="15">
      <c r="B24" s="284" t="s">
        <v>205</v>
      </c>
      <c r="C24" s="66">
        <v>-44.3</v>
      </c>
      <c r="D24" s="66">
        <v>117</v>
      </c>
      <c r="E24" s="81">
        <v>-80.599999999999994</v>
      </c>
      <c r="F24" s="253">
        <v>29</v>
      </c>
      <c r="G24" s="69"/>
      <c r="H24" s="1"/>
      <c r="I24" s="1"/>
      <c r="J24" s="1"/>
      <c r="K24" s="82"/>
      <c r="L24" s="70"/>
      <c r="M24" s="248" t="s">
        <v>192</v>
      </c>
      <c r="N24" s="86" t="s">
        <v>39</v>
      </c>
      <c r="O24" s="91"/>
      <c r="P24" s="91"/>
      <c r="Q24" s="92"/>
      <c r="R24" s="250" t="s">
        <v>201</v>
      </c>
      <c r="S24" s="90" t="s">
        <v>38</v>
      </c>
      <c r="T24" s="89"/>
      <c r="U24" s="238"/>
      <c r="V24" s="239"/>
      <c r="W24" s="240"/>
    </row>
    <row r="25" spans="2:23" ht="15">
      <c r="B25" s="284" t="s">
        <v>206</v>
      </c>
      <c r="C25" s="254">
        <v>-61.3</v>
      </c>
      <c r="D25" s="255">
        <v>135.19999999999999</v>
      </c>
      <c r="E25" s="81">
        <v>-106.3</v>
      </c>
      <c r="F25" s="253">
        <v>29</v>
      </c>
      <c r="G25" s="69"/>
      <c r="H25" s="70"/>
      <c r="I25" s="82"/>
      <c r="J25" s="82"/>
      <c r="K25" s="82"/>
      <c r="L25" s="70"/>
      <c r="M25" s="1"/>
      <c r="N25" s="86" t="s">
        <v>40</v>
      </c>
      <c r="O25" s="91"/>
      <c r="P25" s="91"/>
      <c r="Q25" s="91"/>
      <c r="R25" s="250" t="s">
        <v>41</v>
      </c>
      <c r="S25" s="90" t="s">
        <v>41</v>
      </c>
      <c r="T25" s="89"/>
      <c r="U25" s="238"/>
      <c r="V25" s="239"/>
      <c r="W25" s="240"/>
    </row>
    <row r="26" spans="2:23" ht="15">
      <c r="B26" s="284" t="s">
        <v>207</v>
      </c>
      <c r="C26" s="254">
        <v>-65</v>
      </c>
      <c r="D26" s="255">
        <v>178.7</v>
      </c>
      <c r="E26" s="81">
        <v>-128.1</v>
      </c>
      <c r="F26" s="256">
        <v>31</v>
      </c>
      <c r="G26" s="69"/>
      <c r="H26" s="70"/>
      <c r="I26" s="82"/>
      <c r="J26" s="82"/>
      <c r="K26" s="82"/>
      <c r="L26" s="70"/>
      <c r="M26" s="1"/>
      <c r="N26" s="97" t="s">
        <v>42</v>
      </c>
      <c r="O26" s="98"/>
      <c r="P26" s="86" t="s">
        <v>43</v>
      </c>
      <c r="Q26" s="92"/>
      <c r="R26" s="78" t="s">
        <v>41</v>
      </c>
      <c r="S26" s="99"/>
      <c r="T26" s="89"/>
      <c r="U26" s="238"/>
      <c r="V26" s="239"/>
      <c r="W26" s="240"/>
    </row>
    <row r="27" spans="2:23" ht="15">
      <c r="B27" s="284" t="s">
        <v>208</v>
      </c>
      <c r="C27" s="254">
        <v>-56.8</v>
      </c>
      <c r="D27" s="255">
        <v>222.7</v>
      </c>
      <c r="E27" s="257">
        <v>-115.3</v>
      </c>
      <c r="F27" s="256"/>
      <c r="G27" s="69"/>
      <c r="H27" s="70"/>
      <c r="I27" s="82"/>
      <c r="J27" s="82"/>
      <c r="K27" s="82"/>
      <c r="L27" s="70"/>
      <c r="M27" s="1"/>
      <c r="N27" s="101" t="s">
        <v>44</v>
      </c>
      <c r="O27" s="102"/>
      <c r="P27" s="86" t="s">
        <v>45</v>
      </c>
      <c r="Q27" s="64"/>
      <c r="R27" s="78" t="s">
        <v>41</v>
      </c>
      <c r="S27" s="99"/>
      <c r="T27" s="89"/>
      <c r="U27" s="238"/>
      <c r="V27" s="239"/>
      <c r="W27" s="240"/>
    </row>
    <row r="28" spans="2:23" ht="13.2">
      <c r="B28" s="285"/>
      <c r="C28" s="254"/>
      <c r="D28" s="255"/>
      <c r="E28" s="257"/>
      <c r="F28" s="256"/>
      <c r="G28" s="69"/>
      <c r="H28" s="70"/>
      <c r="I28" s="82"/>
      <c r="J28" s="82"/>
      <c r="K28" s="82"/>
      <c r="L28" s="70"/>
      <c r="M28" s="1"/>
      <c r="N28" s="103" t="s">
        <v>46</v>
      </c>
      <c r="O28" s="91" t="s">
        <v>47</v>
      </c>
      <c r="P28" s="91"/>
      <c r="Q28" s="91"/>
      <c r="R28" s="251" t="s">
        <v>48</v>
      </c>
      <c r="S28" s="99"/>
      <c r="T28" s="89"/>
      <c r="U28" s="238"/>
      <c r="V28" s="239"/>
      <c r="W28" s="240"/>
    </row>
    <row r="29" spans="2:23" ht="13.2">
      <c r="B29" s="285"/>
      <c r="C29" s="254"/>
      <c r="D29" s="255"/>
      <c r="E29" s="257"/>
      <c r="F29" s="256"/>
      <c r="G29" s="69"/>
      <c r="H29" s="70"/>
      <c r="I29" s="82"/>
      <c r="J29" s="82"/>
      <c r="K29" s="82"/>
      <c r="L29" s="70"/>
      <c r="M29" s="1"/>
      <c r="N29" s="105" t="s">
        <v>49</v>
      </c>
      <c r="O29" s="91" t="s">
        <v>50</v>
      </c>
      <c r="P29" s="91"/>
      <c r="Q29" s="91"/>
      <c r="R29" s="251" t="s">
        <v>51</v>
      </c>
      <c r="S29" s="99"/>
      <c r="T29" s="89"/>
      <c r="U29" s="238"/>
      <c r="V29" s="239"/>
      <c r="W29" s="240"/>
    </row>
    <row r="30" spans="2:23" ht="13.2">
      <c r="B30" s="285"/>
      <c r="C30" s="255"/>
      <c r="D30" s="255"/>
      <c r="E30" s="257"/>
      <c r="F30" s="256"/>
      <c r="G30" s="69"/>
      <c r="H30" s="70"/>
      <c r="I30" s="82"/>
      <c r="J30" s="82"/>
      <c r="K30" s="82"/>
      <c r="L30" s="70"/>
      <c r="M30" s="106" t="s">
        <v>52</v>
      </c>
      <c r="N30" s="86" t="s">
        <v>53</v>
      </c>
      <c r="O30" s="87"/>
      <c r="P30" s="87"/>
      <c r="Q30" s="88"/>
      <c r="R30" s="251"/>
      <c r="S30" s="99"/>
      <c r="T30" s="89"/>
      <c r="U30" s="238"/>
      <c r="V30" s="77"/>
      <c r="W30" s="93"/>
    </row>
    <row r="31" spans="2:23" ht="13.2">
      <c r="B31" s="285"/>
      <c r="C31" s="255"/>
      <c r="D31" s="258"/>
      <c r="E31" s="257"/>
      <c r="F31" s="256"/>
      <c r="G31" s="69"/>
      <c r="H31" s="70"/>
      <c r="I31" s="82"/>
      <c r="J31" s="82"/>
      <c r="K31" s="82"/>
      <c r="L31" s="70"/>
      <c r="M31" s="1"/>
      <c r="N31" s="108" t="s">
        <v>54</v>
      </c>
      <c r="O31" s="91"/>
      <c r="P31" s="91"/>
      <c r="Q31" s="91"/>
      <c r="R31" s="109" t="str">
        <f>IF(OR(R20=1,R20=2,R20=3,R20=4,R20=5,R20=8,R20=9,R20=10),"700mm以下",IF(OR(R20=6,R20=7),"650mm以下",IF(OR(R20=13),"600mm以下",IF(OR(R20=11,R20=12),"500mm以下"))))</f>
        <v>700mm以下</v>
      </c>
      <c r="S31" s="110">
        <f>N3</f>
        <v>289.09206393155267</v>
      </c>
      <c r="T31" s="89"/>
      <c r="U31" s="238"/>
      <c r="V31" s="239"/>
      <c r="W31" s="240"/>
    </row>
    <row r="32" spans="2:23" ht="13.2">
      <c r="B32" s="285"/>
      <c r="C32" s="255"/>
      <c r="D32" s="259"/>
      <c r="E32" s="257"/>
      <c r="F32" s="256"/>
      <c r="G32" s="69"/>
      <c r="H32" s="70"/>
      <c r="I32" s="82"/>
      <c r="J32" s="82"/>
      <c r="K32" s="82"/>
      <c r="L32" s="70"/>
      <c r="M32" s="1"/>
      <c r="N32" s="97" t="s">
        <v>55</v>
      </c>
      <c r="O32" s="112"/>
      <c r="P32" s="91" t="s">
        <v>56</v>
      </c>
      <c r="Q32" s="91"/>
      <c r="R32" s="250" t="s">
        <v>41</v>
      </c>
      <c r="S32" s="110">
        <f>D16</f>
        <v>45.315904310313918</v>
      </c>
      <c r="T32" s="89"/>
      <c r="U32" s="238"/>
      <c r="V32" s="77"/>
      <c r="W32" s="93"/>
    </row>
    <row r="33" spans="1:23" ht="13.2">
      <c r="B33" s="285"/>
      <c r="C33" s="255"/>
      <c r="D33" s="259"/>
      <c r="E33" s="257"/>
      <c r="F33" s="256"/>
      <c r="G33" s="69"/>
      <c r="H33" s="70"/>
      <c r="I33" s="82"/>
      <c r="J33" s="82"/>
      <c r="K33" s="82"/>
      <c r="L33" s="70"/>
      <c r="M33" s="1"/>
      <c r="N33" s="108" t="s">
        <v>57</v>
      </c>
      <c r="O33" s="113"/>
      <c r="P33" s="91" t="s">
        <v>58</v>
      </c>
      <c r="Q33" s="91"/>
      <c r="R33" s="250" t="s">
        <v>41</v>
      </c>
      <c r="S33" s="110">
        <f>INDEX(C16:W16,MATCH(10^17,C16:W16))</f>
        <v>33.692636288254249</v>
      </c>
      <c r="T33" s="89"/>
      <c r="U33" s="238"/>
      <c r="V33" s="77"/>
      <c r="W33" s="93"/>
    </row>
    <row r="34" spans="1:23" ht="13.2">
      <c r="B34" s="285"/>
      <c r="C34" s="255"/>
      <c r="D34" s="259"/>
      <c r="E34" s="257"/>
      <c r="F34" s="256"/>
      <c r="G34" s="69"/>
      <c r="H34" s="70"/>
      <c r="I34" s="82"/>
      <c r="J34" s="82"/>
      <c r="K34" s="82"/>
      <c r="L34" s="70"/>
      <c r="M34" s="1"/>
      <c r="N34" s="97" t="s">
        <v>59</v>
      </c>
      <c r="O34" s="98"/>
      <c r="P34" s="104" t="s">
        <v>60</v>
      </c>
      <c r="Q34" s="91"/>
      <c r="R34" s="109" t="str">
        <f>IF(OR(R20=1,R20=2,R20=3,R20=4,R20=5,R20=8,R20=9,R20=10),"20以上",IF(OR(R20=6,R20=7),"20㎜以上",IF(OR(R20=13),"0mm以上",IF(OR(R20=11,R20=12),"5㎜以上"))))</f>
        <v>20以上</v>
      </c>
      <c r="S34" s="110">
        <f>MIN(E16:V16)</f>
        <v>21.454582208218678</v>
      </c>
      <c r="T34" s="89"/>
      <c r="U34" s="238"/>
      <c r="V34" s="239"/>
      <c r="W34" s="240"/>
    </row>
    <row r="35" spans="1:23" ht="13.2">
      <c r="B35" s="285"/>
      <c r="C35" s="255"/>
      <c r="D35" s="259"/>
      <c r="E35" s="257"/>
      <c r="F35" s="256"/>
      <c r="G35" s="69"/>
      <c r="H35" s="70"/>
      <c r="I35" s="82"/>
      <c r="J35" s="82"/>
      <c r="K35" s="82"/>
      <c r="L35" s="70"/>
      <c r="M35" s="1"/>
      <c r="N35" s="114"/>
      <c r="O35" s="115"/>
      <c r="P35" s="104" t="s">
        <v>61</v>
      </c>
      <c r="Q35" s="91"/>
      <c r="R35" s="116" t="str">
        <f>IF(R20=1,"40mm以上",IF(R20=2,"45mm以上",IF(OR(R20=3,R20=12),"50mm以上",IF(OR(R20=4,R20=6,R20=7,R20=8),"25mm以上",IF(R20=5,"30mm以上",IF(OR(R20=9,R20=10),"外径×1.5倍以上",IF(R20=11,"80mm以上",IF(R20=13,"内径×1.5倍以上"))))))))</f>
        <v>30mm以上</v>
      </c>
      <c r="S35" s="110">
        <f>MIN(D9:W9)</f>
        <v>29</v>
      </c>
      <c r="T35" s="89"/>
      <c r="U35" s="238"/>
      <c r="V35" s="239"/>
      <c r="W35" s="240"/>
    </row>
    <row r="36" spans="1:23" ht="13.2">
      <c r="B36" s="285"/>
      <c r="C36" s="255"/>
      <c r="D36" s="259"/>
      <c r="E36" s="257"/>
      <c r="F36" s="256"/>
      <c r="G36" s="69"/>
      <c r="H36" s="70"/>
      <c r="I36" s="82"/>
      <c r="J36" s="82"/>
      <c r="K36" s="82"/>
      <c r="L36" s="70"/>
      <c r="M36" s="1"/>
      <c r="N36" s="114"/>
      <c r="O36" s="117" t="s">
        <v>62</v>
      </c>
      <c r="P36" s="277" t="s">
        <v>63</v>
      </c>
      <c r="Q36" s="278"/>
      <c r="R36" s="109" t="str">
        <f>IF(OR(R20=1,R20=2,R20=3),"50mm以上",IF(OR(R20=4,R20=5,R20=6,R20=7,R20=8,R20=9,R20=10),"20mm以上",IF(OR(R20=11,R20=12),"5mm以上",IF(R20=13,"0mm以上"))))</f>
        <v>20mm以上</v>
      </c>
      <c r="S36" s="110"/>
      <c r="T36" s="89"/>
      <c r="U36" s="238"/>
      <c r="V36" s="239"/>
      <c r="W36" s="240"/>
    </row>
    <row r="37" spans="1:23" ht="13.2">
      <c r="B37" s="286"/>
      <c r="C37" s="255"/>
      <c r="D37" s="259"/>
      <c r="E37" s="260"/>
      <c r="F37" s="261"/>
      <c r="G37" s="69"/>
      <c r="H37" s="70"/>
      <c r="I37" s="82"/>
      <c r="J37" s="82"/>
      <c r="K37" s="82"/>
      <c r="L37" s="70"/>
      <c r="M37" s="1"/>
      <c r="N37" s="114"/>
      <c r="O37" s="115"/>
      <c r="P37" s="104" t="s">
        <v>64</v>
      </c>
      <c r="Q37" s="91"/>
      <c r="R37" s="109" t="str">
        <f>IF(OR(R20=1,R20=2),"70°以上",IF(OR(R20=3,R20=13),"90°以上",IF(OR(R20=4,R20=5,R20=6,R20=7,R20=8,R20=9,R20=10),"45°以上",IF(R20=11,"140°以上",IF(R20=12,"120°以上")))))</f>
        <v>45°以上</v>
      </c>
      <c r="S37" s="110">
        <f>MIN(D13:W13)</f>
        <v>111.66566573502793</v>
      </c>
      <c r="T37" s="89"/>
      <c r="U37" s="238"/>
      <c r="V37" s="239"/>
      <c r="W37" s="240"/>
    </row>
    <row r="38" spans="1:23" ht="13.2">
      <c r="B38" s="286"/>
      <c r="C38" s="262"/>
      <c r="D38" s="258"/>
      <c r="E38" s="260"/>
      <c r="F38" s="263"/>
      <c r="G38" s="69"/>
      <c r="H38" s="70"/>
      <c r="I38" s="82"/>
      <c r="J38" s="82"/>
      <c r="K38" s="82"/>
      <c r="L38" s="70"/>
      <c r="M38" s="1"/>
      <c r="N38" s="114"/>
      <c r="O38" s="51"/>
      <c r="P38" s="104" t="s">
        <v>65</v>
      </c>
      <c r="Q38" s="91"/>
      <c r="R38" s="109" t="str">
        <f>IF(OR(R20=1,R20=2,R20=3,R20=13),"5以下",IF(OR(R20=4,R20=5,R20=6,R20=7,R20=8,R20=9,R20=10),"10以下",IF(OR(R20=11,R20=12),"4")))</f>
        <v>10以下</v>
      </c>
      <c r="S38" s="110">
        <f>COUNT(C15:W15)</f>
        <v>5</v>
      </c>
      <c r="T38" s="89"/>
      <c r="U38" s="238"/>
      <c r="V38" s="239"/>
      <c r="W38" s="240"/>
    </row>
    <row r="39" spans="1:23" ht="13.2">
      <c r="B39" s="286"/>
      <c r="C39" s="262"/>
      <c r="D39" s="258"/>
      <c r="E39" s="260"/>
      <c r="F39" s="263"/>
      <c r="G39" s="69"/>
      <c r="H39" s="70"/>
      <c r="I39" s="82"/>
      <c r="J39" s="82"/>
      <c r="K39" s="82"/>
      <c r="L39" s="70"/>
      <c r="M39" s="1"/>
      <c r="N39" s="108"/>
      <c r="O39" s="123" t="s">
        <v>66</v>
      </c>
      <c r="P39" s="279" t="s">
        <v>67</v>
      </c>
      <c r="Q39" s="280"/>
      <c r="R39" s="109" t="s">
        <v>68</v>
      </c>
      <c r="S39" s="110">
        <f>HLOOKUP(S34,C16:W17,2,0)</f>
        <v>16.81279616087426</v>
      </c>
      <c r="T39" s="89"/>
      <c r="U39" s="238"/>
      <c r="V39" s="239"/>
      <c r="W39" s="240"/>
    </row>
    <row r="40" spans="1:23" ht="13.2">
      <c r="B40" s="286"/>
      <c r="C40" s="262"/>
      <c r="D40" s="258"/>
      <c r="E40" s="260"/>
      <c r="F40" s="263"/>
      <c r="G40" s="69"/>
      <c r="H40" s="70"/>
      <c r="I40" s="82"/>
      <c r="J40" s="82"/>
      <c r="K40" s="82"/>
      <c r="L40" s="70"/>
      <c r="M40" s="1"/>
      <c r="N40" s="114" t="s">
        <v>69</v>
      </c>
      <c r="O40" s="115"/>
      <c r="P40" s="104" t="s">
        <v>70</v>
      </c>
      <c r="Q40" s="91"/>
      <c r="R40" s="89" t="s">
        <v>41</v>
      </c>
      <c r="S40" s="90" t="s">
        <v>41</v>
      </c>
      <c r="T40" s="89"/>
      <c r="U40" s="238"/>
      <c r="V40" s="77"/>
      <c r="W40" s="93"/>
    </row>
    <row r="41" spans="1:23" ht="13.8" thickBot="1">
      <c r="B41" s="287"/>
      <c r="C41" s="264"/>
      <c r="D41" s="265"/>
      <c r="E41" s="266"/>
      <c r="F41" s="267"/>
      <c r="G41" s="1"/>
      <c r="H41" s="1"/>
      <c r="I41" s="1"/>
      <c r="J41" s="1"/>
      <c r="K41" s="1"/>
      <c r="L41" s="1"/>
      <c r="M41" s="1"/>
      <c r="N41" s="114"/>
      <c r="O41" s="74"/>
      <c r="P41" s="104" t="s">
        <v>71</v>
      </c>
      <c r="Q41" s="91"/>
      <c r="R41" s="89" t="s">
        <v>41</v>
      </c>
      <c r="S41" s="90" t="s">
        <v>41</v>
      </c>
      <c r="T41" s="89"/>
      <c r="U41" s="238"/>
      <c r="V41" s="77"/>
      <c r="W41" s="93"/>
    </row>
    <row r="42" spans="1:23" ht="13.2">
      <c r="A42" t="s">
        <v>191</v>
      </c>
      <c r="B42" s="129" t="s">
        <v>72</v>
      </c>
      <c r="C42" s="129"/>
      <c r="D42" s="129"/>
      <c r="E42" s="129"/>
      <c r="F42" s="129"/>
      <c r="G42" s="129" t="s">
        <v>73</v>
      </c>
      <c r="H42" s="129"/>
      <c r="I42" s="130"/>
      <c r="J42" s="131"/>
      <c r="K42" s="131"/>
      <c r="L42" s="131"/>
      <c r="M42" s="1"/>
      <c r="N42" s="114"/>
      <c r="O42" s="117" t="s">
        <v>74</v>
      </c>
      <c r="P42" s="132" t="s">
        <v>75</v>
      </c>
      <c r="Q42" s="98"/>
      <c r="R42" s="89" t="s">
        <v>41</v>
      </c>
      <c r="S42" s="90" t="s">
        <v>41</v>
      </c>
      <c r="T42" s="89"/>
      <c r="U42" s="238"/>
      <c r="V42" s="77"/>
      <c r="W42" s="93"/>
    </row>
    <row r="43" spans="1:23" ht="13.2">
      <c r="B43" s="133" t="s">
        <v>76</v>
      </c>
      <c r="C43" s="134"/>
      <c r="D43" s="135"/>
      <c r="E43" s="129"/>
      <c r="F43" s="129"/>
      <c r="G43" s="129" t="s">
        <v>77</v>
      </c>
      <c r="H43" s="129"/>
      <c r="I43" s="130"/>
      <c r="J43" s="131"/>
      <c r="K43" s="131"/>
      <c r="L43" s="131"/>
      <c r="M43" s="1"/>
      <c r="N43" s="97" t="s">
        <v>78</v>
      </c>
      <c r="O43" s="98"/>
      <c r="P43" s="104" t="s">
        <v>79</v>
      </c>
      <c r="Q43" s="91"/>
      <c r="R43" s="89" t="s">
        <v>41</v>
      </c>
      <c r="S43" s="90" t="s">
        <v>41</v>
      </c>
      <c r="T43" s="89"/>
      <c r="U43" s="238"/>
      <c r="V43" s="77"/>
      <c r="W43" s="93"/>
    </row>
    <row r="44" spans="1:23" ht="13.2">
      <c r="B44" s="136"/>
      <c r="C44" s="137"/>
      <c r="D44" s="137"/>
      <c r="E44" s="137"/>
      <c r="F44" s="137"/>
      <c r="G44" s="137"/>
      <c r="H44" s="137"/>
      <c r="I44" s="137"/>
      <c r="J44" s="138"/>
      <c r="K44" s="138"/>
      <c r="L44" s="139"/>
      <c r="M44" s="1"/>
      <c r="N44" s="114"/>
      <c r="O44" s="115"/>
      <c r="P44" s="140" t="s">
        <v>80</v>
      </c>
      <c r="Q44" s="141"/>
      <c r="R44" s="89" t="s">
        <v>41</v>
      </c>
      <c r="S44" s="90" t="s">
        <v>41</v>
      </c>
      <c r="T44" s="89"/>
      <c r="U44" s="238"/>
      <c r="V44" s="77"/>
      <c r="W44" s="93"/>
    </row>
    <row r="45" spans="1:23" ht="13.2">
      <c r="B45" s="142" t="s">
        <v>81</v>
      </c>
      <c r="C45" s="135"/>
      <c r="D45" s="135"/>
      <c r="E45" s="135"/>
      <c r="F45" s="135"/>
      <c r="G45" s="135"/>
      <c r="H45" s="135"/>
      <c r="I45" s="135"/>
      <c r="J45" s="143"/>
      <c r="K45" s="143"/>
      <c r="L45" s="144"/>
      <c r="M45" s="1"/>
      <c r="N45" s="114"/>
      <c r="O45" s="115"/>
      <c r="P45" s="104" t="s">
        <v>82</v>
      </c>
      <c r="Q45" s="91"/>
      <c r="R45" s="89" t="s">
        <v>41</v>
      </c>
      <c r="S45" s="90" t="s">
        <v>41</v>
      </c>
      <c r="T45" s="89"/>
      <c r="U45" s="238"/>
      <c r="V45" s="77"/>
      <c r="W45" s="93"/>
    </row>
    <row r="46" spans="1:23" ht="13.2">
      <c r="B46" s="142" t="s">
        <v>83</v>
      </c>
      <c r="C46" s="135"/>
      <c r="D46" s="135"/>
      <c r="E46" s="135"/>
      <c r="F46" s="135"/>
      <c r="G46" s="135"/>
      <c r="H46" s="135"/>
      <c r="I46" s="135"/>
      <c r="J46" s="143"/>
      <c r="K46" s="143"/>
      <c r="L46" s="144"/>
      <c r="M46" s="1"/>
      <c r="N46" s="114"/>
      <c r="O46" s="117" t="s">
        <v>84</v>
      </c>
      <c r="P46" s="104" t="s">
        <v>85</v>
      </c>
      <c r="Q46" s="91"/>
      <c r="R46" s="89" t="s">
        <v>41</v>
      </c>
      <c r="S46" s="90" t="s">
        <v>41</v>
      </c>
      <c r="T46" s="89"/>
      <c r="U46" s="238"/>
      <c r="V46" s="77"/>
      <c r="W46" s="93"/>
    </row>
    <row r="47" spans="1:23" ht="13.2">
      <c r="B47" s="145"/>
      <c r="C47" s="146"/>
      <c r="D47" s="146"/>
      <c r="E47" s="146"/>
      <c r="F47" s="146"/>
      <c r="G47" s="146"/>
      <c r="H47" s="146"/>
      <c r="I47" s="146"/>
      <c r="J47" s="147"/>
      <c r="K47" s="147"/>
      <c r="L47" s="148"/>
      <c r="M47" s="1"/>
      <c r="N47" s="114"/>
      <c r="O47" s="115"/>
      <c r="P47" s="149" t="s">
        <v>86</v>
      </c>
      <c r="Q47" s="91"/>
      <c r="R47" s="89" t="s">
        <v>41</v>
      </c>
      <c r="S47" s="90" t="s">
        <v>41</v>
      </c>
      <c r="T47" s="89"/>
      <c r="U47" s="238"/>
      <c r="V47" s="77"/>
      <c r="W47" s="93"/>
    </row>
    <row r="48" spans="1:23" ht="13.2">
      <c r="B48" s="150" t="s">
        <v>87</v>
      </c>
      <c r="C48" s="137"/>
      <c r="D48" s="137"/>
      <c r="E48" s="137"/>
      <c r="F48" s="137"/>
      <c r="G48" s="151"/>
      <c r="H48" s="152"/>
      <c r="I48" s="153" t="s">
        <v>88</v>
      </c>
      <c r="J48" s="153"/>
      <c r="K48" s="153"/>
      <c r="L48" s="154"/>
      <c r="M48" s="1"/>
      <c r="N48" s="108"/>
      <c r="O48" s="123" t="s">
        <v>74</v>
      </c>
      <c r="P48" s="281" t="s">
        <v>89</v>
      </c>
      <c r="Q48" s="282"/>
      <c r="R48" s="89" t="s">
        <v>90</v>
      </c>
      <c r="S48" s="90"/>
      <c r="T48" s="89"/>
      <c r="U48" s="238"/>
      <c r="V48" s="77"/>
      <c r="W48" s="93"/>
    </row>
    <row r="49" spans="2:23" ht="13.2">
      <c r="B49" s="142" t="s">
        <v>91</v>
      </c>
      <c r="C49" s="135"/>
      <c r="D49" s="135"/>
      <c r="E49" s="135"/>
      <c r="F49" s="135"/>
      <c r="G49" s="135"/>
      <c r="H49" s="155"/>
      <c r="I49" s="137"/>
      <c r="J49" s="137"/>
      <c r="K49" s="137"/>
      <c r="L49" s="156"/>
      <c r="M49" s="1"/>
      <c r="N49" s="97" t="s">
        <v>92</v>
      </c>
      <c r="O49" s="112"/>
      <c r="P49" s="73" t="s">
        <v>93</v>
      </c>
      <c r="Q49" s="73"/>
      <c r="R49" s="89" t="s">
        <v>41</v>
      </c>
      <c r="S49" s="90" t="s">
        <v>41</v>
      </c>
      <c r="T49" s="89"/>
      <c r="U49" s="238"/>
      <c r="V49" s="77"/>
      <c r="W49" s="93"/>
    </row>
    <row r="50" spans="2:23" ht="13.2">
      <c r="B50" s="142" t="s">
        <v>94</v>
      </c>
      <c r="C50" s="135"/>
      <c r="D50" s="135"/>
      <c r="E50" s="135"/>
      <c r="F50" s="135"/>
      <c r="G50" s="135"/>
      <c r="H50" s="155"/>
      <c r="I50" s="135"/>
      <c r="J50" s="135"/>
      <c r="K50" s="135"/>
      <c r="L50" s="155"/>
      <c r="M50" s="1"/>
      <c r="N50" s="114" t="s">
        <v>95</v>
      </c>
      <c r="O50" s="74"/>
      <c r="P50" s="86" t="s">
        <v>96</v>
      </c>
      <c r="Q50" s="92"/>
      <c r="R50" s="89" t="s">
        <v>41</v>
      </c>
      <c r="S50" s="90" t="s">
        <v>41</v>
      </c>
      <c r="T50" s="89"/>
      <c r="U50" s="238"/>
      <c r="V50" s="77"/>
      <c r="W50" s="93"/>
    </row>
    <row r="51" spans="2:23" ht="14.55" customHeight="1">
      <c r="B51" s="157"/>
      <c r="C51" s="129"/>
      <c r="D51" s="129"/>
      <c r="E51" s="129"/>
      <c r="F51" s="158"/>
      <c r="G51" s="135"/>
      <c r="H51" s="155"/>
      <c r="I51" s="159" t="s">
        <v>97</v>
      </c>
      <c r="J51" s="160"/>
      <c r="K51" s="160"/>
      <c r="L51" s="161"/>
      <c r="M51" s="1"/>
      <c r="N51" s="114"/>
      <c r="O51" s="74"/>
      <c r="P51" s="86" t="s">
        <v>98</v>
      </c>
      <c r="Q51" s="92"/>
      <c r="R51" s="162" t="s">
        <v>41</v>
      </c>
      <c r="S51" s="76" t="s">
        <v>41</v>
      </c>
      <c r="T51" s="89"/>
      <c r="U51" s="238"/>
      <c r="V51" s="77"/>
      <c r="W51" s="93"/>
    </row>
    <row r="52" spans="2:23" ht="13.5" customHeight="1">
      <c r="B52" s="150" t="s">
        <v>99</v>
      </c>
      <c r="C52" s="137"/>
      <c r="D52" s="137"/>
      <c r="E52" s="137"/>
      <c r="F52" s="163" t="s">
        <v>100</v>
      </c>
      <c r="G52" s="164"/>
      <c r="H52" s="165"/>
      <c r="I52" s="166" t="s">
        <v>101</v>
      </c>
      <c r="J52" s="166"/>
      <c r="K52" s="166"/>
      <c r="L52" s="167"/>
      <c r="M52" s="1"/>
      <c r="N52" s="108"/>
      <c r="O52" s="168"/>
      <c r="P52" s="73" t="s">
        <v>102</v>
      </c>
      <c r="Q52" s="73"/>
      <c r="R52" s="162" t="s">
        <v>41</v>
      </c>
      <c r="S52" s="76" t="s">
        <v>41</v>
      </c>
      <c r="T52" s="89"/>
      <c r="U52" s="238"/>
      <c r="V52" s="77"/>
      <c r="W52" s="93"/>
    </row>
    <row r="53" spans="2:23" ht="13.8" thickBot="1">
      <c r="B53" s="142" t="s">
        <v>103</v>
      </c>
      <c r="C53" s="135"/>
      <c r="D53" s="135"/>
      <c r="E53" s="135"/>
      <c r="F53" s="169" t="s">
        <v>104</v>
      </c>
      <c r="G53" s="135"/>
      <c r="H53" s="155"/>
      <c r="I53" s="135"/>
      <c r="J53" s="135"/>
      <c r="K53" s="135"/>
      <c r="L53" s="155"/>
      <c r="M53" s="1"/>
      <c r="N53" s="114" t="s">
        <v>105</v>
      </c>
      <c r="O53" s="115"/>
      <c r="P53" s="170"/>
      <c r="Q53" s="91"/>
      <c r="R53" s="89" t="s">
        <v>41</v>
      </c>
      <c r="S53" s="90" t="s">
        <v>41</v>
      </c>
      <c r="T53" s="162"/>
      <c r="U53" s="241"/>
      <c r="V53" s="171"/>
      <c r="W53" s="242"/>
    </row>
    <row r="54" spans="2:23" ht="13.2">
      <c r="B54" s="142" t="s">
        <v>106</v>
      </c>
      <c r="C54" s="135"/>
      <c r="D54" s="135"/>
      <c r="E54" s="135"/>
      <c r="F54" s="169"/>
      <c r="G54" s="135"/>
      <c r="H54" s="155"/>
      <c r="I54" s="135"/>
      <c r="J54" s="135"/>
      <c r="K54" s="135"/>
      <c r="L54" s="155"/>
      <c r="M54" s="1"/>
      <c r="N54" s="172" t="s">
        <v>107</v>
      </c>
      <c r="O54" s="173"/>
      <c r="P54" s="174" t="s">
        <v>108</v>
      </c>
      <c r="Q54" s="175"/>
      <c r="R54" s="176" t="s">
        <v>41</v>
      </c>
      <c r="S54" s="177" t="s">
        <v>41</v>
      </c>
      <c r="T54" s="176"/>
      <c r="U54" s="243"/>
      <c r="V54" s="178"/>
      <c r="W54" s="244"/>
    </row>
    <row r="55" spans="2:23" ht="13.8" thickBot="1">
      <c r="B55" s="157"/>
      <c r="C55" s="179"/>
      <c r="D55" s="146"/>
      <c r="E55" s="146"/>
      <c r="F55" s="180"/>
      <c r="G55" s="146"/>
      <c r="H55" s="181"/>
      <c r="I55" s="135"/>
      <c r="J55" s="135"/>
      <c r="K55" s="135"/>
      <c r="L55" s="155"/>
      <c r="M55" s="1"/>
      <c r="N55" s="182" t="s">
        <v>109</v>
      </c>
      <c r="O55" s="183"/>
      <c r="P55" s="184" t="s">
        <v>110</v>
      </c>
      <c r="Q55" s="185"/>
      <c r="R55" s="186" t="s">
        <v>41</v>
      </c>
      <c r="S55" s="187" t="s">
        <v>41</v>
      </c>
      <c r="T55" s="162"/>
      <c r="U55" s="241"/>
      <c r="V55" s="171"/>
      <c r="W55" s="245"/>
    </row>
    <row r="56" spans="2:23" ht="13.5" customHeight="1" thickBot="1">
      <c r="B56" s="268" t="s">
        <v>111</v>
      </c>
      <c r="C56" s="188"/>
      <c r="D56" s="135"/>
      <c r="E56" s="135"/>
      <c r="F56" s="137"/>
      <c r="G56" s="137"/>
      <c r="H56" s="137"/>
      <c r="I56" s="137"/>
      <c r="J56" s="137"/>
      <c r="K56" s="137"/>
      <c r="L56" s="156"/>
      <c r="M56" s="1"/>
      <c r="N56" s="271" t="s">
        <v>112</v>
      </c>
      <c r="O56" s="272"/>
      <c r="P56" s="272"/>
      <c r="Q56" s="273"/>
      <c r="R56" s="189"/>
      <c r="S56" s="190"/>
      <c r="T56" s="192"/>
      <c r="U56" s="246"/>
      <c r="V56" s="191"/>
      <c r="W56" s="247"/>
    </row>
    <row r="57" spans="2:23" ht="13.2">
      <c r="B57" s="269"/>
      <c r="C57" s="129"/>
      <c r="D57" s="129"/>
      <c r="E57" s="129"/>
      <c r="F57" s="135"/>
      <c r="G57" s="135"/>
      <c r="H57" s="135"/>
      <c r="I57" s="135"/>
      <c r="J57" s="135"/>
      <c r="K57" s="135"/>
      <c r="L57" s="155"/>
      <c r="M57" s="1"/>
      <c r="N57" s="1"/>
      <c r="O57" s="1"/>
      <c r="P57" s="1"/>
      <c r="Q57" s="1"/>
      <c r="R57" s="1"/>
      <c r="S57" s="1"/>
      <c r="T57" s="1"/>
      <c r="U57" s="1"/>
      <c r="V57" s="193"/>
      <c r="W57" s="193"/>
    </row>
    <row r="58" spans="2:23" ht="13.2">
      <c r="B58" s="269"/>
      <c r="C58" s="194"/>
      <c r="D58" s="135"/>
      <c r="E58" s="135"/>
      <c r="F58" s="135"/>
      <c r="G58" s="135"/>
      <c r="H58" s="135"/>
      <c r="I58" s="135"/>
      <c r="J58" s="135"/>
      <c r="K58" s="135"/>
      <c r="L58" s="155"/>
      <c r="M58" s="1"/>
      <c r="N58" s="1"/>
      <c r="O58" s="1"/>
      <c r="P58" s="85" t="s">
        <v>113</v>
      </c>
      <c r="Q58" s="195" t="s">
        <v>114</v>
      </c>
      <c r="R58" s="196" t="s">
        <v>197</v>
      </c>
      <c r="S58" s="197"/>
      <c r="T58" s="197"/>
      <c r="U58" s="198"/>
      <c r="V58" s="199"/>
      <c r="W58" s="200"/>
    </row>
    <row r="59" spans="2:23" ht="13.2">
      <c r="B59" s="270"/>
      <c r="C59" s="146"/>
      <c r="D59" s="146"/>
      <c r="E59" s="146"/>
      <c r="F59" s="146"/>
      <c r="G59" s="146"/>
      <c r="H59" s="146"/>
      <c r="I59" s="146"/>
      <c r="J59" s="147"/>
      <c r="K59" s="147"/>
      <c r="L59" s="148"/>
      <c r="M59" s="1"/>
      <c r="N59" s="1"/>
      <c r="O59" s="1"/>
      <c r="P59" s="1"/>
      <c r="Q59" s="201" t="s">
        <v>115</v>
      </c>
      <c r="R59" s="202" t="s">
        <v>198</v>
      </c>
      <c r="S59" s="203"/>
      <c r="T59" s="203"/>
      <c r="U59" s="203"/>
      <c r="V59" s="203"/>
      <c r="W59" s="204"/>
    </row>
    <row r="60" spans="2:23" ht="13.2">
      <c r="B60" s="1" t="s">
        <v>116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2:23" ht="13.2">
      <c r="B61" s="205" t="s">
        <v>117</v>
      </c>
      <c r="C61" s="51"/>
      <c r="D61" s="51"/>
      <c r="E61" s="51"/>
      <c r="F61" s="51"/>
      <c r="G61" s="51"/>
      <c r="H61" s="51"/>
      <c r="I61" s="206"/>
      <c r="J61" s="1"/>
      <c r="K61" s="1"/>
      <c r="L61" s="1"/>
      <c r="M61" s="1"/>
      <c r="N61" s="1"/>
      <c r="O61" s="1"/>
      <c r="P61" s="1"/>
      <c r="Q61" s="1"/>
      <c r="R61" s="207" t="s">
        <v>118</v>
      </c>
      <c r="S61" s="51"/>
      <c r="T61" s="51"/>
      <c r="U61" s="221"/>
      <c r="V61" s="249"/>
      <c r="W61" s="249"/>
    </row>
    <row r="62" spans="2:23" ht="13.2">
      <c r="B62" s="97" t="s">
        <v>120</v>
      </c>
      <c r="C62" s="112"/>
      <c r="D62" s="97" t="s">
        <v>121</v>
      </c>
      <c r="E62" s="98"/>
      <c r="F62" s="98"/>
      <c r="G62" s="98"/>
      <c r="H62" s="98"/>
      <c r="I62" s="112"/>
      <c r="J62" s="1"/>
      <c r="K62" s="1"/>
      <c r="L62" s="1"/>
      <c r="M62" s="1"/>
      <c r="N62" s="1"/>
      <c r="O62" s="1"/>
      <c r="P62" s="1"/>
      <c r="Q62" s="1"/>
      <c r="R62" s="208" t="s">
        <v>122</v>
      </c>
      <c r="S62" s="86" t="s">
        <v>123</v>
      </c>
      <c r="T62" s="88"/>
      <c r="U62" s="221"/>
      <c r="V62" s="221"/>
      <c r="W62" s="221"/>
    </row>
    <row r="63" spans="2:23" ht="13.2">
      <c r="B63" s="97" t="s">
        <v>126</v>
      </c>
      <c r="C63" s="112"/>
      <c r="D63" s="97" t="s">
        <v>127</v>
      </c>
      <c r="E63" s="98"/>
      <c r="F63" s="98"/>
      <c r="G63" s="98"/>
      <c r="H63" s="98"/>
      <c r="I63" s="112"/>
      <c r="J63" s="1"/>
      <c r="K63" s="1"/>
      <c r="L63" s="1"/>
      <c r="M63" s="1"/>
      <c r="N63" s="1"/>
      <c r="O63" s="1"/>
      <c r="P63" s="1"/>
      <c r="Q63" s="1"/>
      <c r="R63" s="208" t="s">
        <v>128</v>
      </c>
      <c r="S63" s="86" t="s">
        <v>129</v>
      </c>
      <c r="T63" s="88"/>
      <c r="U63" s="221"/>
      <c r="V63" s="222"/>
      <c r="W63" s="221"/>
    </row>
    <row r="64" spans="2:23" ht="13.2">
      <c r="B64" s="97" t="s">
        <v>131</v>
      </c>
      <c r="C64" s="112"/>
      <c r="D64" s="97" t="s">
        <v>132</v>
      </c>
      <c r="E64" s="98"/>
      <c r="F64" s="98"/>
      <c r="G64" s="98"/>
      <c r="H64" s="98"/>
      <c r="I64" s="112"/>
      <c r="J64" s="1"/>
      <c r="K64" s="1"/>
      <c r="L64" s="1"/>
      <c r="M64" s="1"/>
      <c r="N64" s="1"/>
      <c r="O64" s="1"/>
      <c r="P64" s="1"/>
      <c r="Q64" s="1"/>
      <c r="R64" s="208" t="s">
        <v>133</v>
      </c>
      <c r="S64" s="86" t="s">
        <v>134</v>
      </c>
      <c r="T64" s="88"/>
      <c r="U64" s="221"/>
      <c r="V64" s="222"/>
      <c r="W64" s="221"/>
    </row>
    <row r="65" spans="2:41" ht="13.2">
      <c r="B65" s="108"/>
      <c r="C65" s="113"/>
      <c r="D65" s="108" t="s">
        <v>136</v>
      </c>
      <c r="E65" s="141"/>
      <c r="F65" s="141"/>
      <c r="G65" s="141"/>
      <c r="H65" s="102"/>
      <c r="I65" s="64"/>
      <c r="J65" s="1"/>
      <c r="K65" s="1"/>
      <c r="L65" s="1"/>
      <c r="M65" s="1"/>
      <c r="N65" s="1"/>
      <c r="O65" s="1"/>
      <c r="P65" s="1"/>
      <c r="Q65" s="1"/>
      <c r="R65" s="208" t="s">
        <v>137</v>
      </c>
      <c r="S65" s="86" t="s">
        <v>138</v>
      </c>
      <c r="T65" s="88"/>
      <c r="U65" s="1"/>
      <c r="V65" s="222"/>
      <c r="W65" s="22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2:41" ht="26.4">
      <c r="B66" s="215" t="s">
        <v>140</v>
      </c>
      <c r="C66" s="88"/>
      <c r="D66" s="86" t="s">
        <v>141</v>
      </c>
      <c r="E66" s="87"/>
      <c r="F66" s="87"/>
      <c r="G66" s="87"/>
      <c r="H66" s="87"/>
      <c r="I66" s="216"/>
      <c r="J66" s="1"/>
      <c r="K66" s="1"/>
      <c r="L66" s="217"/>
      <c r="M66" s="218"/>
      <c r="N66" s="218"/>
      <c r="O66" s="218"/>
      <c r="P66" s="218"/>
      <c r="Q66" s="79"/>
      <c r="R66" s="115"/>
      <c r="S66" s="199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</row>
    <row r="67" spans="2:41" ht="13.2">
      <c r="B67" s="219"/>
      <c r="C67" s="199"/>
      <c r="D67" s="115"/>
      <c r="E67" s="199"/>
      <c r="F67" s="199"/>
      <c r="G67" s="199"/>
      <c r="H67" s="199"/>
      <c r="I67" s="220"/>
      <c r="J67" s="1"/>
      <c r="K67" s="1"/>
      <c r="L67" s="1"/>
      <c r="M67" s="1"/>
      <c r="N67" s="1"/>
      <c r="O67" s="1"/>
      <c r="P67" s="1"/>
      <c r="Q67" s="79"/>
      <c r="R67" s="115"/>
      <c r="S67" s="199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2:41" ht="13.2">
      <c r="B68" s="219"/>
      <c r="C68" s="199"/>
      <c r="D68" s="115"/>
      <c r="E68" s="199"/>
      <c r="F68" s="199"/>
      <c r="G68" s="199"/>
      <c r="H68" s="199"/>
      <c r="I68" s="220"/>
      <c r="J68" s="1"/>
      <c r="K68" s="1"/>
      <c r="L68" s="1"/>
      <c r="M68" s="1"/>
      <c r="N68" s="1"/>
      <c r="O68" s="1"/>
      <c r="P68" s="1"/>
      <c r="Q68" s="79"/>
      <c r="R68" s="115"/>
      <c r="S68" s="199"/>
      <c r="T68" s="1"/>
      <c r="U68" s="221"/>
      <c r="V68" s="222"/>
      <c r="W68" s="22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2:41" ht="13.2">
      <c r="B69" s="219"/>
      <c r="C69" s="199"/>
      <c r="D69" s="115"/>
      <c r="E69" s="199"/>
      <c r="F69" s="199"/>
      <c r="G69" s="199"/>
      <c r="H69" s="199"/>
      <c r="I69" s="220"/>
      <c r="J69" s="1"/>
      <c r="K69" s="1"/>
      <c r="L69" s="1"/>
      <c r="M69" s="1"/>
      <c r="N69" s="1"/>
      <c r="O69" s="1"/>
      <c r="P69" s="1"/>
      <c r="Q69" s="79"/>
      <c r="R69" s="115"/>
      <c r="S69" s="199"/>
      <c r="T69" s="1"/>
      <c r="U69" s="221"/>
      <c r="V69" s="222"/>
      <c r="W69" s="22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2:41" ht="13.2">
      <c r="B70" s="219"/>
      <c r="C70" s="199"/>
      <c r="D70" s="115"/>
      <c r="E70" s="199"/>
      <c r="F70" s="199"/>
      <c r="G70" s="199"/>
      <c r="H70" s="199"/>
      <c r="I70" s="220"/>
      <c r="J70" s="1"/>
      <c r="K70" s="223" t="s">
        <v>142</v>
      </c>
      <c r="L70" s="224"/>
      <c r="M70" s="223" t="s">
        <v>143</v>
      </c>
      <c r="N70" s="224"/>
      <c r="O70" s="225"/>
      <c r="P70" s="226"/>
      <c r="Q70" s="79"/>
      <c r="R70" s="115"/>
      <c r="S70" s="199"/>
      <c r="T70" s="1"/>
      <c r="U70" s="221"/>
      <c r="V70" s="274" t="s">
        <v>119</v>
      </c>
      <c r="W70" s="275"/>
      <c r="X70" s="276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2:41" ht="13.8" thickBot="1">
      <c r="B71" s="219"/>
      <c r="C71" s="199"/>
      <c r="D71" s="115"/>
      <c r="E71" s="199"/>
      <c r="F71" s="199"/>
      <c r="G71" s="199"/>
      <c r="H71" s="199"/>
      <c r="I71" s="220"/>
      <c r="J71" s="1"/>
      <c r="K71" s="227"/>
      <c r="L71" s="228"/>
      <c r="M71" s="227"/>
      <c r="N71" s="228"/>
      <c r="O71" s="229"/>
      <c r="P71" s="230"/>
      <c r="Q71" s="79"/>
      <c r="R71" s="115"/>
      <c r="S71" s="199"/>
      <c r="T71" s="1"/>
      <c r="U71" s="221"/>
      <c r="V71" s="210" t="s">
        <v>194</v>
      </c>
      <c r="W71" s="209" t="s">
        <v>124</v>
      </c>
      <c r="X71" s="210" t="s">
        <v>125</v>
      </c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2:41" ht="13.8" thickTop="1">
      <c r="B72" s="219"/>
      <c r="C72" s="199"/>
      <c r="D72" s="115"/>
      <c r="E72" s="199"/>
      <c r="F72" s="199"/>
      <c r="G72" s="199"/>
      <c r="H72" s="199"/>
      <c r="I72" s="220"/>
      <c r="J72" s="1"/>
      <c r="K72" s="227"/>
      <c r="L72" s="228"/>
      <c r="M72" s="227"/>
      <c r="N72" s="228"/>
      <c r="O72" s="229"/>
      <c r="P72" s="230"/>
      <c r="Q72" s="79"/>
      <c r="R72" s="115"/>
      <c r="S72" s="199"/>
      <c r="T72" s="1"/>
      <c r="U72" s="221"/>
      <c r="V72" s="214" t="s">
        <v>195</v>
      </c>
      <c r="W72" s="211">
        <v>41063</v>
      </c>
      <c r="X72" s="212" t="s">
        <v>130</v>
      </c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2:41" ht="13.2">
      <c r="B73" s="219"/>
      <c r="C73" s="199"/>
      <c r="D73" s="115"/>
      <c r="E73" s="199"/>
      <c r="F73" s="199"/>
      <c r="G73" s="199"/>
      <c r="H73" s="199"/>
      <c r="I73" s="220"/>
      <c r="J73" s="1"/>
      <c r="K73" s="227"/>
      <c r="L73" s="228"/>
      <c r="M73" s="227"/>
      <c r="N73" s="228"/>
      <c r="O73" s="229"/>
      <c r="P73" s="230"/>
      <c r="Q73" s="79"/>
      <c r="R73" s="115"/>
      <c r="S73" s="199"/>
      <c r="T73" s="1"/>
      <c r="U73" s="221"/>
      <c r="V73" s="214" t="s">
        <v>21</v>
      </c>
      <c r="W73" s="213">
        <v>43678</v>
      </c>
      <c r="X73" s="214" t="s">
        <v>135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2:41" ht="13.2">
      <c r="B74" s="219"/>
      <c r="C74" s="199"/>
      <c r="D74" s="115"/>
      <c r="E74" s="199"/>
      <c r="F74" s="199"/>
      <c r="G74" s="199"/>
      <c r="H74" s="199"/>
      <c r="I74" s="220"/>
      <c r="J74" s="1"/>
      <c r="K74" s="227"/>
      <c r="L74" s="228"/>
      <c r="M74" s="227"/>
      <c r="N74" s="228"/>
      <c r="O74" s="229"/>
      <c r="P74" s="230"/>
      <c r="Q74" s="79"/>
      <c r="R74" s="115"/>
      <c r="S74" s="199"/>
      <c r="T74" s="1"/>
      <c r="U74" s="221"/>
      <c r="V74" s="214" t="s">
        <v>190</v>
      </c>
      <c r="W74" s="213">
        <v>44606</v>
      </c>
      <c r="X74" s="214" t="s">
        <v>139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2:41" ht="13.2">
      <c r="B75" s="219"/>
      <c r="C75" s="199"/>
      <c r="D75" s="115"/>
      <c r="E75" s="199"/>
      <c r="F75" s="199"/>
      <c r="G75" s="199"/>
      <c r="H75" s="199"/>
      <c r="I75" s="220"/>
      <c r="J75" s="1"/>
      <c r="K75" s="231"/>
      <c r="L75" s="232"/>
      <c r="M75" s="231"/>
      <c r="N75" s="232"/>
      <c r="O75" s="233"/>
      <c r="P75" s="234"/>
      <c r="Q75" s="79"/>
      <c r="R75" s="115"/>
      <c r="S75" s="199"/>
      <c r="T75" s="1"/>
      <c r="U75" s="221"/>
      <c r="V75" s="222"/>
      <c r="W75" s="22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2:41" ht="13.2">
      <c r="B76" s="219"/>
      <c r="C76" s="199"/>
      <c r="D76" s="115"/>
      <c r="E76" s="199"/>
      <c r="F76" s="199"/>
      <c r="G76" s="199"/>
      <c r="H76" s="199"/>
      <c r="I76" s="220"/>
      <c r="J76" s="1"/>
      <c r="K76" s="1"/>
      <c r="L76" s="1"/>
      <c r="M76" s="1"/>
      <c r="N76" s="1"/>
      <c r="O76" s="1"/>
      <c r="P76" s="1"/>
      <c r="Q76" s="79"/>
      <c r="R76" s="115"/>
      <c r="S76" s="199"/>
      <c r="T76" s="1"/>
      <c r="U76" s="221"/>
      <c r="V76" s="222"/>
      <c r="W76" s="22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2:41" ht="13.2">
      <c r="B77" s="219"/>
      <c r="C77" s="199"/>
      <c r="D77" s="115"/>
      <c r="E77" s="199"/>
      <c r="F77" s="199"/>
      <c r="G77" s="199"/>
      <c r="H77" s="199"/>
      <c r="I77" s="220"/>
      <c r="J77" s="1"/>
      <c r="K77" s="1"/>
      <c r="L77" s="1"/>
      <c r="M77" s="1"/>
      <c r="N77" s="1"/>
      <c r="O77" s="1"/>
      <c r="P77" s="1"/>
      <c r="Q77" s="79"/>
      <c r="R77" s="115"/>
      <c r="S77" s="199"/>
      <c r="T77" s="1"/>
      <c r="U77" s="221"/>
      <c r="V77" s="222"/>
      <c r="W77" s="22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2:41" ht="13.2">
      <c r="B78" s="219"/>
      <c r="C78" s="199"/>
      <c r="D78" s="115"/>
      <c r="E78" s="199"/>
      <c r="F78" s="199"/>
      <c r="G78" s="199"/>
      <c r="H78" s="199"/>
      <c r="I78" s="220"/>
      <c r="J78" s="1"/>
      <c r="K78" s="1"/>
      <c r="L78" s="1"/>
      <c r="M78" s="1"/>
      <c r="N78" s="1"/>
      <c r="O78" s="1"/>
      <c r="P78" s="1"/>
      <c r="Q78" s="79"/>
      <c r="R78" s="115"/>
      <c r="S78" s="199"/>
      <c r="T78" s="1"/>
      <c r="U78" s="221"/>
      <c r="V78" s="222"/>
      <c r="W78" s="22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2:41" ht="13.2">
      <c r="B79" s="219"/>
      <c r="C79" s="199"/>
      <c r="D79" s="115"/>
      <c r="E79" s="199"/>
      <c r="F79" s="199"/>
      <c r="G79" s="199"/>
      <c r="H79" s="199"/>
      <c r="I79" s="220"/>
      <c r="J79" s="1"/>
      <c r="K79" s="1"/>
      <c r="L79" s="1"/>
      <c r="M79" s="1"/>
      <c r="N79" s="1"/>
      <c r="O79" s="1"/>
      <c r="P79" s="1"/>
      <c r="Q79" s="79"/>
      <c r="R79" s="115"/>
      <c r="S79" s="199"/>
      <c r="T79" s="1"/>
      <c r="U79" s="221"/>
      <c r="V79" s="222"/>
      <c r="W79" s="22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2:41" ht="13.2">
      <c r="B80" s="219"/>
      <c r="C80" s="199"/>
      <c r="D80" s="115"/>
      <c r="E80" s="199"/>
      <c r="F80" s="199"/>
      <c r="G80" s="199"/>
      <c r="H80" s="199"/>
      <c r="I80" s="220"/>
      <c r="J80" s="1"/>
      <c r="K80" s="1"/>
      <c r="L80" s="1"/>
      <c r="M80" s="1"/>
      <c r="N80" s="1"/>
      <c r="O80" s="1"/>
      <c r="P80" s="1"/>
      <c r="Q80" s="79"/>
      <c r="R80" s="115"/>
      <c r="S80" s="199"/>
      <c r="T80" s="1"/>
      <c r="U80" s="221"/>
      <c r="V80" s="222"/>
      <c r="W80" s="22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2:23" ht="13.2">
      <c r="B81" s="219"/>
      <c r="C81" s="199"/>
      <c r="D81" s="115"/>
      <c r="E81" s="199"/>
      <c r="F81" s="199"/>
      <c r="G81" s="199"/>
      <c r="H81" s="199"/>
      <c r="I81" s="220"/>
      <c r="J81" s="1"/>
      <c r="K81" s="1"/>
      <c r="L81" s="1"/>
      <c r="M81" s="1"/>
      <c r="N81" s="1"/>
      <c r="O81" s="1"/>
      <c r="P81" s="1"/>
      <c r="Q81" s="79"/>
      <c r="R81" s="115"/>
      <c r="S81" s="199"/>
      <c r="T81" s="1"/>
      <c r="U81" s="221"/>
      <c r="V81" s="222"/>
      <c r="W81" s="221"/>
    </row>
    <row r="82" spans="2:23" ht="13.2">
      <c r="B82" s="219"/>
      <c r="C82" s="199"/>
      <c r="D82" s="115"/>
      <c r="E82" s="199"/>
      <c r="F82" s="199"/>
      <c r="G82" s="199"/>
      <c r="H82" s="199"/>
      <c r="I82" s="220"/>
      <c r="J82" s="1"/>
      <c r="K82" s="1"/>
      <c r="L82" s="1"/>
      <c r="M82" s="1"/>
      <c r="N82" s="1"/>
      <c r="O82" s="1"/>
      <c r="P82" s="1"/>
      <c r="Q82" s="79"/>
      <c r="R82" s="115"/>
      <c r="S82" s="199"/>
      <c r="T82" s="1"/>
      <c r="U82" s="221"/>
      <c r="V82" s="222"/>
      <c r="W82" s="221"/>
    </row>
    <row r="83" spans="2:23" ht="13.2">
      <c r="B83" s="219"/>
      <c r="C83" s="199"/>
      <c r="D83" s="115"/>
      <c r="E83" s="199"/>
      <c r="F83" s="199"/>
      <c r="G83" s="199"/>
      <c r="H83" s="199"/>
      <c r="I83" s="220"/>
      <c r="J83" s="1"/>
      <c r="K83" s="1"/>
      <c r="L83" s="1"/>
      <c r="M83" s="1"/>
      <c r="N83" s="1"/>
      <c r="O83" s="1"/>
      <c r="P83" s="1"/>
      <c r="Q83" s="79"/>
      <c r="R83" s="115"/>
      <c r="S83" s="199"/>
      <c r="T83" s="1"/>
      <c r="U83" s="221"/>
      <c r="V83" s="222"/>
      <c r="W83" s="221"/>
    </row>
    <row r="84" spans="2:23" ht="13.2">
      <c r="B84" s="219"/>
      <c r="C84" s="199"/>
      <c r="D84" s="115"/>
      <c r="E84" s="199"/>
      <c r="F84" s="199"/>
      <c r="G84" s="199"/>
      <c r="H84" s="199"/>
      <c r="I84" s="220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8" spans="2:23" ht="13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2:23" ht="13.2">
      <c r="C89" s="235"/>
      <c r="D89" s="235">
        <f t="shared" ref="D89:W89" si="7">C7*(D8-E8)+D7*(E8-C8)+E7*(C8-D8)</f>
        <v>-3406</v>
      </c>
      <c r="E89" s="235">
        <f t="shared" si="7"/>
        <v>-85.520000000000437</v>
      </c>
      <c r="F89" s="235">
        <f t="shared" si="7"/>
        <v>253.67000000000007</v>
      </c>
      <c r="G89" s="235">
        <f t="shared" si="7"/>
        <v>721.19000000000051</v>
      </c>
      <c r="H89" s="235">
        <f t="shared" si="7"/>
        <v>1516</v>
      </c>
      <c r="I89" s="235" t="e">
        <f t="shared" si="7"/>
        <v>#VALUE!</v>
      </c>
      <c r="J89" s="235" t="e">
        <f t="shared" si="7"/>
        <v>#VALUE!</v>
      </c>
      <c r="K89" s="235" t="e">
        <f t="shared" si="7"/>
        <v>#VALUE!</v>
      </c>
      <c r="L89" s="235" t="e">
        <f t="shared" si="7"/>
        <v>#VALUE!</v>
      </c>
      <c r="M89" s="235" t="e">
        <f t="shared" si="7"/>
        <v>#VALUE!</v>
      </c>
      <c r="N89" s="235" t="e">
        <f t="shared" si="7"/>
        <v>#VALUE!</v>
      </c>
      <c r="O89" s="235" t="e">
        <f t="shared" si="7"/>
        <v>#VALUE!</v>
      </c>
      <c r="P89" s="235" t="e">
        <f t="shared" si="7"/>
        <v>#VALUE!</v>
      </c>
      <c r="Q89" s="235" t="e">
        <f t="shared" si="7"/>
        <v>#VALUE!</v>
      </c>
      <c r="R89" s="235" t="e">
        <f t="shared" si="7"/>
        <v>#VALUE!</v>
      </c>
      <c r="S89" s="235" t="e">
        <f t="shared" si="7"/>
        <v>#VALUE!</v>
      </c>
      <c r="T89" s="235" t="e">
        <f t="shared" si="7"/>
        <v>#VALUE!</v>
      </c>
      <c r="U89" s="235" t="e">
        <f t="shared" si="7"/>
        <v>#VALUE!</v>
      </c>
      <c r="V89" s="235" t="e">
        <f t="shared" si="7"/>
        <v>#VALUE!</v>
      </c>
      <c r="W89" s="235" t="e">
        <f t="shared" si="7"/>
        <v>#VALUE!</v>
      </c>
    </row>
    <row r="90" spans="2:23" ht="13.2">
      <c r="B90" s="235" t="s">
        <v>144</v>
      </c>
      <c r="C90" s="235"/>
      <c r="D90" s="235">
        <f t="shared" ref="D90:W90" si="8">D7*(E8-F8)+E7*(F8-D8)+F7*(D8-E8)</f>
        <v>-85.520000000000437</v>
      </c>
      <c r="E90" s="235">
        <f t="shared" si="8"/>
        <v>253.67000000000007</v>
      </c>
      <c r="F90" s="235">
        <f t="shared" si="8"/>
        <v>721.19000000000051</v>
      </c>
      <c r="G90" s="235">
        <f t="shared" si="8"/>
        <v>1516</v>
      </c>
      <c r="H90" s="235" t="e">
        <f t="shared" si="8"/>
        <v>#VALUE!</v>
      </c>
      <c r="I90" s="235" t="e">
        <f t="shared" si="8"/>
        <v>#VALUE!</v>
      </c>
      <c r="J90" s="235" t="e">
        <f t="shared" si="8"/>
        <v>#VALUE!</v>
      </c>
      <c r="K90" s="235" t="e">
        <f t="shared" si="8"/>
        <v>#VALUE!</v>
      </c>
      <c r="L90" s="235" t="e">
        <f t="shared" si="8"/>
        <v>#VALUE!</v>
      </c>
      <c r="M90" s="235" t="e">
        <f t="shared" si="8"/>
        <v>#VALUE!</v>
      </c>
      <c r="N90" s="235" t="e">
        <f t="shared" si="8"/>
        <v>#VALUE!</v>
      </c>
      <c r="O90" s="235" t="e">
        <f t="shared" si="8"/>
        <v>#VALUE!</v>
      </c>
      <c r="P90" s="235" t="e">
        <f t="shared" si="8"/>
        <v>#VALUE!</v>
      </c>
      <c r="Q90" s="235" t="e">
        <f t="shared" si="8"/>
        <v>#VALUE!</v>
      </c>
      <c r="R90" s="235" t="e">
        <f t="shared" si="8"/>
        <v>#VALUE!</v>
      </c>
      <c r="S90" s="235" t="e">
        <f t="shared" si="8"/>
        <v>#VALUE!</v>
      </c>
      <c r="T90" s="235" t="e">
        <f t="shared" si="8"/>
        <v>#VALUE!</v>
      </c>
      <c r="U90" s="235" t="e">
        <f t="shared" si="8"/>
        <v>#VALUE!</v>
      </c>
      <c r="V90" s="235" t="e">
        <f t="shared" si="8"/>
        <v>#VALUE!</v>
      </c>
      <c r="W90" s="235" t="e">
        <f t="shared" si="8"/>
        <v>#VALUE!</v>
      </c>
    </row>
    <row r="91" spans="2:23" ht="13.2">
      <c r="B91" s="235" t="s">
        <v>145</v>
      </c>
      <c r="C91" s="235"/>
      <c r="D91" s="235">
        <f t="shared" ref="D91:W91" si="9">C8*(D6-E6)+D8*(E6-C6)+E8*(C6-D6)</f>
        <v>0</v>
      </c>
      <c r="E91" s="235">
        <f t="shared" si="9"/>
        <v>1007.5399999999997</v>
      </c>
      <c r="F91" s="235">
        <f t="shared" si="9"/>
        <v>-240.19999999999982</v>
      </c>
      <c r="G91" s="235">
        <f t="shared" si="9"/>
        <v>-275.50999999999976</v>
      </c>
      <c r="H91" s="235">
        <f t="shared" si="9"/>
        <v>-131.39999999999992</v>
      </c>
      <c r="I91" s="235" t="e">
        <f t="shared" si="9"/>
        <v>#VALUE!</v>
      </c>
      <c r="J91" s="235" t="e">
        <f t="shared" si="9"/>
        <v>#VALUE!</v>
      </c>
      <c r="K91" s="235" t="e">
        <f t="shared" si="9"/>
        <v>#VALUE!</v>
      </c>
      <c r="L91" s="235" t="e">
        <f t="shared" si="9"/>
        <v>#VALUE!</v>
      </c>
      <c r="M91" s="235" t="e">
        <f t="shared" si="9"/>
        <v>#VALUE!</v>
      </c>
      <c r="N91" s="235" t="e">
        <f t="shared" si="9"/>
        <v>#VALUE!</v>
      </c>
      <c r="O91" s="235" t="e">
        <f t="shared" si="9"/>
        <v>#VALUE!</v>
      </c>
      <c r="P91" s="235" t="e">
        <f t="shared" si="9"/>
        <v>#VALUE!</v>
      </c>
      <c r="Q91" s="235" t="e">
        <f t="shared" si="9"/>
        <v>#VALUE!</v>
      </c>
      <c r="R91" s="235" t="e">
        <f t="shared" si="9"/>
        <v>#VALUE!</v>
      </c>
      <c r="S91" s="235" t="e">
        <f t="shared" si="9"/>
        <v>#VALUE!</v>
      </c>
      <c r="T91" s="235" t="e">
        <f t="shared" si="9"/>
        <v>#VALUE!</v>
      </c>
      <c r="U91" s="235" t="e">
        <f t="shared" si="9"/>
        <v>#VALUE!</v>
      </c>
      <c r="V91" s="235" t="e">
        <f t="shared" si="9"/>
        <v>#VALUE!</v>
      </c>
      <c r="W91" s="235" t="e">
        <f t="shared" si="9"/>
        <v>#VALUE!</v>
      </c>
    </row>
    <row r="92" spans="2:23" ht="13.2">
      <c r="B92" s="235" t="s">
        <v>146</v>
      </c>
      <c r="C92" s="235"/>
      <c r="D92" s="235">
        <f t="shared" ref="D92:W92" si="10">D8*(E6-F6)+E8*(F6-D6)+F8*(D6-E6)</f>
        <v>1007.5399999999997</v>
      </c>
      <c r="E92" s="235">
        <f t="shared" si="10"/>
        <v>-240.19999999999982</v>
      </c>
      <c r="F92" s="235">
        <f t="shared" si="10"/>
        <v>-275.50999999999976</v>
      </c>
      <c r="G92" s="235">
        <f t="shared" si="10"/>
        <v>-131.39999999999992</v>
      </c>
      <c r="H92" s="235" t="e">
        <f t="shared" si="10"/>
        <v>#VALUE!</v>
      </c>
      <c r="I92" s="235" t="e">
        <f t="shared" si="10"/>
        <v>#VALUE!</v>
      </c>
      <c r="J92" s="235" t="e">
        <f t="shared" si="10"/>
        <v>#VALUE!</v>
      </c>
      <c r="K92" s="235" t="e">
        <f t="shared" si="10"/>
        <v>#VALUE!</v>
      </c>
      <c r="L92" s="235" t="e">
        <f t="shared" si="10"/>
        <v>#VALUE!</v>
      </c>
      <c r="M92" s="235" t="e">
        <f t="shared" si="10"/>
        <v>#VALUE!</v>
      </c>
      <c r="N92" s="235" t="e">
        <f t="shared" si="10"/>
        <v>#VALUE!</v>
      </c>
      <c r="O92" s="235" t="e">
        <f t="shared" si="10"/>
        <v>#VALUE!</v>
      </c>
      <c r="P92" s="235" t="e">
        <f t="shared" si="10"/>
        <v>#VALUE!</v>
      </c>
      <c r="Q92" s="235" t="e">
        <f t="shared" si="10"/>
        <v>#VALUE!</v>
      </c>
      <c r="R92" s="235" t="e">
        <f t="shared" si="10"/>
        <v>#VALUE!</v>
      </c>
      <c r="S92" s="235" t="e">
        <f t="shared" si="10"/>
        <v>#VALUE!</v>
      </c>
      <c r="T92" s="235" t="e">
        <f t="shared" si="10"/>
        <v>#VALUE!</v>
      </c>
      <c r="U92" s="235" t="e">
        <f t="shared" si="10"/>
        <v>#VALUE!</v>
      </c>
      <c r="V92" s="235" t="e">
        <f t="shared" si="10"/>
        <v>#VALUE!</v>
      </c>
      <c r="W92" s="235" t="e">
        <f t="shared" si="10"/>
        <v>#VALUE!</v>
      </c>
    </row>
    <row r="93" spans="2:23" ht="13.2">
      <c r="B93" s="235" t="s">
        <v>147</v>
      </c>
      <c r="C93" s="235"/>
      <c r="D93" s="235">
        <f t="shared" ref="D93:W93" si="11">C6*(D7-E7)+D6*(E7-C7)+E6*(C7-D7)</f>
        <v>1059.5</v>
      </c>
      <c r="E93" s="235">
        <f t="shared" si="11"/>
        <v>445.77000000000032</v>
      </c>
      <c r="F93" s="235">
        <f t="shared" si="11"/>
        <v>-337.89999999999964</v>
      </c>
      <c r="G93" s="235">
        <f t="shared" si="11"/>
        <v>-672.15999999999985</v>
      </c>
      <c r="H93" s="235">
        <f t="shared" si="11"/>
        <v>-519.50000000000045</v>
      </c>
      <c r="I93" s="235" t="e">
        <f t="shared" si="11"/>
        <v>#VALUE!</v>
      </c>
      <c r="J93" s="235" t="e">
        <f t="shared" si="11"/>
        <v>#VALUE!</v>
      </c>
      <c r="K93" s="235" t="e">
        <f t="shared" si="11"/>
        <v>#VALUE!</v>
      </c>
      <c r="L93" s="235" t="e">
        <f t="shared" si="11"/>
        <v>#VALUE!</v>
      </c>
      <c r="M93" s="235" t="e">
        <f t="shared" si="11"/>
        <v>#VALUE!</v>
      </c>
      <c r="N93" s="235" t="e">
        <f t="shared" si="11"/>
        <v>#VALUE!</v>
      </c>
      <c r="O93" s="235" t="e">
        <f t="shared" si="11"/>
        <v>#VALUE!</v>
      </c>
      <c r="P93" s="235" t="e">
        <f t="shared" si="11"/>
        <v>#VALUE!</v>
      </c>
      <c r="Q93" s="235" t="e">
        <f t="shared" si="11"/>
        <v>#VALUE!</v>
      </c>
      <c r="R93" s="235" t="e">
        <f t="shared" si="11"/>
        <v>#VALUE!</v>
      </c>
      <c r="S93" s="235" t="e">
        <f t="shared" si="11"/>
        <v>#VALUE!</v>
      </c>
      <c r="T93" s="235" t="e">
        <f t="shared" si="11"/>
        <v>#VALUE!</v>
      </c>
      <c r="U93" s="235" t="e">
        <f t="shared" si="11"/>
        <v>#VALUE!</v>
      </c>
      <c r="V93" s="235" t="e">
        <f t="shared" si="11"/>
        <v>#VALUE!</v>
      </c>
      <c r="W93" s="235" t="e">
        <f t="shared" si="11"/>
        <v>#VALUE!</v>
      </c>
    </row>
    <row r="94" spans="2:23" ht="13.2">
      <c r="B94" s="235" t="s">
        <v>148</v>
      </c>
      <c r="C94" s="235"/>
      <c r="D94" s="235">
        <f t="shared" ref="D94:W94" si="12">D6*(E7-F7)+E6*(F7-D7)+F6*(D7-E7)</f>
        <v>445.77000000000032</v>
      </c>
      <c r="E94" s="235">
        <f t="shared" si="12"/>
        <v>-337.89999999999964</v>
      </c>
      <c r="F94" s="235">
        <f t="shared" si="12"/>
        <v>-672.15999999999985</v>
      </c>
      <c r="G94" s="235">
        <f t="shared" si="12"/>
        <v>-519.50000000000045</v>
      </c>
      <c r="H94" s="235" t="e">
        <f t="shared" si="12"/>
        <v>#VALUE!</v>
      </c>
      <c r="I94" s="235" t="e">
        <f t="shared" si="12"/>
        <v>#VALUE!</v>
      </c>
      <c r="J94" s="235" t="e">
        <f t="shared" si="12"/>
        <v>#VALUE!</v>
      </c>
      <c r="K94" s="235" t="e">
        <f t="shared" si="12"/>
        <v>#VALUE!</v>
      </c>
      <c r="L94" s="235" t="e">
        <f t="shared" si="12"/>
        <v>#VALUE!</v>
      </c>
      <c r="M94" s="235" t="e">
        <f t="shared" si="12"/>
        <v>#VALUE!</v>
      </c>
      <c r="N94" s="235" t="e">
        <f t="shared" si="12"/>
        <v>#VALUE!</v>
      </c>
      <c r="O94" s="235" t="e">
        <f t="shared" si="12"/>
        <v>#VALUE!</v>
      </c>
      <c r="P94" s="235" t="e">
        <f t="shared" si="12"/>
        <v>#VALUE!</v>
      </c>
      <c r="Q94" s="235" t="e">
        <f t="shared" si="12"/>
        <v>#VALUE!</v>
      </c>
      <c r="R94" s="235" t="e">
        <f t="shared" si="12"/>
        <v>#VALUE!</v>
      </c>
      <c r="S94" s="235" t="e">
        <f t="shared" si="12"/>
        <v>#VALUE!</v>
      </c>
      <c r="T94" s="235" t="e">
        <f t="shared" si="12"/>
        <v>#VALUE!</v>
      </c>
      <c r="U94" s="235" t="e">
        <f t="shared" si="12"/>
        <v>#VALUE!</v>
      </c>
      <c r="V94" s="235" t="e">
        <f t="shared" si="12"/>
        <v>#VALUE!</v>
      </c>
      <c r="W94" s="235" t="e">
        <f t="shared" si="12"/>
        <v>#VALUE!</v>
      </c>
    </row>
    <row r="95" spans="2:23" ht="13.2">
      <c r="B95" s="235" t="s">
        <v>149</v>
      </c>
      <c r="C95" s="235"/>
      <c r="D95" s="235">
        <f t="shared" ref="D95:W95" si="13">C6*(E7*D8-D7*E8)+C7*(E8*D6-D8*E6)+C8*(E6*D7-D6*E7)</f>
        <v>0</v>
      </c>
      <c r="E95" s="235">
        <f t="shared" si="13"/>
        <v>-65490.099999999984</v>
      </c>
      <c r="F95" s="235">
        <f t="shared" si="13"/>
        <v>7278.2209999999686</v>
      </c>
      <c r="G95" s="235">
        <f t="shared" si="13"/>
        <v>4469.5400000000373</v>
      </c>
      <c r="H95" s="235">
        <f t="shared" si="13"/>
        <v>52832.090000000026</v>
      </c>
      <c r="I95" s="235" t="e">
        <f t="shared" si="13"/>
        <v>#VALUE!</v>
      </c>
      <c r="J95" s="235" t="e">
        <f t="shared" si="13"/>
        <v>#VALUE!</v>
      </c>
      <c r="K95" s="235" t="e">
        <f t="shared" si="13"/>
        <v>#VALUE!</v>
      </c>
      <c r="L95" s="235" t="e">
        <f t="shared" si="13"/>
        <v>#VALUE!</v>
      </c>
      <c r="M95" s="235" t="e">
        <f t="shared" si="13"/>
        <v>#VALUE!</v>
      </c>
      <c r="N95" s="235" t="e">
        <f t="shared" si="13"/>
        <v>#VALUE!</v>
      </c>
      <c r="O95" s="235" t="e">
        <f t="shared" si="13"/>
        <v>#VALUE!</v>
      </c>
      <c r="P95" s="235" t="e">
        <f t="shared" si="13"/>
        <v>#VALUE!</v>
      </c>
      <c r="Q95" s="235" t="e">
        <f t="shared" si="13"/>
        <v>#VALUE!</v>
      </c>
      <c r="R95" s="235" t="e">
        <f t="shared" si="13"/>
        <v>#VALUE!</v>
      </c>
      <c r="S95" s="235" t="e">
        <f t="shared" si="13"/>
        <v>#VALUE!</v>
      </c>
      <c r="T95" s="235" t="e">
        <f t="shared" si="13"/>
        <v>#VALUE!</v>
      </c>
      <c r="U95" s="235" t="e">
        <f t="shared" si="13"/>
        <v>#VALUE!</v>
      </c>
      <c r="V95" s="235" t="e">
        <f t="shared" si="13"/>
        <v>#VALUE!</v>
      </c>
      <c r="W95" s="235" t="e">
        <f t="shared" si="13"/>
        <v>#VALUE!</v>
      </c>
    </row>
    <row r="96" spans="2:23" ht="13.2">
      <c r="B96" s="235" t="s">
        <v>150</v>
      </c>
      <c r="C96" s="235"/>
      <c r="D96" s="235">
        <f t="shared" ref="D96:W96" si="14">D89*D90+D91*D92+D93*D94</f>
        <v>763574.43500000192</v>
      </c>
      <c r="E96" s="235">
        <f t="shared" si="14"/>
        <v>-414330.64939999982</v>
      </c>
      <c r="F96" s="235">
        <f t="shared" si="14"/>
        <v>476244.63329999975</v>
      </c>
      <c r="G96" s="235">
        <f t="shared" si="14"/>
        <v>1478713.174000001</v>
      </c>
      <c r="H96" s="235" t="e">
        <f t="shared" si="14"/>
        <v>#VALUE!</v>
      </c>
      <c r="I96" s="235" t="e">
        <f t="shared" si="14"/>
        <v>#VALUE!</v>
      </c>
      <c r="J96" s="235" t="e">
        <f t="shared" si="14"/>
        <v>#VALUE!</v>
      </c>
      <c r="K96" s="235" t="e">
        <f t="shared" si="14"/>
        <v>#VALUE!</v>
      </c>
      <c r="L96" s="235" t="e">
        <f t="shared" si="14"/>
        <v>#VALUE!</v>
      </c>
      <c r="M96" s="235" t="e">
        <f t="shared" si="14"/>
        <v>#VALUE!</v>
      </c>
      <c r="N96" s="235" t="e">
        <f t="shared" si="14"/>
        <v>#VALUE!</v>
      </c>
      <c r="O96" s="235" t="e">
        <f t="shared" si="14"/>
        <v>#VALUE!</v>
      </c>
      <c r="P96" s="235" t="e">
        <f t="shared" si="14"/>
        <v>#VALUE!</v>
      </c>
      <c r="Q96" s="235" t="e">
        <f t="shared" si="14"/>
        <v>#VALUE!</v>
      </c>
      <c r="R96" s="235" t="e">
        <f t="shared" si="14"/>
        <v>#VALUE!</v>
      </c>
      <c r="S96" s="235" t="e">
        <f t="shared" si="14"/>
        <v>#VALUE!</v>
      </c>
      <c r="T96" s="235" t="e">
        <f t="shared" si="14"/>
        <v>#VALUE!</v>
      </c>
      <c r="U96" s="235" t="e">
        <f t="shared" si="14"/>
        <v>#VALUE!</v>
      </c>
      <c r="V96" s="235" t="e">
        <f t="shared" si="14"/>
        <v>#VALUE!</v>
      </c>
      <c r="W96" s="235" t="e">
        <f t="shared" si="14"/>
        <v>#VALUE!</v>
      </c>
    </row>
    <row r="97" spans="2:23" ht="13.2">
      <c r="B97" s="235" t="s">
        <v>151</v>
      </c>
      <c r="C97" s="235"/>
      <c r="D97" s="235">
        <f t="shared" ref="D97:W98" si="15">SQRT(D89^2+D91^2+D93^2)</f>
        <v>3566.9841953672853</v>
      </c>
      <c r="E97" s="235">
        <f t="shared" si="15"/>
        <v>1105.0617244751534</v>
      </c>
      <c r="F97" s="235">
        <f t="shared" si="15"/>
        <v>486.02563605225566</v>
      </c>
      <c r="G97" s="235">
        <f t="shared" si="15"/>
        <v>1023.6307155414985</v>
      </c>
      <c r="H97" s="235">
        <f t="shared" si="15"/>
        <v>1607.9185955762812</v>
      </c>
      <c r="I97" s="235" t="e">
        <f t="shared" si="15"/>
        <v>#VALUE!</v>
      </c>
      <c r="J97" s="235" t="e">
        <f t="shared" si="15"/>
        <v>#VALUE!</v>
      </c>
      <c r="K97" s="235" t="e">
        <f t="shared" si="15"/>
        <v>#VALUE!</v>
      </c>
      <c r="L97" s="235" t="e">
        <f t="shared" si="15"/>
        <v>#VALUE!</v>
      </c>
      <c r="M97" s="235" t="e">
        <f t="shared" si="15"/>
        <v>#VALUE!</v>
      </c>
      <c r="N97" s="235" t="e">
        <f t="shared" si="15"/>
        <v>#VALUE!</v>
      </c>
      <c r="O97" s="235" t="e">
        <f t="shared" si="15"/>
        <v>#VALUE!</v>
      </c>
      <c r="P97" s="235" t="e">
        <f t="shared" si="15"/>
        <v>#VALUE!</v>
      </c>
      <c r="Q97" s="235" t="e">
        <f t="shared" si="15"/>
        <v>#VALUE!</v>
      </c>
      <c r="R97" s="235" t="e">
        <f t="shared" si="15"/>
        <v>#VALUE!</v>
      </c>
      <c r="S97" s="235" t="e">
        <f t="shared" si="15"/>
        <v>#VALUE!</v>
      </c>
      <c r="T97" s="235" t="e">
        <f t="shared" si="15"/>
        <v>#VALUE!</v>
      </c>
      <c r="U97" s="235" t="e">
        <f t="shared" si="15"/>
        <v>#VALUE!</v>
      </c>
      <c r="V97" s="235" t="e">
        <f t="shared" si="15"/>
        <v>#VALUE!</v>
      </c>
      <c r="W97" s="235" t="e">
        <f t="shared" si="15"/>
        <v>#VALUE!</v>
      </c>
    </row>
    <row r="98" spans="2:23" ht="13.2">
      <c r="B98" s="235" t="s">
        <v>152</v>
      </c>
      <c r="C98" s="235"/>
      <c r="D98" s="235">
        <f t="shared" si="15"/>
        <v>1105.0617244751534</v>
      </c>
      <c r="E98" s="235">
        <f t="shared" si="15"/>
        <v>486.02563605225566</v>
      </c>
      <c r="F98" s="235">
        <f t="shared" si="15"/>
        <v>1023.6307155414985</v>
      </c>
      <c r="G98" s="235">
        <f t="shared" si="15"/>
        <v>1607.9185955762812</v>
      </c>
      <c r="H98" s="235" t="e">
        <f t="shared" si="15"/>
        <v>#VALUE!</v>
      </c>
      <c r="I98" s="235" t="e">
        <f t="shared" si="15"/>
        <v>#VALUE!</v>
      </c>
      <c r="J98" s="235" t="e">
        <f t="shared" si="15"/>
        <v>#VALUE!</v>
      </c>
      <c r="K98" s="235" t="e">
        <f t="shared" si="15"/>
        <v>#VALUE!</v>
      </c>
      <c r="L98" s="235" t="e">
        <f t="shared" si="15"/>
        <v>#VALUE!</v>
      </c>
      <c r="M98" s="235" t="e">
        <f t="shared" si="15"/>
        <v>#VALUE!</v>
      </c>
      <c r="N98" s="235" t="e">
        <f t="shared" si="15"/>
        <v>#VALUE!</v>
      </c>
      <c r="O98" s="235" t="e">
        <f t="shared" si="15"/>
        <v>#VALUE!</v>
      </c>
      <c r="P98" s="235" t="e">
        <f t="shared" si="15"/>
        <v>#VALUE!</v>
      </c>
      <c r="Q98" s="235" t="e">
        <f t="shared" si="15"/>
        <v>#VALUE!</v>
      </c>
      <c r="R98" s="235" t="e">
        <f t="shared" si="15"/>
        <v>#VALUE!</v>
      </c>
      <c r="S98" s="235" t="e">
        <f t="shared" si="15"/>
        <v>#VALUE!</v>
      </c>
      <c r="T98" s="235" t="e">
        <f t="shared" si="15"/>
        <v>#VALUE!</v>
      </c>
      <c r="U98" s="235" t="e">
        <f t="shared" si="15"/>
        <v>#VALUE!</v>
      </c>
      <c r="V98" s="235" t="e">
        <f t="shared" si="15"/>
        <v>#VALUE!</v>
      </c>
      <c r="W98" s="235" t="e">
        <f t="shared" si="15"/>
        <v>#VALUE!</v>
      </c>
    </row>
    <row r="99" spans="2:23" ht="13.2">
      <c r="B99" s="235" t="s">
        <v>153</v>
      </c>
      <c r="C99" s="235"/>
      <c r="D99" s="235">
        <f t="shared" ref="D99:W99" si="16">D96/D97/D98</f>
        <v>0.19371518145835856</v>
      </c>
      <c r="E99" s="235">
        <f t="shared" si="16"/>
        <v>-0.77143856638440578</v>
      </c>
      <c r="F99" s="235">
        <f t="shared" si="16"/>
        <v>0.9572549227012247</v>
      </c>
      <c r="G99" s="235">
        <f t="shared" si="16"/>
        <v>0.89841413287561778</v>
      </c>
      <c r="H99" s="235" t="e">
        <f t="shared" si="16"/>
        <v>#VALUE!</v>
      </c>
      <c r="I99" s="235" t="e">
        <f t="shared" si="16"/>
        <v>#VALUE!</v>
      </c>
      <c r="J99" s="235" t="e">
        <f t="shared" si="16"/>
        <v>#VALUE!</v>
      </c>
      <c r="K99" s="235" t="e">
        <f t="shared" si="16"/>
        <v>#VALUE!</v>
      </c>
      <c r="L99" s="235" t="e">
        <f t="shared" si="16"/>
        <v>#VALUE!</v>
      </c>
      <c r="M99" s="235" t="e">
        <f t="shared" si="16"/>
        <v>#VALUE!</v>
      </c>
      <c r="N99" s="235" t="e">
        <f t="shared" si="16"/>
        <v>#VALUE!</v>
      </c>
      <c r="O99" s="235" t="e">
        <f t="shared" si="16"/>
        <v>#VALUE!</v>
      </c>
      <c r="P99" s="235" t="e">
        <f t="shared" si="16"/>
        <v>#VALUE!</v>
      </c>
      <c r="Q99" s="235" t="e">
        <f t="shared" si="16"/>
        <v>#VALUE!</v>
      </c>
      <c r="R99" s="235" t="e">
        <f t="shared" si="16"/>
        <v>#VALUE!</v>
      </c>
      <c r="S99" s="235" t="e">
        <f t="shared" si="16"/>
        <v>#VALUE!</v>
      </c>
      <c r="T99" s="235" t="e">
        <f t="shared" si="16"/>
        <v>#VALUE!</v>
      </c>
      <c r="U99" s="235" t="e">
        <f t="shared" si="16"/>
        <v>#VALUE!</v>
      </c>
      <c r="V99" s="235" t="e">
        <f t="shared" si="16"/>
        <v>#VALUE!</v>
      </c>
      <c r="W99" s="235" t="e">
        <f t="shared" si="16"/>
        <v>#VALUE!</v>
      </c>
    </row>
    <row r="100" spans="2:23" ht="13.2">
      <c r="B100" s="235" t="s">
        <v>154</v>
      </c>
      <c r="C100" s="235"/>
      <c r="D100" s="235">
        <f t="shared" ref="D100:W100" si="17">D89*F6+D91*F7+D93*F8+D95</f>
        <v>65490.099999999991</v>
      </c>
      <c r="E100" s="235">
        <f t="shared" si="17"/>
        <v>8334.7789999999732</v>
      </c>
      <c r="F100" s="235">
        <f t="shared" si="17"/>
        <v>-4021.059000000052</v>
      </c>
      <c r="G100" s="235">
        <f t="shared" si="17"/>
        <v>-14812.329999999958</v>
      </c>
      <c r="H100" s="235" t="e">
        <f t="shared" si="17"/>
        <v>#VALUE!</v>
      </c>
      <c r="I100" s="235" t="e">
        <f t="shared" si="17"/>
        <v>#VALUE!</v>
      </c>
      <c r="J100" s="235" t="e">
        <f t="shared" si="17"/>
        <v>#VALUE!</v>
      </c>
      <c r="K100" s="235" t="e">
        <f t="shared" si="17"/>
        <v>#VALUE!</v>
      </c>
      <c r="L100" s="235" t="e">
        <f t="shared" si="17"/>
        <v>#VALUE!</v>
      </c>
      <c r="M100" s="235" t="e">
        <f t="shared" si="17"/>
        <v>#VALUE!</v>
      </c>
      <c r="N100" s="235" t="e">
        <f t="shared" si="17"/>
        <v>#VALUE!</v>
      </c>
      <c r="O100" s="235" t="e">
        <f t="shared" si="17"/>
        <v>#VALUE!</v>
      </c>
      <c r="P100" s="235" t="e">
        <f t="shared" si="17"/>
        <v>#VALUE!</v>
      </c>
      <c r="Q100" s="235" t="e">
        <f t="shared" si="17"/>
        <v>#VALUE!</v>
      </c>
      <c r="R100" s="235" t="e">
        <f t="shared" si="17"/>
        <v>#VALUE!</v>
      </c>
      <c r="S100" s="235" t="e">
        <f t="shared" si="17"/>
        <v>#VALUE!</v>
      </c>
      <c r="T100" s="235" t="e">
        <f t="shared" si="17"/>
        <v>#VALUE!</v>
      </c>
      <c r="U100" s="235" t="e">
        <f t="shared" si="17"/>
        <v>#VALUE!</v>
      </c>
      <c r="V100" s="235" t="e">
        <f t="shared" si="17"/>
        <v>#VALUE!</v>
      </c>
      <c r="W100" s="235" t="e">
        <f t="shared" si="17"/>
        <v>#VALUE!</v>
      </c>
    </row>
    <row r="101" spans="2:23" ht="13.2">
      <c r="B101" s="1"/>
      <c r="C101" s="1"/>
      <c r="D101" s="235">
        <f>-ATAN(D99/SQRT(1-D99^2))+PI()/2</f>
        <v>1.3758486720990215</v>
      </c>
      <c r="E101" s="235">
        <f t="shared" ref="E101:W101" si="18">-ATAN(E99/SQRT(1-E99^2))+PI()/2</f>
        <v>2.4518952073055296</v>
      </c>
      <c r="F101" s="235">
        <f t="shared" si="18"/>
        <v>0.29343864947391807</v>
      </c>
      <c r="G101" s="235">
        <f t="shared" si="18"/>
        <v>0.45465148489874085</v>
      </c>
      <c r="H101" s="235" t="e">
        <f t="shared" si="18"/>
        <v>#VALUE!</v>
      </c>
      <c r="I101" s="235" t="e">
        <f t="shared" si="18"/>
        <v>#VALUE!</v>
      </c>
      <c r="J101" s="235" t="e">
        <f t="shared" si="18"/>
        <v>#VALUE!</v>
      </c>
      <c r="K101" s="235" t="e">
        <f t="shared" si="18"/>
        <v>#VALUE!</v>
      </c>
      <c r="L101" s="235" t="e">
        <f t="shared" si="18"/>
        <v>#VALUE!</v>
      </c>
      <c r="M101" s="235" t="e">
        <f t="shared" si="18"/>
        <v>#VALUE!</v>
      </c>
      <c r="N101" s="235" t="e">
        <f t="shared" si="18"/>
        <v>#VALUE!</v>
      </c>
      <c r="O101" s="235" t="e">
        <f t="shared" si="18"/>
        <v>#VALUE!</v>
      </c>
      <c r="P101" s="235" t="e">
        <f t="shared" si="18"/>
        <v>#VALUE!</v>
      </c>
      <c r="Q101" s="235" t="e">
        <f t="shared" si="18"/>
        <v>#VALUE!</v>
      </c>
      <c r="R101" s="235" t="e">
        <f t="shared" si="18"/>
        <v>#VALUE!</v>
      </c>
      <c r="S101" s="235" t="e">
        <f t="shared" si="18"/>
        <v>#VALUE!</v>
      </c>
      <c r="T101" s="235" t="e">
        <f t="shared" si="18"/>
        <v>#VALUE!</v>
      </c>
      <c r="U101" s="235" t="e">
        <f t="shared" si="18"/>
        <v>#VALUE!</v>
      </c>
      <c r="V101" s="235" t="e">
        <f t="shared" si="18"/>
        <v>#VALUE!</v>
      </c>
      <c r="W101" s="235" t="e">
        <f t="shared" si="18"/>
        <v>#VALUE!</v>
      </c>
    </row>
    <row r="102" spans="2:23" ht="13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</sheetData>
  <protectedRanges>
    <protectedRange sqref="C27:F41 C24:D26 F24:F26 E25:E26" name="範囲1"/>
    <protectedRange sqref="C3:F3 H3 J3 T3:V3 L3" name="範囲1_2"/>
    <protectedRange sqref="C21:F22 C23:D23 F23 E23:E24" name="範囲1_1"/>
  </protectedRanges>
  <mergeCells count="6">
    <mergeCell ref="B56:B59"/>
    <mergeCell ref="N56:Q56"/>
    <mergeCell ref="V70:X70"/>
    <mergeCell ref="P36:Q36"/>
    <mergeCell ref="P39:Q39"/>
    <mergeCell ref="P48:Q48"/>
  </mergeCells>
  <phoneticPr fontId="2"/>
  <dataValidations count="1">
    <dataValidation type="list" allowBlank="1" showInputMessage="1" sqref="T23:W56" xr:uid="{00000000-0002-0000-0000-000000000000}">
      <formula1>$R$62:$R$65</formula1>
    </dataValidation>
  </dataValidations>
  <printOptions horizontalCentered="1"/>
  <pageMargins left="0" right="0" top="0" bottom="0" header="0" footer="0"/>
  <pageSetup paperSize="9" scale="67" orientation="landscape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O101"/>
  <sheetViews>
    <sheetView showGridLines="0" view="pageBreakPreview" topLeftCell="A94" zoomScale="70" zoomScaleNormal="70" zoomScaleSheetLayoutView="70" workbookViewId="0">
      <selection activeCell="A101" sqref="A101:XFD101"/>
    </sheetView>
  </sheetViews>
  <sheetFormatPr defaultRowHeight="12"/>
  <cols>
    <col min="1" max="1" width="3.33203125" customWidth="1"/>
    <col min="2" max="23" width="10" customWidth="1"/>
    <col min="24" max="24" width="7.44140625" customWidth="1"/>
    <col min="25" max="33" width="8.44140625" customWidth="1"/>
  </cols>
  <sheetData>
    <row r="1" spans="1:32" ht="25.5" customHeight="1">
      <c r="A1" s="1" t="s">
        <v>190</v>
      </c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9.2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8.75" customHeight="1">
      <c r="A3" s="1"/>
      <c r="B3" s="4" t="s">
        <v>2</v>
      </c>
      <c r="C3" s="5"/>
      <c r="D3" s="6"/>
      <c r="E3" s="7"/>
      <c r="F3" s="8"/>
      <c r="G3" s="4" t="s">
        <v>3</v>
      </c>
      <c r="H3" s="8"/>
      <c r="I3" s="4" t="s">
        <v>4</v>
      </c>
      <c r="J3" s="8"/>
      <c r="K3" s="4" t="s">
        <v>196</v>
      </c>
      <c r="L3" s="8"/>
      <c r="M3" s="9" t="s">
        <v>5</v>
      </c>
      <c r="N3" s="10" t="e">
        <f>SUM(D15:W15)+SUM(D16:W16)</f>
        <v>#VALUE!</v>
      </c>
      <c r="O3" s="11"/>
      <c r="P3" s="12"/>
      <c r="Q3" s="1"/>
      <c r="R3" s="1"/>
      <c r="S3" s="13" t="s">
        <v>6</v>
      </c>
      <c r="T3" s="14"/>
      <c r="U3" s="14"/>
      <c r="V3" s="15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6.3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3.2">
      <c r="A5" s="1"/>
      <c r="B5" s="16"/>
      <c r="C5" s="17" t="s">
        <v>7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  <c r="J5" s="18">
        <v>7</v>
      </c>
      <c r="K5" s="18">
        <v>8</v>
      </c>
      <c r="L5" s="18">
        <v>9</v>
      </c>
      <c r="M5" s="18">
        <v>10</v>
      </c>
      <c r="N5" s="18">
        <v>11</v>
      </c>
      <c r="O5" s="18">
        <v>12</v>
      </c>
      <c r="P5" s="18">
        <v>13</v>
      </c>
      <c r="Q5" s="18">
        <v>14</v>
      </c>
      <c r="R5" s="18">
        <v>15</v>
      </c>
      <c r="S5" s="18">
        <v>16</v>
      </c>
      <c r="T5" s="18">
        <v>17</v>
      </c>
      <c r="U5" s="18">
        <v>18</v>
      </c>
      <c r="V5" s="18">
        <v>19</v>
      </c>
      <c r="W5" s="19">
        <v>20</v>
      </c>
      <c r="X5" s="1"/>
      <c r="Y5" s="1"/>
      <c r="Z5" s="1"/>
      <c r="AA5" s="1"/>
      <c r="AB5" s="1"/>
      <c r="AC5" s="1"/>
      <c r="AD5" s="1"/>
      <c r="AE5" s="1"/>
      <c r="AF5" s="20"/>
    </row>
    <row r="6" spans="1:32" ht="13.2">
      <c r="A6" s="1"/>
      <c r="B6" s="21" t="s">
        <v>8</v>
      </c>
      <c r="C6" s="22" t="str">
        <f>IF(C21="","",C21-C22)</f>
        <v/>
      </c>
      <c r="D6" s="23">
        <v>0</v>
      </c>
      <c r="E6" s="23" t="str">
        <f>IF(C23="","",C23-C22)</f>
        <v/>
      </c>
      <c r="F6" s="23" t="str">
        <f>IF(C24="","",C24-C22)</f>
        <v/>
      </c>
      <c r="G6" s="23" t="str">
        <f>IF(C25="","",C25-C22)</f>
        <v/>
      </c>
      <c r="H6" s="23" t="str">
        <f>IF(C26="","",C26-C22)</f>
        <v/>
      </c>
      <c r="I6" s="23" t="str">
        <f>IF(C27="","",C27-C22)</f>
        <v/>
      </c>
      <c r="J6" s="23" t="str">
        <f>IF(C28="","",C28-C22)</f>
        <v/>
      </c>
      <c r="K6" s="23" t="str">
        <f>IF(C29="","",C29-C22)</f>
        <v/>
      </c>
      <c r="L6" s="23" t="str">
        <f>IF(C30="","",C30-C22)</f>
        <v/>
      </c>
      <c r="M6" s="23" t="str">
        <f>IF(C31="","",C31-C22)</f>
        <v/>
      </c>
      <c r="N6" s="23" t="str">
        <f>IF(C32="","",C32-C22)</f>
        <v/>
      </c>
      <c r="O6" s="23" t="str">
        <f>IF(C33="","",C33-C22)</f>
        <v/>
      </c>
      <c r="P6" s="23" t="str">
        <f>IF(C34="","",C34-C22)</f>
        <v/>
      </c>
      <c r="Q6" s="23" t="str">
        <f>IF(C35="","",C35-C22)</f>
        <v/>
      </c>
      <c r="R6" s="23" t="str">
        <f>IF(C36="","",C36-C22)</f>
        <v/>
      </c>
      <c r="S6" s="23" t="str">
        <f>IF(C37="","",C37-C22)</f>
        <v/>
      </c>
      <c r="T6" s="23" t="str">
        <f>IF(C38="","",C38-C22)</f>
        <v/>
      </c>
      <c r="U6" s="23" t="str">
        <f>IF(C39="","",C39-C22)</f>
        <v/>
      </c>
      <c r="V6" s="23" t="str">
        <f>IF(C40="","",C40-C22)</f>
        <v/>
      </c>
      <c r="W6" s="24" t="str">
        <f>IF(C41="","",C41-C22)</f>
        <v/>
      </c>
      <c r="X6" s="1"/>
      <c r="Y6" s="1"/>
      <c r="Z6" s="1"/>
      <c r="AA6" s="1"/>
      <c r="AB6" s="1"/>
      <c r="AC6" s="1"/>
      <c r="AD6" s="1"/>
      <c r="AE6" s="1"/>
      <c r="AF6" s="1"/>
    </row>
    <row r="7" spans="1:32" ht="13.2">
      <c r="A7" s="1"/>
      <c r="B7" s="21" t="s">
        <v>9</v>
      </c>
      <c r="C7" s="22" t="str">
        <f>IF(D21="","",D21-D22)</f>
        <v/>
      </c>
      <c r="D7" s="23">
        <v>0</v>
      </c>
      <c r="E7" s="23" t="str">
        <f>IF(D23="","",D23-D22)</f>
        <v/>
      </c>
      <c r="F7" s="23" t="str">
        <f>IF(D24="","",D24-D22)</f>
        <v/>
      </c>
      <c r="G7" s="23" t="str">
        <f>IF(D25="","",D25-D22)</f>
        <v/>
      </c>
      <c r="H7" s="23" t="str">
        <f>IF(D26="","",D26-D22)</f>
        <v/>
      </c>
      <c r="I7" s="23" t="str">
        <f>IF(D27="","",D27-D22)</f>
        <v/>
      </c>
      <c r="J7" s="23" t="str">
        <f>IF(D28="","",D28-D22)</f>
        <v/>
      </c>
      <c r="K7" s="23" t="str">
        <f>IF(D29="","",D29-D22)</f>
        <v/>
      </c>
      <c r="L7" s="23" t="str">
        <f>IF(D30="","",D30-D22)</f>
        <v/>
      </c>
      <c r="M7" s="23" t="str">
        <f>IF(D31="","",D31-D22)</f>
        <v/>
      </c>
      <c r="N7" s="23" t="str">
        <f>IF(D32="","",D32-D22)</f>
        <v/>
      </c>
      <c r="O7" s="23" t="str">
        <f>IF(D33="","",D33-D22)</f>
        <v/>
      </c>
      <c r="P7" s="23" t="str">
        <f>IF(D34="","",D34-D22)</f>
        <v/>
      </c>
      <c r="Q7" s="23" t="str">
        <f>IF(D35="","",D35-D22)</f>
        <v/>
      </c>
      <c r="R7" s="23" t="str">
        <f>IF(D36="","",D36-D22)</f>
        <v/>
      </c>
      <c r="S7" s="23" t="str">
        <f>IF(D37="","",D37-D22)</f>
        <v/>
      </c>
      <c r="T7" s="23" t="str">
        <f>IF(D38="","",D38-D22)</f>
        <v/>
      </c>
      <c r="U7" s="23" t="str">
        <f>IF(D39="","",D39-D22)</f>
        <v/>
      </c>
      <c r="V7" s="23" t="str">
        <f>IF(D40="","",D40-D22)</f>
        <v/>
      </c>
      <c r="W7" s="25" t="str">
        <f>IF(D41="","",D41-D22)</f>
        <v/>
      </c>
      <c r="X7" s="1"/>
      <c r="Y7" s="1"/>
      <c r="Z7" s="1"/>
      <c r="AA7" s="1"/>
      <c r="AB7" s="1"/>
      <c r="AC7" s="1"/>
      <c r="AD7" s="1"/>
      <c r="AE7" s="1"/>
      <c r="AF7" s="1"/>
    </row>
    <row r="8" spans="1:32" ht="13.2">
      <c r="A8" s="1"/>
      <c r="B8" s="21" t="s">
        <v>10</v>
      </c>
      <c r="C8" s="22" t="str">
        <f>IF(E21="","",E21-E22)</f>
        <v/>
      </c>
      <c r="D8" s="23">
        <v>0</v>
      </c>
      <c r="E8" s="23" t="str">
        <f>IF(E23="","",E23-E22)</f>
        <v/>
      </c>
      <c r="F8" s="23" t="str">
        <f>IF(E24="","",E24-E22)</f>
        <v/>
      </c>
      <c r="G8" s="23" t="str">
        <f>IF(E25="","",E25-E22)</f>
        <v/>
      </c>
      <c r="H8" s="23" t="str">
        <f>IF(E26="","",E26-E22)</f>
        <v/>
      </c>
      <c r="I8" s="23" t="str">
        <f>IF(E27="","",E27-E22)</f>
        <v/>
      </c>
      <c r="J8" s="23" t="str">
        <f>IF(E28="","",E28-E22)</f>
        <v/>
      </c>
      <c r="K8" s="23" t="str">
        <f>IF(E29="","",E29-E22)</f>
        <v/>
      </c>
      <c r="L8" s="23" t="str">
        <f>IF(E30="","",E30-E22)</f>
        <v/>
      </c>
      <c r="M8" s="23" t="str">
        <f>IF(E31="","",E31-E22)</f>
        <v/>
      </c>
      <c r="N8" s="23" t="str">
        <f>IF(E32="","",E32-E22)</f>
        <v/>
      </c>
      <c r="O8" s="23" t="str">
        <f>IF(E33="","",E33-E22)</f>
        <v/>
      </c>
      <c r="P8" s="23" t="str">
        <f>IF(E34="","",E34-E22)</f>
        <v/>
      </c>
      <c r="Q8" s="23" t="str">
        <f>IF(E35="","",E35-E22)</f>
        <v/>
      </c>
      <c r="R8" s="23" t="str">
        <f>IF(E36="","",E36-E22)</f>
        <v/>
      </c>
      <c r="S8" s="23" t="str">
        <f>IF(E37="","",E37-E22)</f>
        <v/>
      </c>
      <c r="T8" s="23" t="str">
        <f>IF(E38="","",E38-E22)</f>
        <v/>
      </c>
      <c r="U8" s="23" t="str">
        <f>IF(E39="","",E39-E22)</f>
        <v/>
      </c>
      <c r="V8" s="23" t="str">
        <f>IF(E40="","",E40-E22)</f>
        <v/>
      </c>
      <c r="W8" s="25" t="str">
        <f>IF(E41="","",E41-E22)</f>
        <v/>
      </c>
      <c r="X8" s="1"/>
      <c r="Y8" s="1"/>
      <c r="Z8" s="1"/>
      <c r="AA8" s="1"/>
      <c r="AB8" s="1"/>
      <c r="AC8" s="1"/>
      <c r="AD8" s="1"/>
      <c r="AE8" s="1"/>
      <c r="AF8" s="1"/>
    </row>
    <row r="9" spans="1:32" ht="13.2">
      <c r="A9" s="1"/>
      <c r="B9" s="26" t="s">
        <v>11</v>
      </c>
      <c r="C9" s="27" t="s">
        <v>155</v>
      </c>
      <c r="D9" s="28" t="str">
        <f>IF(F22="","",F22)</f>
        <v/>
      </c>
      <c r="E9" s="28" t="str">
        <f>IF(F23="","",F23)</f>
        <v/>
      </c>
      <c r="F9" s="28" t="str">
        <f>IF(F24="","",F24)</f>
        <v/>
      </c>
      <c r="G9" s="28" t="str">
        <f>IF(F25="","",F25)</f>
        <v/>
      </c>
      <c r="H9" s="28" t="str">
        <f>IF(F26="","",F26)</f>
        <v/>
      </c>
      <c r="I9" s="28" t="str">
        <f>IF(F27="","",F27)</f>
        <v/>
      </c>
      <c r="J9" s="28" t="str">
        <f>IF(F28="","",F28)</f>
        <v/>
      </c>
      <c r="K9" s="28" t="str">
        <f>IF(F29="","",F29)</f>
        <v/>
      </c>
      <c r="L9" s="28" t="str">
        <f>IF(F30="","",F30)</f>
        <v/>
      </c>
      <c r="M9" s="28" t="str">
        <f>IF(F31="","",F31)</f>
        <v/>
      </c>
      <c r="N9" s="28" t="str">
        <f>IF(F32="","",F32)</f>
        <v/>
      </c>
      <c r="O9" s="28" t="str">
        <f>IF(F33="","",F33)</f>
        <v/>
      </c>
      <c r="P9" s="28" t="str">
        <f>IF(F34="","",F34)</f>
        <v/>
      </c>
      <c r="Q9" s="28" t="str">
        <f>IF(F35="","",F35)</f>
        <v/>
      </c>
      <c r="R9" s="28" t="str">
        <f>IF(F36="","",F36)</f>
        <v/>
      </c>
      <c r="S9" s="28" t="str">
        <f>IF(F37="","",F37)</f>
        <v/>
      </c>
      <c r="T9" s="29" t="str">
        <f>IF(F38="","",F38)</f>
        <v/>
      </c>
      <c r="U9" s="29" t="str">
        <f>IF(F39="","",F39)</f>
        <v/>
      </c>
      <c r="V9" s="29" t="str">
        <f>IF(F40="","",F40)</f>
        <v/>
      </c>
      <c r="W9" s="30" t="str">
        <f>IF(F41="","",F41)</f>
        <v/>
      </c>
      <c r="X9" s="1"/>
      <c r="Y9" s="1"/>
      <c r="Z9" s="1"/>
      <c r="AA9" s="1"/>
      <c r="AB9" s="1"/>
      <c r="AC9" s="1"/>
      <c r="AD9" s="1"/>
      <c r="AE9" s="1"/>
      <c r="AF9" s="1"/>
    </row>
    <row r="10" spans="1:32" ht="5.25" customHeight="1">
      <c r="A10" s="1"/>
      <c r="B10" s="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2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3.2">
      <c r="A11" s="1"/>
      <c r="B11" s="33" t="s">
        <v>13</v>
      </c>
      <c r="C11" s="34"/>
      <c r="D11" s="35" t="e">
        <f>IF(D7="","",SQRT((C6-D6)^2+(C7-D7)^2+(C8-D8)^2))</f>
        <v>#VALUE!</v>
      </c>
      <c r="E11" s="35" t="str">
        <f>IF(E7="","",SQRT((D6-E6)^2+(D7-E7)^2+(D8-E8)^2))</f>
        <v/>
      </c>
      <c r="F11" s="35" t="str">
        <f>IF(F7="","",SQRT((E6-F6)^2+(E7-F7)^2+(E8-F8)^2))</f>
        <v/>
      </c>
      <c r="G11" s="35" t="str">
        <f t="shared" ref="G11:W11" si="0">IF(G7="","",SQRT((F6-G6)^2+(F7-G7)^2+(F8-G8)^2))</f>
        <v/>
      </c>
      <c r="H11" s="35" t="str">
        <f t="shared" si="0"/>
        <v/>
      </c>
      <c r="I11" s="35" t="str">
        <f t="shared" si="0"/>
        <v/>
      </c>
      <c r="J11" s="35" t="str">
        <f t="shared" si="0"/>
        <v/>
      </c>
      <c r="K11" s="35" t="str">
        <f>IF(K7="","",SQRT((J6-K6)^2+(J7-K7)^2+(J8-K8)^2))</f>
        <v/>
      </c>
      <c r="L11" s="35" t="str">
        <f>IF(L7="","",SQRT((K6-L6)^2+(K7-L7)^2+(K8-L8)^2))</f>
        <v/>
      </c>
      <c r="M11" s="35" t="str">
        <f t="shared" si="0"/>
        <v/>
      </c>
      <c r="N11" s="35" t="str">
        <f t="shared" si="0"/>
        <v/>
      </c>
      <c r="O11" s="35" t="str">
        <f t="shared" si="0"/>
        <v/>
      </c>
      <c r="P11" s="35" t="str">
        <f t="shared" si="0"/>
        <v/>
      </c>
      <c r="Q11" s="35" t="str">
        <f t="shared" si="0"/>
        <v/>
      </c>
      <c r="R11" s="35" t="str">
        <f t="shared" si="0"/>
        <v/>
      </c>
      <c r="S11" s="35" t="str">
        <f t="shared" si="0"/>
        <v/>
      </c>
      <c r="T11" s="35" t="str">
        <f t="shared" si="0"/>
        <v/>
      </c>
      <c r="U11" s="35" t="str">
        <f t="shared" si="0"/>
        <v/>
      </c>
      <c r="V11" s="35" t="str">
        <f t="shared" si="0"/>
        <v/>
      </c>
      <c r="W11" s="36" t="str">
        <f t="shared" si="0"/>
        <v/>
      </c>
      <c r="X11" s="1"/>
      <c r="Y11" s="1"/>
      <c r="Z11" s="1"/>
      <c r="AA11" s="1"/>
      <c r="AB11" s="1"/>
      <c r="AC11" s="1"/>
      <c r="AD11" s="1"/>
      <c r="AE11" s="1"/>
      <c r="AF11" s="1"/>
    </row>
    <row r="12" spans="1:32" ht="13.2">
      <c r="A12" s="1"/>
      <c r="B12" s="21" t="s">
        <v>14</v>
      </c>
      <c r="C12" s="37"/>
      <c r="D12" s="38"/>
      <c r="E12" s="38" t="str">
        <f t="shared" ref="E12:W12" si="1">IF(E7="","",SQRT((C6-E6)^2+(C7-E7)^2+(C8-E8)^2))</f>
        <v/>
      </c>
      <c r="F12" s="38" t="str">
        <f t="shared" si="1"/>
        <v/>
      </c>
      <c r="G12" s="38" t="str">
        <f t="shared" si="1"/>
        <v/>
      </c>
      <c r="H12" s="38" t="str">
        <f t="shared" si="1"/>
        <v/>
      </c>
      <c r="I12" s="38" t="str">
        <f t="shared" si="1"/>
        <v/>
      </c>
      <c r="J12" s="38" t="str">
        <f t="shared" si="1"/>
        <v/>
      </c>
      <c r="K12" s="38" t="str">
        <f>IF(K7="","",SQRT((I6-K6)^2+(I7-K7)^2+(I8-K8)^2))</f>
        <v/>
      </c>
      <c r="L12" s="38" t="str">
        <f t="shared" si="1"/>
        <v/>
      </c>
      <c r="M12" s="38" t="str">
        <f>IF(M7="","",SQRT((K6-M6)^2+(K7-M7)^2+(K8-M8)^2))</f>
        <v/>
      </c>
      <c r="N12" s="38" t="str">
        <f t="shared" si="1"/>
        <v/>
      </c>
      <c r="O12" s="38" t="str">
        <f t="shared" si="1"/>
        <v/>
      </c>
      <c r="P12" s="38" t="str">
        <f t="shared" si="1"/>
        <v/>
      </c>
      <c r="Q12" s="38" t="str">
        <f t="shared" si="1"/>
        <v/>
      </c>
      <c r="R12" s="38" t="str">
        <f t="shared" si="1"/>
        <v/>
      </c>
      <c r="S12" s="38" t="str">
        <f t="shared" si="1"/>
        <v/>
      </c>
      <c r="T12" s="38" t="str">
        <f t="shared" si="1"/>
        <v/>
      </c>
      <c r="U12" s="38" t="str">
        <f t="shared" si="1"/>
        <v/>
      </c>
      <c r="V12" s="38" t="str">
        <f t="shared" si="1"/>
        <v/>
      </c>
      <c r="W12" s="39" t="str">
        <f t="shared" si="1"/>
        <v/>
      </c>
      <c r="X12" s="1"/>
      <c r="Y12" s="1"/>
      <c r="Z12" s="1"/>
      <c r="AA12" s="1"/>
      <c r="AB12" s="1"/>
      <c r="AC12" s="1"/>
      <c r="AD12" s="1"/>
      <c r="AE12" s="1"/>
      <c r="AF12" s="1"/>
    </row>
    <row r="13" spans="1:32" ht="13.2">
      <c r="A13" s="1"/>
      <c r="B13" s="21" t="s">
        <v>15</v>
      </c>
      <c r="C13" s="37"/>
      <c r="D13" s="38" t="str">
        <f t="shared" ref="D13:W13" si="2">IF(E11="","",(ACOS((D11^2+E11^2-E12^2)/(2*D11*E11))*180/PI()))</f>
        <v/>
      </c>
      <c r="E13" s="38" t="str">
        <f t="shared" si="2"/>
        <v/>
      </c>
      <c r="F13" s="38" t="str">
        <f t="shared" si="2"/>
        <v/>
      </c>
      <c r="G13" s="38" t="str">
        <f t="shared" si="2"/>
        <v/>
      </c>
      <c r="H13" s="38" t="str">
        <f t="shared" si="2"/>
        <v/>
      </c>
      <c r="I13" s="38" t="str">
        <f t="shared" si="2"/>
        <v/>
      </c>
      <c r="J13" s="38" t="str">
        <f>IF(K11="","",(ACOS((J11^2+K11^2-K12^2)/(2*J11*K11))*180/PI()))</f>
        <v/>
      </c>
      <c r="K13" s="38" t="str">
        <f>IF(L11="","",(ACOS((K11^2+L11^2-L12^2)/(2*K11*L11))*180/PI()))</f>
        <v/>
      </c>
      <c r="L13" s="38" t="str">
        <f t="shared" si="2"/>
        <v/>
      </c>
      <c r="M13" s="38" t="str">
        <f t="shared" si="2"/>
        <v/>
      </c>
      <c r="N13" s="38" t="str">
        <f t="shared" si="2"/>
        <v/>
      </c>
      <c r="O13" s="38" t="str">
        <f t="shared" si="2"/>
        <v/>
      </c>
      <c r="P13" s="38" t="str">
        <f t="shared" si="2"/>
        <v/>
      </c>
      <c r="Q13" s="38" t="str">
        <f t="shared" si="2"/>
        <v/>
      </c>
      <c r="R13" s="38" t="str">
        <f t="shared" si="2"/>
        <v/>
      </c>
      <c r="S13" s="38" t="str">
        <f t="shared" si="2"/>
        <v/>
      </c>
      <c r="T13" s="38" t="str">
        <f t="shared" si="2"/>
        <v/>
      </c>
      <c r="U13" s="38" t="str">
        <f t="shared" si="2"/>
        <v/>
      </c>
      <c r="V13" s="38" t="str">
        <f t="shared" si="2"/>
        <v/>
      </c>
      <c r="W13" s="40" t="str">
        <f t="shared" si="2"/>
        <v/>
      </c>
      <c r="X13" s="1"/>
      <c r="Y13" s="1"/>
      <c r="Z13" s="1"/>
      <c r="AA13" s="1"/>
      <c r="AB13" s="1"/>
      <c r="AC13" s="1"/>
      <c r="AD13" s="1"/>
      <c r="AE13" s="1"/>
      <c r="AF13" s="1"/>
    </row>
    <row r="14" spans="1:32" ht="13.2">
      <c r="A14" s="1"/>
      <c r="B14" s="21" t="s">
        <v>16</v>
      </c>
      <c r="C14" s="37"/>
      <c r="D14" s="38" t="str">
        <f t="shared" ref="D14:W14" si="3">IF(D13="","",(D9/TAN(D13*PI()/180/2)))</f>
        <v/>
      </c>
      <c r="E14" s="38" t="str">
        <f t="shared" si="3"/>
        <v/>
      </c>
      <c r="F14" s="38" t="str">
        <f t="shared" si="3"/>
        <v/>
      </c>
      <c r="G14" s="38" t="str">
        <f t="shared" si="3"/>
        <v/>
      </c>
      <c r="H14" s="38" t="str">
        <f t="shared" si="3"/>
        <v/>
      </c>
      <c r="I14" s="38" t="str">
        <f t="shared" si="3"/>
        <v/>
      </c>
      <c r="J14" s="38" t="str">
        <f t="shared" si="3"/>
        <v/>
      </c>
      <c r="K14" s="38" t="str">
        <f t="shared" si="3"/>
        <v/>
      </c>
      <c r="L14" s="38" t="str">
        <f t="shared" si="3"/>
        <v/>
      </c>
      <c r="M14" s="38" t="str">
        <f t="shared" si="3"/>
        <v/>
      </c>
      <c r="N14" s="38" t="str">
        <f t="shared" si="3"/>
        <v/>
      </c>
      <c r="O14" s="38" t="str">
        <f t="shared" si="3"/>
        <v/>
      </c>
      <c r="P14" s="38" t="str">
        <f t="shared" si="3"/>
        <v/>
      </c>
      <c r="Q14" s="38" t="str">
        <f t="shared" si="3"/>
        <v/>
      </c>
      <c r="R14" s="38" t="str">
        <f t="shared" si="3"/>
        <v/>
      </c>
      <c r="S14" s="38" t="str">
        <f t="shared" si="3"/>
        <v/>
      </c>
      <c r="T14" s="38" t="str">
        <f t="shared" si="3"/>
        <v/>
      </c>
      <c r="U14" s="38" t="str">
        <f t="shared" si="3"/>
        <v/>
      </c>
      <c r="V14" s="38" t="str">
        <f t="shared" si="3"/>
        <v/>
      </c>
      <c r="W14" s="39" t="str">
        <f t="shared" si="3"/>
        <v/>
      </c>
      <c r="X14" s="1"/>
      <c r="Y14" s="1"/>
      <c r="Z14" s="1"/>
      <c r="AA14" s="1"/>
      <c r="AB14" s="1"/>
      <c r="AC14" s="1"/>
      <c r="AD14" s="1"/>
      <c r="AE14" s="1"/>
      <c r="AF14" s="1"/>
    </row>
    <row r="15" spans="1:32" ht="13.2">
      <c r="A15" s="1"/>
      <c r="B15" s="21" t="s">
        <v>17</v>
      </c>
      <c r="C15" s="37"/>
      <c r="D15" s="38" t="str">
        <f t="shared" ref="D15:W15" si="4">IF(D13="","",(2*PI()*D9*((180-D13)/360)))</f>
        <v/>
      </c>
      <c r="E15" s="38" t="str">
        <f t="shared" si="4"/>
        <v/>
      </c>
      <c r="F15" s="38" t="str">
        <f t="shared" si="4"/>
        <v/>
      </c>
      <c r="G15" s="38" t="str">
        <f t="shared" si="4"/>
        <v/>
      </c>
      <c r="H15" s="38" t="str">
        <f t="shared" si="4"/>
        <v/>
      </c>
      <c r="I15" s="38" t="str">
        <f t="shared" si="4"/>
        <v/>
      </c>
      <c r="J15" s="38" t="str">
        <f t="shared" si="4"/>
        <v/>
      </c>
      <c r="K15" s="38" t="str">
        <f t="shared" si="4"/>
        <v/>
      </c>
      <c r="L15" s="38" t="str">
        <f t="shared" si="4"/>
        <v/>
      </c>
      <c r="M15" s="38" t="str">
        <f t="shared" si="4"/>
        <v/>
      </c>
      <c r="N15" s="38" t="str">
        <f t="shared" si="4"/>
        <v/>
      </c>
      <c r="O15" s="38" t="str">
        <f t="shared" si="4"/>
        <v/>
      </c>
      <c r="P15" s="38" t="str">
        <f t="shared" si="4"/>
        <v/>
      </c>
      <c r="Q15" s="38" t="str">
        <f t="shared" si="4"/>
        <v/>
      </c>
      <c r="R15" s="38" t="str">
        <f t="shared" si="4"/>
        <v/>
      </c>
      <c r="S15" s="38" t="str">
        <f t="shared" si="4"/>
        <v/>
      </c>
      <c r="T15" s="38" t="str">
        <f t="shared" si="4"/>
        <v/>
      </c>
      <c r="U15" s="38" t="str">
        <f t="shared" si="4"/>
        <v/>
      </c>
      <c r="V15" s="38" t="str">
        <f t="shared" si="4"/>
        <v/>
      </c>
      <c r="W15" s="39" t="str">
        <f t="shared" si="4"/>
        <v/>
      </c>
      <c r="X15" s="1"/>
      <c r="Y15" s="1"/>
      <c r="Z15" s="1"/>
      <c r="AA15" s="1"/>
      <c r="AB15" s="1"/>
      <c r="AC15" s="1"/>
      <c r="AD15" s="1"/>
      <c r="AE15" s="1"/>
      <c r="AF15" s="1"/>
    </row>
    <row r="16" spans="1:32" ht="13.2">
      <c r="A16" s="1"/>
      <c r="B16" s="26" t="s">
        <v>18</v>
      </c>
      <c r="C16" s="41"/>
      <c r="D16" s="42" t="e">
        <f t="shared" ref="D16:V16" si="5">IF(D11="","",D11-(C14+N(D14)))</f>
        <v>#VALUE!</v>
      </c>
      <c r="E16" s="42" t="str">
        <f>IF(E11="","",E11-(D14+N(E14)))</f>
        <v/>
      </c>
      <c r="F16" s="42" t="str">
        <f t="shared" si="5"/>
        <v/>
      </c>
      <c r="G16" s="42" t="str">
        <f t="shared" si="5"/>
        <v/>
      </c>
      <c r="H16" s="42" t="str">
        <f t="shared" si="5"/>
        <v/>
      </c>
      <c r="I16" s="42" t="str">
        <f t="shared" si="5"/>
        <v/>
      </c>
      <c r="J16" s="42" t="str">
        <f t="shared" si="5"/>
        <v/>
      </c>
      <c r="K16" s="42" t="str">
        <f>IF(K11="","",K11-(J14+N(K14)))</f>
        <v/>
      </c>
      <c r="L16" s="42" t="str">
        <f>IF(L11="","",L11-(K14+N(L14)))</f>
        <v/>
      </c>
      <c r="M16" s="42" t="str">
        <f t="shared" si="5"/>
        <v/>
      </c>
      <c r="N16" s="42" t="str">
        <f t="shared" si="5"/>
        <v/>
      </c>
      <c r="O16" s="42" t="str">
        <f t="shared" si="5"/>
        <v/>
      </c>
      <c r="P16" s="42" t="str">
        <f t="shared" si="5"/>
        <v/>
      </c>
      <c r="Q16" s="42" t="str">
        <f t="shared" si="5"/>
        <v/>
      </c>
      <c r="R16" s="42" t="str">
        <f t="shared" si="5"/>
        <v/>
      </c>
      <c r="S16" s="42" t="str">
        <f t="shared" si="5"/>
        <v/>
      </c>
      <c r="T16" s="42" t="str">
        <f t="shared" si="5"/>
        <v/>
      </c>
      <c r="U16" s="42" t="str">
        <f t="shared" si="5"/>
        <v/>
      </c>
      <c r="V16" s="42" t="str">
        <f t="shared" si="5"/>
        <v/>
      </c>
      <c r="W16" s="43" t="str">
        <f>IF(W11="","",W11-(V14+N(W14)))</f>
        <v/>
      </c>
      <c r="X16" s="1"/>
      <c r="Y16" s="1"/>
      <c r="Z16" s="1"/>
      <c r="AA16" s="1"/>
      <c r="AB16" s="1"/>
      <c r="AC16" s="1"/>
      <c r="AD16" s="1"/>
      <c r="AE16" s="1"/>
      <c r="AF16" s="1"/>
    </row>
    <row r="17" spans="2:23" ht="13.2">
      <c r="B17" s="44" t="s">
        <v>19</v>
      </c>
      <c r="C17" s="45"/>
      <c r="D17" s="46"/>
      <c r="E17" s="46" t="str">
        <f>IF(E15="","",IF(D99=1,0,IF(D99=-1,180,IF(D100&gt;0,-D101*180/PI(),D101*180/PI()))))</f>
        <v/>
      </c>
      <c r="F17" s="46" t="str">
        <f t="shared" ref="F17:W17" si="6">IF(F15="","",IF(E99=1,0,IF(E99=-1,180,IF(E100&gt;0,-E101*180/PI(),E101*180/PI()))))</f>
        <v/>
      </c>
      <c r="G17" s="46" t="str">
        <f t="shared" si="6"/>
        <v/>
      </c>
      <c r="H17" s="46" t="str">
        <f t="shared" si="6"/>
        <v/>
      </c>
      <c r="I17" s="46" t="str">
        <f t="shared" si="6"/>
        <v/>
      </c>
      <c r="J17" s="46" t="str">
        <f t="shared" si="6"/>
        <v/>
      </c>
      <c r="K17" s="46" t="str">
        <f t="shared" si="6"/>
        <v/>
      </c>
      <c r="L17" s="46" t="str">
        <f t="shared" si="6"/>
        <v/>
      </c>
      <c r="M17" s="46" t="str">
        <f t="shared" si="6"/>
        <v/>
      </c>
      <c r="N17" s="46" t="str">
        <f t="shared" si="6"/>
        <v/>
      </c>
      <c r="O17" s="46" t="str">
        <f t="shared" si="6"/>
        <v/>
      </c>
      <c r="P17" s="46" t="str">
        <f t="shared" si="6"/>
        <v/>
      </c>
      <c r="Q17" s="46" t="str">
        <f t="shared" si="6"/>
        <v/>
      </c>
      <c r="R17" s="46" t="str">
        <f t="shared" si="6"/>
        <v/>
      </c>
      <c r="S17" s="46" t="str">
        <f t="shared" si="6"/>
        <v/>
      </c>
      <c r="T17" s="46" t="str">
        <f t="shared" si="6"/>
        <v/>
      </c>
      <c r="U17" s="46" t="str">
        <f t="shared" si="6"/>
        <v/>
      </c>
      <c r="V17" s="46" t="str">
        <f t="shared" si="6"/>
        <v/>
      </c>
      <c r="W17" s="30" t="str">
        <f t="shared" si="6"/>
        <v/>
      </c>
    </row>
    <row r="18" spans="2:23" ht="6.3" customHeigh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3" ht="15" thickBot="1">
      <c r="B19" s="47" t="s">
        <v>20</v>
      </c>
      <c r="C19" s="48"/>
      <c r="D19" s="48"/>
      <c r="E19" s="48"/>
      <c r="F19" s="48"/>
      <c r="G19" s="1"/>
      <c r="H19" s="49"/>
      <c r="I19" s="48"/>
      <c r="J19" s="48"/>
      <c r="K19" s="48"/>
      <c r="L19" s="48"/>
      <c r="M19" s="1"/>
      <c r="N19" s="50"/>
      <c r="O19" s="51"/>
      <c r="P19" s="51"/>
      <c r="Q19" s="52" t="s">
        <v>156</v>
      </c>
      <c r="R19" s="53" t="s">
        <v>22</v>
      </c>
      <c r="S19" s="54"/>
      <c r="T19" s="55" t="s">
        <v>23</v>
      </c>
      <c r="U19" s="56"/>
      <c r="V19" s="55"/>
      <c r="W19" s="236"/>
    </row>
    <row r="20" spans="2:23" ht="13.8" thickBot="1">
      <c r="B20" s="57"/>
      <c r="C20" s="58" t="s">
        <v>24</v>
      </c>
      <c r="D20" s="59" t="s">
        <v>25</v>
      </c>
      <c r="E20" s="60" t="s">
        <v>26</v>
      </c>
      <c r="F20" s="60" t="s">
        <v>27</v>
      </c>
      <c r="G20" s="1"/>
      <c r="H20" s="1"/>
      <c r="I20" s="1"/>
      <c r="J20" s="1"/>
      <c r="K20" s="61"/>
      <c r="L20" s="61"/>
      <c r="M20" s="1"/>
      <c r="N20" s="62"/>
      <c r="O20" s="51"/>
      <c r="P20" s="51"/>
      <c r="Q20" s="52"/>
      <c r="R20" s="63"/>
      <c r="S20" s="64"/>
      <c r="T20" s="55" t="s">
        <v>28</v>
      </c>
      <c r="U20" s="56"/>
      <c r="V20" s="236" t="s">
        <v>189</v>
      </c>
      <c r="W20" s="236"/>
    </row>
    <row r="21" spans="2:23" ht="13.2">
      <c r="B21" s="65">
        <v>1</v>
      </c>
      <c r="C21" s="66"/>
      <c r="D21" s="66"/>
      <c r="E21" s="67"/>
      <c r="F21" s="68"/>
      <c r="G21" s="69"/>
      <c r="H21" s="1"/>
      <c r="I21" s="1"/>
      <c r="J21" s="1"/>
      <c r="K21" s="70"/>
      <c r="L21" s="71"/>
      <c r="M21" s="1"/>
      <c r="N21" s="72" t="s">
        <v>29</v>
      </c>
      <c r="O21" s="73" t="s">
        <v>30</v>
      </c>
      <c r="P21" s="51"/>
      <c r="Q21" s="74"/>
      <c r="R21" s="75" t="s">
        <v>31</v>
      </c>
      <c r="S21" s="76" t="s">
        <v>32</v>
      </c>
      <c r="T21" s="77" t="s">
        <v>33</v>
      </c>
      <c r="U21" s="78" t="s">
        <v>34</v>
      </c>
      <c r="V21" s="77" t="s">
        <v>33</v>
      </c>
      <c r="W21" s="93" t="s">
        <v>34</v>
      </c>
    </row>
    <row r="22" spans="2:23" ht="13.2">
      <c r="B22" s="80">
        <v>2</v>
      </c>
      <c r="C22" s="66"/>
      <c r="D22" s="66"/>
      <c r="E22" s="81"/>
      <c r="F22" s="68"/>
      <c r="G22" s="69"/>
      <c r="H22" s="1"/>
      <c r="I22" s="1"/>
      <c r="J22" s="1"/>
      <c r="K22" s="82"/>
      <c r="L22" s="70"/>
      <c r="M22" s="1"/>
      <c r="N22" s="62"/>
      <c r="O22" s="73" t="s">
        <v>35</v>
      </c>
      <c r="P22" s="51"/>
      <c r="Q22" s="51"/>
      <c r="R22" s="83"/>
      <c r="S22" s="84"/>
      <c r="T22" s="77"/>
      <c r="U22" s="78"/>
      <c r="V22" s="77"/>
      <c r="W22" s="93"/>
    </row>
    <row r="23" spans="2:23" ht="13.2">
      <c r="B23" s="80">
        <v>3</v>
      </c>
      <c r="C23" s="66"/>
      <c r="D23" s="66"/>
      <c r="E23" s="81"/>
      <c r="F23" s="68"/>
      <c r="G23" s="69"/>
      <c r="H23" s="1"/>
      <c r="I23" s="1"/>
      <c r="J23" s="1"/>
      <c r="K23" s="82"/>
      <c r="L23" s="70"/>
      <c r="M23" s="85" t="s">
        <v>157</v>
      </c>
      <c r="N23" s="86" t="s">
        <v>37</v>
      </c>
      <c r="O23" s="87"/>
      <c r="P23" s="87"/>
      <c r="Q23" s="88"/>
      <c r="R23" s="250" t="s">
        <v>38</v>
      </c>
      <c r="S23" s="90" t="s">
        <v>38</v>
      </c>
      <c r="T23" s="89"/>
      <c r="U23" s="238"/>
      <c r="V23" s="77"/>
      <c r="W23" s="93"/>
    </row>
    <row r="24" spans="2:23" ht="13.2">
      <c r="B24" s="80">
        <v>4</v>
      </c>
      <c r="C24" s="66"/>
      <c r="D24" s="66"/>
      <c r="E24" s="81"/>
      <c r="F24" s="68"/>
      <c r="G24" s="69"/>
      <c r="H24" s="1"/>
      <c r="I24" s="1"/>
      <c r="J24" s="1"/>
      <c r="K24" s="82"/>
      <c r="L24" s="70"/>
      <c r="M24" s="248" t="s">
        <v>190</v>
      </c>
      <c r="N24" s="86" t="s">
        <v>39</v>
      </c>
      <c r="O24" s="91"/>
      <c r="P24" s="91"/>
      <c r="Q24" s="92"/>
      <c r="R24" s="250" t="s">
        <v>38</v>
      </c>
      <c r="S24" s="90" t="s">
        <v>38</v>
      </c>
      <c r="T24" s="89"/>
      <c r="U24" s="238"/>
      <c r="V24" s="239"/>
      <c r="W24" s="240"/>
    </row>
    <row r="25" spans="2:23" ht="13.2">
      <c r="B25" s="80">
        <v>5</v>
      </c>
      <c r="C25" s="94"/>
      <c r="D25" s="95"/>
      <c r="E25" s="81"/>
      <c r="F25" s="68"/>
      <c r="G25" s="69"/>
      <c r="H25" s="70"/>
      <c r="I25" s="82"/>
      <c r="J25" s="82"/>
      <c r="K25" s="82"/>
      <c r="L25" s="70"/>
      <c r="M25" s="1"/>
      <c r="N25" s="86" t="s">
        <v>40</v>
      </c>
      <c r="O25" s="91"/>
      <c r="P25" s="91"/>
      <c r="Q25" s="91"/>
      <c r="R25" s="250" t="s">
        <v>41</v>
      </c>
      <c r="S25" s="90" t="s">
        <v>41</v>
      </c>
      <c r="T25" s="89"/>
      <c r="U25" s="238"/>
      <c r="V25" s="239"/>
      <c r="W25" s="240"/>
    </row>
    <row r="26" spans="2:23" ht="13.2">
      <c r="B26" s="80">
        <v>6</v>
      </c>
      <c r="C26" s="94"/>
      <c r="D26" s="95"/>
      <c r="E26" s="81"/>
      <c r="F26" s="96"/>
      <c r="G26" s="69"/>
      <c r="H26" s="70"/>
      <c r="I26" s="82"/>
      <c r="J26" s="82"/>
      <c r="K26" s="82"/>
      <c r="L26" s="70"/>
      <c r="M26" s="1"/>
      <c r="N26" s="97" t="s">
        <v>42</v>
      </c>
      <c r="O26" s="98"/>
      <c r="P26" s="86" t="s">
        <v>158</v>
      </c>
      <c r="Q26" s="92"/>
      <c r="R26" s="78" t="s">
        <v>41</v>
      </c>
      <c r="S26" s="99"/>
      <c r="T26" s="89"/>
      <c r="U26" s="238"/>
      <c r="V26" s="239"/>
      <c r="W26" s="240"/>
    </row>
    <row r="27" spans="2:23" ht="13.2">
      <c r="B27" s="80">
        <v>7</v>
      </c>
      <c r="C27" s="94"/>
      <c r="D27" s="95"/>
      <c r="E27" s="100"/>
      <c r="F27" s="96"/>
      <c r="G27" s="69"/>
      <c r="H27" s="70"/>
      <c r="I27" s="82"/>
      <c r="J27" s="82"/>
      <c r="K27" s="82"/>
      <c r="L27" s="70"/>
      <c r="M27" s="1"/>
      <c r="N27" s="101" t="s">
        <v>44</v>
      </c>
      <c r="O27" s="102"/>
      <c r="P27" s="86" t="s">
        <v>159</v>
      </c>
      <c r="Q27" s="64"/>
      <c r="R27" s="78" t="s">
        <v>41</v>
      </c>
      <c r="S27" s="99"/>
      <c r="T27" s="89"/>
      <c r="U27" s="238"/>
      <c r="V27" s="239"/>
      <c r="W27" s="240"/>
    </row>
    <row r="28" spans="2:23" ht="13.2">
      <c r="B28" s="80">
        <v>8</v>
      </c>
      <c r="C28" s="94"/>
      <c r="D28" s="95"/>
      <c r="E28" s="100"/>
      <c r="F28" s="96"/>
      <c r="G28" s="69"/>
      <c r="H28" s="70"/>
      <c r="I28" s="82"/>
      <c r="J28" s="82"/>
      <c r="K28" s="82"/>
      <c r="L28" s="70"/>
      <c r="M28" s="1"/>
      <c r="N28" s="103" t="s">
        <v>46</v>
      </c>
      <c r="O28" s="91" t="s">
        <v>47</v>
      </c>
      <c r="P28" s="91"/>
      <c r="Q28" s="91"/>
      <c r="R28" s="251" t="s">
        <v>48</v>
      </c>
      <c r="S28" s="99"/>
      <c r="T28" s="89"/>
      <c r="U28" s="238"/>
      <c r="V28" s="239"/>
      <c r="W28" s="240"/>
    </row>
    <row r="29" spans="2:23" ht="13.2">
      <c r="B29" s="80">
        <v>9</v>
      </c>
      <c r="C29" s="94"/>
      <c r="D29" s="95"/>
      <c r="E29" s="100"/>
      <c r="F29" s="96"/>
      <c r="G29" s="69"/>
      <c r="H29" s="70"/>
      <c r="I29" s="82"/>
      <c r="J29" s="82"/>
      <c r="K29" s="82"/>
      <c r="L29" s="70"/>
      <c r="M29" s="1"/>
      <c r="N29" s="105" t="s">
        <v>49</v>
      </c>
      <c r="O29" s="91" t="s">
        <v>50</v>
      </c>
      <c r="P29" s="91"/>
      <c r="Q29" s="91"/>
      <c r="R29" s="251" t="s">
        <v>51</v>
      </c>
      <c r="S29" s="99"/>
      <c r="T29" s="89"/>
      <c r="U29" s="238"/>
      <c r="V29" s="239"/>
      <c r="W29" s="240"/>
    </row>
    <row r="30" spans="2:23" ht="13.2">
      <c r="B30" s="80">
        <v>10</v>
      </c>
      <c r="C30" s="95"/>
      <c r="D30" s="95"/>
      <c r="E30" s="100"/>
      <c r="F30" s="96"/>
      <c r="G30" s="69"/>
      <c r="H30" s="70"/>
      <c r="I30" s="82"/>
      <c r="J30" s="82"/>
      <c r="K30" s="82"/>
      <c r="L30" s="70"/>
      <c r="M30" s="106" t="s">
        <v>160</v>
      </c>
      <c r="N30" s="86" t="s">
        <v>53</v>
      </c>
      <c r="O30" s="87"/>
      <c r="P30" s="87"/>
      <c r="Q30" s="88"/>
      <c r="R30" s="251"/>
      <c r="S30" s="99"/>
      <c r="T30" s="89"/>
      <c r="U30" s="238"/>
      <c r="V30" s="77"/>
      <c r="W30" s="93"/>
    </row>
    <row r="31" spans="2:23" ht="13.2">
      <c r="B31" s="80">
        <v>11</v>
      </c>
      <c r="C31" s="95"/>
      <c r="D31" s="107"/>
      <c r="E31" s="100"/>
      <c r="F31" s="96"/>
      <c r="G31" s="69"/>
      <c r="H31" s="70"/>
      <c r="I31" s="82"/>
      <c r="J31" s="82"/>
      <c r="K31" s="82"/>
      <c r="L31" s="70"/>
      <c r="M31" s="1"/>
      <c r="N31" s="108" t="s">
        <v>54</v>
      </c>
      <c r="O31" s="91"/>
      <c r="P31" s="91"/>
      <c r="Q31" s="91"/>
      <c r="R31" s="109" t="b">
        <f>IF(OR(R20=1,R20=2,R20=3,R20=4,R20=5,R20=8,R20=9,R20=10),"700mm以下",IF(OR(R20=6,R20=7),"650mm以下",IF(OR(R20=13),"600mm以下",IF(OR(R20=11,R20=12),"500mm以下"))))</f>
        <v>0</v>
      </c>
      <c r="S31" s="110" t="e">
        <f>N3</f>
        <v>#VALUE!</v>
      </c>
      <c r="T31" s="89"/>
      <c r="U31" s="238"/>
      <c r="V31" s="239"/>
      <c r="W31" s="240"/>
    </row>
    <row r="32" spans="2:23" ht="13.2">
      <c r="B32" s="80">
        <v>12</v>
      </c>
      <c r="C32" s="95"/>
      <c r="D32" s="111"/>
      <c r="E32" s="100"/>
      <c r="F32" s="96"/>
      <c r="G32" s="69"/>
      <c r="H32" s="70"/>
      <c r="I32" s="82"/>
      <c r="J32" s="82"/>
      <c r="K32" s="82"/>
      <c r="L32" s="70"/>
      <c r="M32" s="1"/>
      <c r="N32" s="97" t="s">
        <v>55</v>
      </c>
      <c r="O32" s="112"/>
      <c r="P32" s="91" t="s">
        <v>56</v>
      </c>
      <c r="Q32" s="91"/>
      <c r="R32" s="250" t="s">
        <v>41</v>
      </c>
      <c r="S32" s="110" t="e">
        <f>D16</f>
        <v>#VALUE!</v>
      </c>
      <c r="T32" s="89"/>
      <c r="U32" s="238"/>
      <c r="V32" s="77"/>
      <c r="W32" s="93"/>
    </row>
    <row r="33" spans="1:23" ht="13.2">
      <c r="B33" s="80">
        <v>13</v>
      </c>
      <c r="C33" s="95"/>
      <c r="D33" s="111"/>
      <c r="E33" s="100"/>
      <c r="F33" s="96"/>
      <c r="G33" s="69"/>
      <c r="H33" s="70"/>
      <c r="I33" s="82"/>
      <c r="J33" s="82"/>
      <c r="K33" s="82"/>
      <c r="L33" s="70"/>
      <c r="M33" s="1"/>
      <c r="N33" s="108" t="s">
        <v>57</v>
      </c>
      <c r="O33" s="113"/>
      <c r="P33" s="91" t="s">
        <v>58</v>
      </c>
      <c r="Q33" s="91"/>
      <c r="R33" s="250" t="s">
        <v>41</v>
      </c>
      <c r="S33" s="110" t="e">
        <f>INDEX(C16:W16,MATCH(10^17,C16:W16))</f>
        <v>#N/A</v>
      </c>
      <c r="T33" s="89"/>
      <c r="U33" s="238"/>
      <c r="V33" s="77"/>
      <c r="W33" s="93"/>
    </row>
    <row r="34" spans="1:23" ht="13.2">
      <c r="B34" s="80">
        <v>14</v>
      </c>
      <c r="C34" s="95"/>
      <c r="D34" s="111"/>
      <c r="E34" s="100"/>
      <c r="F34" s="96"/>
      <c r="G34" s="69"/>
      <c r="H34" s="70"/>
      <c r="I34" s="82"/>
      <c r="J34" s="82"/>
      <c r="K34" s="82"/>
      <c r="L34" s="70"/>
      <c r="M34" s="1"/>
      <c r="N34" s="97" t="s">
        <v>59</v>
      </c>
      <c r="O34" s="98"/>
      <c r="P34" s="251" t="s">
        <v>60</v>
      </c>
      <c r="Q34" s="91"/>
      <c r="R34" s="109" t="b">
        <f>IF(OR(R20=1,R20=2,R20=3,R20=4,R20=5,R20=8,R20=9,R20=10),"20以上",IF(OR(R20=6,R20=7),"20㎜以上",IF(OR(R20=13),"0mm以上",IF(OR(R20=11,R20=12),"5㎜以上"))))</f>
        <v>0</v>
      </c>
      <c r="S34" s="110">
        <f>MIN(E16:V16)</f>
        <v>0</v>
      </c>
      <c r="T34" s="89"/>
      <c r="U34" s="238"/>
      <c r="V34" s="239"/>
      <c r="W34" s="240"/>
    </row>
    <row r="35" spans="1:23" ht="13.2">
      <c r="B35" s="80">
        <v>15</v>
      </c>
      <c r="C35" s="95"/>
      <c r="D35" s="111"/>
      <c r="E35" s="100"/>
      <c r="F35" s="96"/>
      <c r="G35" s="69"/>
      <c r="H35" s="70"/>
      <c r="I35" s="82"/>
      <c r="J35" s="82"/>
      <c r="K35" s="82"/>
      <c r="L35" s="70"/>
      <c r="M35" s="1"/>
      <c r="N35" s="114"/>
      <c r="O35" s="115"/>
      <c r="P35" s="251" t="s">
        <v>61</v>
      </c>
      <c r="Q35" s="91"/>
      <c r="R35" s="116" t="b">
        <f>IF(R20=1,"40mm以上",IF(R20=2,"45mm以上",IF(OR(R20=3,R20=12),"50mm以上",IF(OR(R20=4,R20=6,R20=7,R20=8),"25mm以上",IF(R20=5,"30mm以上",IF(OR(R20=9,R20=10),"外径×1.5倍以上",IF(R20=11,"80mm以上",IF(R20=13,"内径×1.5倍以上"))))))))</f>
        <v>0</v>
      </c>
      <c r="S35" s="110">
        <f>MIN(D9:W9)</f>
        <v>0</v>
      </c>
      <c r="T35" s="89"/>
      <c r="U35" s="238"/>
      <c r="V35" s="239"/>
      <c r="W35" s="240"/>
    </row>
    <row r="36" spans="1:23" ht="13.2">
      <c r="B36" s="80">
        <v>16</v>
      </c>
      <c r="C36" s="95"/>
      <c r="D36" s="111"/>
      <c r="E36" s="100"/>
      <c r="F36" s="96"/>
      <c r="G36" s="69"/>
      <c r="H36" s="70"/>
      <c r="I36" s="82"/>
      <c r="J36" s="82"/>
      <c r="K36" s="82"/>
      <c r="L36" s="70"/>
      <c r="M36" s="1"/>
      <c r="N36" s="114"/>
      <c r="O36" s="117" t="s">
        <v>62</v>
      </c>
      <c r="P36" s="277" t="s">
        <v>63</v>
      </c>
      <c r="Q36" s="278"/>
      <c r="R36" s="109" t="b">
        <f>IF(OR(R20=1,R20=2,R20=3),"50mm以上",IF(OR(R20=4,R20=5,R20=6,R20=7,R20=8,R20=9,R20=10),"20mm以上",IF(OR(R20=11,R20=12),"5mm以上",IF(R20=13,"0mm以上"))))</f>
        <v>0</v>
      </c>
      <c r="S36" s="110"/>
      <c r="T36" s="89"/>
      <c r="U36" s="238"/>
      <c r="V36" s="239"/>
      <c r="W36" s="240"/>
    </row>
    <row r="37" spans="1:23" ht="13.2">
      <c r="B37" s="118">
        <v>17</v>
      </c>
      <c r="C37" s="95"/>
      <c r="D37" s="111"/>
      <c r="E37" s="119"/>
      <c r="F37" s="120"/>
      <c r="G37" s="69"/>
      <c r="H37" s="70"/>
      <c r="I37" s="82"/>
      <c r="J37" s="82"/>
      <c r="K37" s="82"/>
      <c r="L37" s="70"/>
      <c r="M37" s="1"/>
      <c r="N37" s="114"/>
      <c r="O37" s="115"/>
      <c r="P37" s="251" t="s">
        <v>64</v>
      </c>
      <c r="Q37" s="91"/>
      <c r="R37" s="109" t="b">
        <f>IF(OR(R20=1,R20=2),"70°以上",IF(OR(R20=3,R20=13),"90°以上",IF(OR(R20=4,R20=5,R20=6,R20=7,R20=8,R20=9,R20=10),"45°以上",IF(R20=11,"140°以上",IF(R20=12,"120°以上")))))</f>
        <v>0</v>
      </c>
      <c r="S37" s="110">
        <f>MIN(D13:W13)</f>
        <v>0</v>
      </c>
      <c r="T37" s="89"/>
      <c r="U37" s="238"/>
      <c r="V37" s="239"/>
      <c r="W37" s="240"/>
    </row>
    <row r="38" spans="1:23" ht="13.2">
      <c r="B38" s="118">
        <v>18</v>
      </c>
      <c r="C38" s="121"/>
      <c r="D38" s="107"/>
      <c r="E38" s="119"/>
      <c r="F38" s="122"/>
      <c r="G38" s="69"/>
      <c r="H38" s="70"/>
      <c r="I38" s="82"/>
      <c r="J38" s="82"/>
      <c r="K38" s="82"/>
      <c r="L38" s="70"/>
      <c r="M38" s="1"/>
      <c r="N38" s="114"/>
      <c r="O38" s="51"/>
      <c r="P38" s="251" t="s">
        <v>65</v>
      </c>
      <c r="Q38" s="91"/>
      <c r="R38" s="109" t="b">
        <f>IF(OR(R20=1,R20=2,R20=3,R20=13),"5以下",IF(OR(R20=4,R20=5,R20=6,R20=7,R20=8,R20=9,R20=10),"10以下",IF(OR(R20=11,R20=12),"4")))</f>
        <v>0</v>
      </c>
      <c r="S38" s="110">
        <f>COUNT(C15:W15)</f>
        <v>0</v>
      </c>
      <c r="T38" s="89"/>
      <c r="U38" s="238"/>
      <c r="V38" s="239"/>
      <c r="W38" s="240"/>
    </row>
    <row r="39" spans="1:23" ht="13.2">
      <c r="B39" s="118">
        <v>19</v>
      </c>
      <c r="C39" s="121"/>
      <c r="D39" s="107"/>
      <c r="E39" s="119"/>
      <c r="F39" s="122"/>
      <c r="G39" s="69"/>
      <c r="H39" s="70"/>
      <c r="I39" s="82"/>
      <c r="J39" s="82"/>
      <c r="K39" s="82"/>
      <c r="L39" s="70"/>
      <c r="M39" s="1"/>
      <c r="N39" s="108"/>
      <c r="O39" s="123" t="s">
        <v>66</v>
      </c>
      <c r="P39" s="279" t="s">
        <v>67</v>
      </c>
      <c r="Q39" s="280"/>
      <c r="R39" s="109" t="s">
        <v>68</v>
      </c>
      <c r="S39" s="110" t="e">
        <f>HLOOKUP(S34,C16:W17,2,0)</f>
        <v>#N/A</v>
      </c>
      <c r="T39" s="89"/>
      <c r="U39" s="238"/>
      <c r="V39" s="239"/>
      <c r="W39" s="240"/>
    </row>
    <row r="40" spans="1:23" ht="13.2">
      <c r="B40" s="118">
        <v>20</v>
      </c>
      <c r="C40" s="121"/>
      <c r="D40" s="107"/>
      <c r="E40" s="119"/>
      <c r="F40" s="122"/>
      <c r="G40" s="69"/>
      <c r="H40" s="70"/>
      <c r="I40" s="82"/>
      <c r="J40" s="82"/>
      <c r="K40" s="82"/>
      <c r="L40" s="70"/>
      <c r="M40" s="1"/>
      <c r="N40" s="114" t="s">
        <v>69</v>
      </c>
      <c r="O40" s="115"/>
      <c r="P40" s="104" t="s">
        <v>70</v>
      </c>
      <c r="Q40" s="91"/>
      <c r="R40" s="89" t="s">
        <v>41</v>
      </c>
      <c r="S40" s="90" t="s">
        <v>41</v>
      </c>
      <c r="T40" s="89"/>
      <c r="U40" s="238"/>
      <c r="V40" s="77"/>
      <c r="W40" s="93"/>
    </row>
    <row r="41" spans="1:23" ht="13.8" thickBot="1">
      <c r="B41" s="124">
        <v>21</v>
      </c>
      <c r="C41" s="125"/>
      <c r="D41" s="126"/>
      <c r="E41" s="127"/>
      <c r="F41" s="128"/>
      <c r="G41" s="1"/>
      <c r="H41" s="1"/>
      <c r="I41" s="1"/>
      <c r="J41" s="1"/>
      <c r="K41" s="1"/>
      <c r="L41" s="1"/>
      <c r="M41" s="1"/>
      <c r="N41" s="114"/>
      <c r="O41" s="74"/>
      <c r="P41" s="104" t="s">
        <v>71</v>
      </c>
      <c r="Q41" s="91"/>
      <c r="R41" s="89" t="s">
        <v>41</v>
      </c>
      <c r="S41" s="90" t="s">
        <v>41</v>
      </c>
      <c r="T41" s="89"/>
      <c r="U41" s="238"/>
      <c r="V41" s="77"/>
      <c r="W41" s="93"/>
    </row>
    <row r="42" spans="1:23" ht="13.2">
      <c r="A42" t="s">
        <v>190</v>
      </c>
      <c r="B42" s="51" t="s">
        <v>72</v>
      </c>
      <c r="C42" s="51"/>
      <c r="D42" s="51"/>
      <c r="E42" s="51"/>
      <c r="F42" s="51"/>
      <c r="G42" s="51" t="s">
        <v>73</v>
      </c>
      <c r="H42" s="51"/>
      <c r="I42" s="206"/>
      <c r="J42" s="1"/>
      <c r="K42" s="1"/>
      <c r="L42" s="1"/>
      <c r="M42" s="1"/>
      <c r="N42" s="114"/>
      <c r="O42" s="117" t="s">
        <v>161</v>
      </c>
      <c r="P42" s="132" t="s">
        <v>75</v>
      </c>
      <c r="Q42" s="98"/>
      <c r="R42" s="89" t="s">
        <v>41</v>
      </c>
      <c r="S42" s="90" t="s">
        <v>41</v>
      </c>
      <c r="T42" s="89"/>
      <c r="U42" s="238"/>
      <c r="V42" s="77"/>
      <c r="W42" s="93"/>
    </row>
    <row r="43" spans="1:23" ht="13.2">
      <c r="B43" s="73" t="s">
        <v>76</v>
      </c>
      <c r="C43" s="115"/>
      <c r="D43" s="199"/>
      <c r="E43" s="51"/>
      <c r="F43" s="51"/>
      <c r="G43" s="51" t="s">
        <v>77</v>
      </c>
      <c r="H43" s="51"/>
      <c r="I43" s="206"/>
      <c r="J43" s="1"/>
      <c r="K43" s="1"/>
      <c r="L43" s="1"/>
      <c r="M43" s="1"/>
      <c r="N43" s="97" t="s">
        <v>78</v>
      </c>
      <c r="O43" s="98"/>
      <c r="P43" s="104" t="s">
        <v>79</v>
      </c>
      <c r="Q43" s="91"/>
      <c r="R43" s="89" t="s">
        <v>41</v>
      </c>
      <c r="S43" s="90" t="s">
        <v>41</v>
      </c>
      <c r="T43" s="89"/>
      <c r="U43" s="238"/>
      <c r="V43" s="77"/>
      <c r="W43" s="93"/>
    </row>
    <row r="44" spans="1:23" ht="13.2">
      <c r="B44" s="136"/>
      <c r="C44" s="137"/>
      <c r="D44" s="137"/>
      <c r="E44" s="137"/>
      <c r="F44" s="137"/>
      <c r="G44" s="137"/>
      <c r="H44" s="137"/>
      <c r="I44" s="137"/>
      <c r="J44" s="138"/>
      <c r="K44" s="138"/>
      <c r="L44" s="139"/>
      <c r="M44" s="1"/>
      <c r="N44" s="114"/>
      <c r="O44" s="115"/>
      <c r="P44" s="140" t="s">
        <v>80</v>
      </c>
      <c r="Q44" s="141"/>
      <c r="R44" s="89" t="s">
        <v>41</v>
      </c>
      <c r="S44" s="90" t="s">
        <v>41</v>
      </c>
      <c r="T44" s="89"/>
      <c r="U44" s="238"/>
      <c r="V44" s="77"/>
      <c r="W44" s="93"/>
    </row>
    <row r="45" spans="1:23" ht="13.2">
      <c r="B45" s="142" t="s">
        <v>81</v>
      </c>
      <c r="C45" s="135"/>
      <c r="D45" s="135"/>
      <c r="E45" s="135"/>
      <c r="F45" s="135"/>
      <c r="G45" s="135"/>
      <c r="H45" s="135"/>
      <c r="I45" s="135"/>
      <c r="J45" s="143"/>
      <c r="K45" s="143"/>
      <c r="L45" s="144"/>
      <c r="M45" s="1"/>
      <c r="N45" s="114"/>
      <c r="O45" s="115"/>
      <c r="P45" s="104" t="s">
        <v>82</v>
      </c>
      <c r="Q45" s="91"/>
      <c r="R45" s="89" t="s">
        <v>41</v>
      </c>
      <c r="S45" s="90" t="s">
        <v>41</v>
      </c>
      <c r="T45" s="89"/>
      <c r="U45" s="238"/>
      <c r="V45" s="77"/>
      <c r="W45" s="93"/>
    </row>
    <row r="46" spans="1:23" ht="13.2">
      <c r="B46" s="142" t="s">
        <v>83</v>
      </c>
      <c r="C46" s="135"/>
      <c r="D46" s="135"/>
      <c r="E46" s="135"/>
      <c r="F46" s="135"/>
      <c r="G46" s="135"/>
      <c r="H46" s="135"/>
      <c r="I46" s="135"/>
      <c r="J46" s="143"/>
      <c r="K46" s="143"/>
      <c r="L46" s="144"/>
      <c r="M46" s="1"/>
      <c r="N46" s="114"/>
      <c r="O46" s="117" t="s">
        <v>162</v>
      </c>
      <c r="P46" s="104" t="s">
        <v>85</v>
      </c>
      <c r="Q46" s="91"/>
      <c r="R46" s="89" t="s">
        <v>41</v>
      </c>
      <c r="S46" s="90" t="s">
        <v>41</v>
      </c>
      <c r="T46" s="89"/>
      <c r="U46" s="238"/>
      <c r="V46" s="77"/>
      <c r="W46" s="93"/>
    </row>
    <row r="47" spans="1:23" ht="13.2">
      <c r="B47" s="145"/>
      <c r="C47" s="146"/>
      <c r="D47" s="146"/>
      <c r="E47" s="146"/>
      <c r="F47" s="146"/>
      <c r="G47" s="146"/>
      <c r="H47" s="146"/>
      <c r="I47" s="146"/>
      <c r="J47" s="147"/>
      <c r="K47" s="147"/>
      <c r="L47" s="148"/>
      <c r="M47" s="1"/>
      <c r="N47" s="114"/>
      <c r="O47" s="115"/>
      <c r="P47" s="149" t="s">
        <v>86</v>
      </c>
      <c r="Q47" s="91"/>
      <c r="R47" s="89" t="s">
        <v>41</v>
      </c>
      <c r="S47" s="90" t="s">
        <v>41</v>
      </c>
      <c r="T47" s="89"/>
      <c r="U47" s="238"/>
      <c r="V47" s="77"/>
      <c r="W47" s="93"/>
    </row>
    <row r="48" spans="1:23" ht="13.2">
      <c r="B48" s="150" t="s">
        <v>87</v>
      </c>
      <c r="C48" s="137"/>
      <c r="D48" s="137"/>
      <c r="E48" s="137"/>
      <c r="F48" s="137"/>
      <c r="G48" s="151"/>
      <c r="H48" s="152"/>
      <c r="I48" s="153" t="s">
        <v>88</v>
      </c>
      <c r="J48" s="153"/>
      <c r="K48" s="153"/>
      <c r="L48" s="154"/>
      <c r="M48" s="1"/>
      <c r="N48" s="108"/>
      <c r="O48" s="123" t="s">
        <v>163</v>
      </c>
      <c r="P48" s="281" t="s">
        <v>89</v>
      </c>
      <c r="Q48" s="282"/>
      <c r="R48" s="89" t="s">
        <v>90</v>
      </c>
      <c r="S48" s="90"/>
      <c r="T48" s="89"/>
      <c r="U48" s="238"/>
      <c r="V48" s="77"/>
      <c r="W48" s="93"/>
    </row>
    <row r="49" spans="2:23" ht="13.2">
      <c r="B49" s="142" t="s">
        <v>91</v>
      </c>
      <c r="C49" s="135"/>
      <c r="D49" s="135"/>
      <c r="E49" s="135"/>
      <c r="F49" s="135"/>
      <c r="G49" s="135"/>
      <c r="H49" s="155"/>
      <c r="I49" s="137"/>
      <c r="J49" s="137"/>
      <c r="K49" s="137"/>
      <c r="L49" s="156"/>
      <c r="M49" s="1"/>
      <c r="N49" s="97" t="s">
        <v>92</v>
      </c>
      <c r="O49" s="112"/>
      <c r="P49" s="73" t="s">
        <v>93</v>
      </c>
      <c r="Q49" s="73"/>
      <c r="R49" s="89" t="s">
        <v>41</v>
      </c>
      <c r="S49" s="90" t="s">
        <v>41</v>
      </c>
      <c r="T49" s="89"/>
      <c r="U49" s="238"/>
      <c r="V49" s="77"/>
      <c r="W49" s="93"/>
    </row>
    <row r="50" spans="2:23" ht="13.2">
      <c r="B50" s="142" t="s">
        <v>94</v>
      </c>
      <c r="C50" s="135"/>
      <c r="D50" s="135"/>
      <c r="E50" s="135"/>
      <c r="F50" s="135"/>
      <c r="G50" s="135"/>
      <c r="H50" s="155"/>
      <c r="I50" s="135"/>
      <c r="J50" s="135"/>
      <c r="K50" s="135"/>
      <c r="L50" s="155"/>
      <c r="M50" s="1"/>
      <c r="N50" s="114" t="s">
        <v>95</v>
      </c>
      <c r="O50" s="74"/>
      <c r="P50" s="86" t="s">
        <v>96</v>
      </c>
      <c r="Q50" s="92"/>
      <c r="R50" s="89" t="s">
        <v>41</v>
      </c>
      <c r="S50" s="90" t="s">
        <v>41</v>
      </c>
      <c r="T50" s="89"/>
      <c r="U50" s="238"/>
      <c r="V50" s="77"/>
      <c r="W50" s="93"/>
    </row>
    <row r="51" spans="2:23" ht="14.55" customHeight="1">
      <c r="B51" s="157"/>
      <c r="C51" s="129"/>
      <c r="D51" s="129"/>
      <c r="E51" s="129"/>
      <c r="F51" s="158"/>
      <c r="G51" s="135"/>
      <c r="H51" s="155"/>
      <c r="I51" s="159" t="s">
        <v>97</v>
      </c>
      <c r="J51" s="160"/>
      <c r="K51" s="160"/>
      <c r="L51" s="161"/>
      <c r="M51" s="1"/>
      <c r="N51" s="114"/>
      <c r="O51" s="74"/>
      <c r="P51" s="86" t="s">
        <v>98</v>
      </c>
      <c r="Q51" s="92"/>
      <c r="R51" s="162" t="s">
        <v>41</v>
      </c>
      <c r="S51" s="76" t="s">
        <v>41</v>
      </c>
      <c r="T51" s="89"/>
      <c r="U51" s="238"/>
      <c r="V51" s="77"/>
      <c r="W51" s="93"/>
    </row>
    <row r="52" spans="2:23" ht="13.5" customHeight="1">
      <c r="B52" s="150" t="s">
        <v>164</v>
      </c>
      <c r="C52" s="137"/>
      <c r="D52" s="137"/>
      <c r="E52" s="137"/>
      <c r="F52" s="163" t="s">
        <v>165</v>
      </c>
      <c r="G52" s="164"/>
      <c r="H52" s="165"/>
      <c r="I52" s="166" t="s">
        <v>101</v>
      </c>
      <c r="J52" s="166"/>
      <c r="K52" s="166"/>
      <c r="L52" s="167"/>
      <c r="M52" s="1"/>
      <c r="N52" s="108"/>
      <c r="O52" s="168"/>
      <c r="P52" s="73" t="s">
        <v>102</v>
      </c>
      <c r="Q52" s="73"/>
      <c r="R52" s="162" t="s">
        <v>41</v>
      </c>
      <c r="S52" s="76" t="s">
        <v>41</v>
      </c>
      <c r="T52" s="89"/>
      <c r="U52" s="238"/>
      <c r="V52" s="77"/>
      <c r="W52" s="93"/>
    </row>
    <row r="53" spans="2:23" ht="13.8" thickBot="1">
      <c r="B53" s="142" t="s">
        <v>103</v>
      </c>
      <c r="C53" s="135"/>
      <c r="D53" s="135"/>
      <c r="E53" s="135"/>
      <c r="F53" s="169" t="s">
        <v>166</v>
      </c>
      <c r="G53" s="135"/>
      <c r="H53" s="155"/>
      <c r="I53" s="135"/>
      <c r="J53" s="135"/>
      <c r="K53" s="135"/>
      <c r="L53" s="155"/>
      <c r="M53" s="1"/>
      <c r="N53" s="114" t="s">
        <v>105</v>
      </c>
      <c r="O53" s="115"/>
      <c r="P53" s="170"/>
      <c r="Q53" s="91"/>
      <c r="R53" s="89" t="s">
        <v>41</v>
      </c>
      <c r="S53" s="90" t="s">
        <v>41</v>
      </c>
      <c r="T53" s="162"/>
      <c r="U53" s="241"/>
      <c r="V53" s="171"/>
      <c r="W53" s="242"/>
    </row>
    <row r="54" spans="2:23" ht="13.2">
      <c r="B54" s="142" t="s">
        <v>167</v>
      </c>
      <c r="C54" s="135"/>
      <c r="D54" s="135"/>
      <c r="E54" s="135"/>
      <c r="F54" s="169"/>
      <c r="G54" s="135"/>
      <c r="H54" s="155"/>
      <c r="I54" s="135"/>
      <c r="J54" s="135"/>
      <c r="K54" s="135"/>
      <c r="L54" s="155"/>
      <c r="M54" s="1"/>
      <c r="N54" s="172" t="s">
        <v>107</v>
      </c>
      <c r="O54" s="173"/>
      <c r="P54" s="174" t="s">
        <v>108</v>
      </c>
      <c r="Q54" s="175"/>
      <c r="R54" s="176" t="s">
        <v>41</v>
      </c>
      <c r="S54" s="177" t="s">
        <v>41</v>
      </c>
      <c r="T54" s="176"/>
      <c r="U54" s="243"/>
      <c r="V54" s="178"/>
      <c r="W54" s="244"/>
    </row>
    <row r="55" spans="2:23" ht="13.8" thickBot="1">
      <c r="B55" s="157"/>
      <c r="C55" s="179"/>
      <c r="D55" s="146"/>
      <c r="E55" s="146"/>
      <c r="F55" s="180"/>
      <c r="G55" s="146"/>
      <c r="H55" s="181"/>
      <c r="I55" s="135"/>
      <c r="J55" s="135"/>
      <c r="K55" s="135"/>
      <c r="L55" s="155"/>
      <c r="M55" s="1"/>
      <c r="N55" s="182" t="s">
        <v>109</v>
      </c>
      <c r="O55" s="183"/>
      <c r="P55" s="184" t="s">
        <v>110</v>
      </c>
      <c r="Q55" s="185"/>
      <c r="R55" s="186" t="s">
        <v>41</v>
      </c>
      <c r="S55" s="187" t="s">
        <v>41</v>
      </c>
      <c r="T55" s="162"/>
      <c r="U55" s="241"/>
      <c r="V55" s="171"/>
      <c r="W55" s="245"/>
    </row>
    <row r="56" spans="2:23" ht="13.5" customHeight="1" thickBot="1">
      <c r="B56" s="268" t="s">
        <v>111</v>
      </c>
      <c r="C56" s="188"/>
      <c r="D56" s="135"/>
      <c r="E56" s="135"/>
      <c r="F56" s="137"/>
      <c r="G56" s="137"/>
      <c r="H56" s="137"/>
      <c r="I56" s="137"/>
      <c r="J56" s="137"/>
      <c r="K56" s="137"/>
      <c r="L56" s="156"/>
      <c r="M56" s="1"/>
      <c r="N56" s="271" t="s">
        <v>112</v>
      </c>
      <c r="O56" s="272"/>
      <c r="P56" s="272"/>
      <c r="Q56" s="273"/>
      <c r="R56" s="189"/>
      <c r="S56" s="190"/>
      <c r="T56" s="192"/>
      <c r="U56" s="246"/>
      <c r="V56" s="191"/>
      <c r="W56" s="247"/>
    </row>
    <row r="57" spans="2:23" ht="13.2">
      <c r="B57" s="269"/>
      <c r="C57" s="129"/>
      <c r="D57" s="129"/>
      <c r="E57" s="129"/>
      <c r="F57" s="135"/>
      <c r="G57" s="135"/>
      <c r="H57" s="135"/>
      <c r="I57" s="135"/>
      <c r="J57" s="135"/>
      <c r="K57" s="135"/>
      <c r="L57" s="155"/>
      <c r="M57" s="1"/>
      <c r="N57" s="1"/>
      <c r="O57" s="1"/>
      <c r="P57" s="1"/>
      <c r="Q57" s="1"/>
      <c r="R57" s="1"/>
      <c r="S57" s="1"/>
      <c r="T57" s="1"/>
      <c r="U57" s="1"/>
      <c r="V57" s="193"/>
      <c r="W57" s="193"/>
    </row>
    <row r="58" spans="2:23" ht="13.2">
      <c r="B58" s="269"/>
      <c r="C58" s="194"/>
      <c r="D58" s="135"/>
      <c r="E58" s="135"/>
      <c r="F58" s="135"/>
      <c r="G58" s="135"/>
      <c r="H58" s="135"/>
      <c r="I58" s="135"/>
      <c r="J58" s="135"/>
      <c r="K58" s="135"/>
      <c r="L58" s="155"/>
      <c r="M58" s="1"/>
      <c r="N58" s="1"/>
      <c r="O58" s="1"/>
      <c r="P58" s="85" t="s">
        <v>168</v>
      </c>
      <c r="Q58" s="195" t="s">
        <v>114</v>
      </c>
      <c r="R58" s="196" t="s">
        <v>199</v>
      </c>
      <c r="S58" s="197"/>
      <c r="T58" s="197"/>
      <c r="U58" s="198"/>
      <c r="V58" s="198"/>
      <c r="W58" s="237"/>
    </row>
    <row r="59" spans="2:23" ht="13.2">
      <c r="B59" s="270"/>
      <c r="C59" s="146"/>
      <c r="D59" s="146"/>
      <c r="E59" s="146"/>
      <c r="F59" s="146"/>
      <c r="G59" s="146"/>
      <c r="H59" s="146"/>
      <c r="I59" s="146"/>
      <c r="J59" s="147"/>
      <c r="K59" s="147"/>
      <c r="L59" s="148"/>
      <c r="M59" s="1"/>
      <c r="N59" s="1"/>
      <c r="O59" s="1"/>
      <c r="P59" s="1"/>
      <c r="Q59" s="201" t="s">
        <v>169</v>
      </c>
      <c r="R59" s="202" t="s">
        <v>198</v>
      </c>
      <c r="S59" s="203"/>
      <c r="T59" s="203"/>
      <c r="U59" s="203"/>
      <c r="V59" s="203"/>
      <c r="W59" s="204"/>
    </row>
    <row r="60" spans="2:23" ht="13.2">
      <c r="B60" s="1" t="s">
        <v>170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2:23" ht="13.2">
      <c r="B61" s="205" t="s">
        <v>171</v>
      </c>
      <c r="C61" s="51"/>
      <c r="D61" s="51"/>
      <c r="E61" s="51"/>
      <c r="F61" s="51"/>
      <c r="G61" s="51"/>
      <c r="H61" s="51"/>
      <c r="I61" s="206"/>
      <c r="J61" s="1"/>
      <c r="K61" s="1"/>
      <c r="L61" s="1"/>
      <c r="M61" s="1"/>
      <c r="N61" s="1"/>
      <c r="O61" s="1"/>
      <c r="P61" s="1"/>
      <c r="Q61" s="1"/>
      <c r="R61" s="207" t="s">
        <v>118</v>
      </c>
      <c r="S61" s="51"/>
      <c r="T61" s="51"/>
      <c r="U61" s="221"/>
      <c r="V61" s="249"/>
      <c r="W61" s="249"/>
    </row>
    <row r="62" spans="2:23" ht="13.2">
      <c r="B62" s="97" t="s">
        <v>120</v>
      </c>
      <c r="C62" s="112"/>
      <c r="D62" s="97" t="s">
        <v>172</v>
      </c>
      <c r="E62" s="98"/>
      <c r="F62" s="98"/>
      <c r="G62" s="98"/>
      <c r="H62" s="98"/>
      <c r="I62" s="112"/>
      <c r="J62" s="1"/>
      <c r="K62" s="1"/>
      <c r="L62" s="1"/>
      <c r="M62" s="1"/>
      <c r="N62" s="1"/>
      <c r="O62" s="1"/>
      <c r="P62" s="1"/>
      <c r="Q62" s="1"/>
      <c r="R62" s="208" t="s">
        <v>122</v>
      </c>
      <c r="S62" s="86" t="s">
        <v>123</v>
      </c>
      <c r="T62" s="88"/>
      <c r="U62" s="221"/>
      <c r="V62" s="221"/>
      <c r="W62" s="221"/>
    </row>
    <row r="63" spans="2:23" ht="13.2">
      <c r="B63" s="97" t="s">
        <v>126</v>
      </c>
      <c r="C63" s="112"/>
      <c r="D63" s="97" t="s">
        <v>173</v>
      </c>
      <c r="E63" s="98"/>
      <c r="F63" s="98"/>
      <c r="G63" s="98"/>
      <c r="H63" s="98"/>
      <c r="I63" s="112"/>
      <c r="J63" s="1"/>
      <c r="K63" s="1"/>
      <c r="L63" s="1"/>
      <c r="M63" s="1"/>
      <c r="N63" s="1"/>
      <c r="O63" s="1"/>
      <c r="P63" s="1"/>
      <c r="Q63" s="1"/>
      <c r="R63" s="208" t="s">
        <v>174</v>
      </c>
      <c r="S63" s="86" t="s">
        <v>129</v>
      </c>
      <c r="T63" s="88"/>
      <c r="U63" s="221"/>
      <c r="V63" s="222"/>
      <c r="W63" s="221"/>
    </row>
    <row r="64" spans="2:23" ht="13.2">
      <c r="B64" s="97" t="s">
        <v>131</v>
      </c>
      <c r="C64" s="112"/>
      <c r="D64" s="97" t="s">
        <v>132</v>
      </c>
      <c r="E64" s="98"/>
      <c r="F64" s="98"/>
      <c r="G64" s="98"/>
      <c r="H64" s="98"/>
      <c r="I64" s="112"/>
      <c r="J64" s="1"/>
      <c r="K64" s="1"/>
      <c r="L64" s="1"/>
      <c r="M64" s="1"/>
      <c r="N64" s="1"/>
      <c r="O64" s="1"/>
      <c r="P64" s="1"/>
      <c r="Q64" s="1"/>
      <c r="R64" s="208" t="s">
        <v>175</v>
      </c>
      <c r="S64" s="86" t="s">
        <v>134</v>
      </c>
      <c r="T64" s="88"/>
      <c r="U64" s="221"/>
      <c r="V64" s="222"/>
      <c r="W64" s="221"/>
    </row>
    <row r="65" spans="2:41" ht="13.2">
      <c r="B65" s="108"/>
      <c r="C65" s="113"/>
      <c r="D65" s="108" t="s">
        <v>136</v>
      </c>
      <c r="E65" s="141"/>
      <c r="F65" s="141"/>
      <c r="G65" s="141"/>
      <c r="H65" s="102"/>
      <c r="I65" s="64"/>
      <c r="J65" s="1"/>
      <c r="K65" s="1"/>
      <c r="L65" s="1"/>
      <c r="M65" s="1"/>
      <c r="N65" s="1"/>
      <c r="O65" s="1"/>
      <c r="P65" s="1"/>
      <c r="Q65" s="1"/>
      <c r="R65" s="208" t="s">
        <v>176</v>
      </c>
      <c r="S65" s="86" t="s">
        <v>138</v>
      </c>
      <c r="T65" s="88"/>
      <c r="U65" s="1"/>
      <c r="V65" s="222"/>
      <c r="W65" s="22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2:41" ht="26.4">
      <c r="B66" s="215" t="s">
        <v>177</v>
      </c>
      <c r="C66" s="88"/>
      <c r="D66" s="86" t="s">
        <v>141</v>
      </c>
      <c r="E66" s="87"/>
      <c r="F66" s="87"/>
      <c r="G66" s="87"/>
      <c r="H66" s="87"/>
      <c r="I66" s="216"/>
      <c r="J66" s="1"/>
      <c r="K66" s="1"/>
      <c r="L66" s="217"/>
      <c r="M66" s="218"/>
      <c r="N66" s="218"/>
      <c r="O66" s="218"/>
      <c r="P66" s="218"/>
      <c r="Q66" s="79"/>
      <c r="R66" s="115"/>
      <c r="S66" s="199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</row>
    <row r="67" spans="2:41" ht="13.2">
      <c r="B67" s="219"/>
      <c r="C67" s="199"/>
      <c r="D67" s="115"/>
      <c r="E67" s="199"/>
      <c r="F67" s="199"/>
      <c r="G67" s="199"/>
      <c r="H67" s="199"/>
      <c r="I67" s="220"/>
      <c r="J67" s="1"/>
      <c r="K67" s="1"/>
      <c r="L67" s="1"/>
      <c r="M67" s="1"/>
      <c r="N67" s="1"/>
      <c r="O67" s="1"/>
      <c r="P67" s="1"/>
      <c r="Q67" s="79"/>
      <c r="R67" s="115"/>
      <c r="S67" s="199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2:41" ht="13.2">
      <c r="B68" s="219"/>
      <c r="C68" s="199"/>
      <c r="D68" s="115"/>
      <c r="E68" s="199"/>
      <c r="F68" s="199"/>
      <c r="G68" s="199"/>
      <c r="H68" s="199"/>
      <c r="I68" s="220"/>
      <c r="J68" s="1"/>
      <c r="K68" s="1"/>
      <c r="L68" s="1"/>
      <c r="M68" s="1"/>
      <c r="N68" s="1"/>
      <c r="O68" s="1"/>
      <c r="P68" s="1"/>
      <c r="Q68" s="79"/>
      <c r="R68" s="115"/>
      <c r="S68" s="199"/>
      <c r="T68" s="1"/>
      <c r="U68" s="221"/>
      <c r="V68" s="222"/>
      <c r="W68" s="22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2:41" ht="13.2">
      <c r="B69" s="219"/>
      <c r="C69" s="199"/>
      <c r="D69" s="115"/>
      <c r="E69" s="199"/>
      <c r="F69" s="199"/>
      <c r="G69" s="199"/>
      <c r="H69" s="199"/>
      <c r="I69" s="220"/>
      <c r="J69" s="1"/>
      <c r="K69" s="1"/>
      <c r="L69" s="1"/>
      <c r="M69" s="1"/>
      <c r="N69" s="1"/>
      <c r="O69" s="1"/>
      <c r="P69" s="1"/>
      <c r="Q69" s="79"/>
      <c r="R69" s="115"/>
      <c r="S69" s="199"/>
      <c r="T69" s="1"/>
      <c r="U69" s="221"/>
      <c r="V69" s="222"/>
      <c r="W69" s="22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2:41" ht="13.2">
      <c r="B70" s="219"/>
      <c r="C70" s="199"/>
      <c r="D70" s="115"/>
      <c r="E70" s="199"/>
      <c r="F70" s="199"/>
      <c r="G70" s="199"/>
      <c r="H70" s="199"/>
      <c r="I70" s="220"/>
      <c r="J70" s="1"/>
      <c r="K70" s="223" t="s">
        <v>142</v>
      </c>
      <c r="L70" s="224"/>
      <c r="M70" s="223" t="s">
        <v>143</v>
      </c>
      <c r="N70" s="224"/>
      <c r="O70" s="225"/>
      <c r="P70" s="226"/>
      <c r="Q70" s="79"/>
      <c r="R70" s="115"/>
      <c r="S70" s="199"/>
      <c r="T70" s="1"/>
      <c r="U70" s="221"/>
      <c r="V70" s="222"/>
      <c r="W70" s="22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2:41" ht="13.2">
      <c r="B71" s="219"/>
      <c r="C71" s="199"/>
      <c r="D71" s="115"/>
      <c r="E71" s="199"/>
      <c r="F71" s="199"/>
      <c r="G71" s="199"/>
      <c r="H71" s="199"/>
      <c r="I71" s="220"/>
      <c r="J71" s="1"/>
      <c r="K71" s="227"/>
      <c r="L71" s="228"/>
      <c r="M71" s="227"/>
      <c r="N71" s="228"/>
      <c r="O71" s="229"/>
      <c r="P71" s="230"/>
      <c r="Q71" s="79"/>
      <c r="R71" s="115"/>
      <c r="S71" s="199"/>
      <c r="T71" s="1"/>
      <c r="U71" s="221"/>
      <c r="V71" s="222"/>
      <c r="W71" s="22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2:41" ht="13.2">
      <c r="B72" s="219"/>
      <c r="C72" s="199"/>
      <c r="D72" s="115"/>
      <c r="E72" s="199"/>
      <c r="F72" s="199"/>
      <c r="G72" s="199"/>
      <c r="H72" s="199"/>
      <c r="I72" s="220"/>
      <c r="J72" s="1"/>
      <c r="K72" s="227"/>
      <c r="L72" s="228"/>
      <c r="M72" s="227"/>
      <c r="N72" s="228"/>
      <c r="O72" s="229"/>
      <c r="P72" s="230"/>
      <c r="Q72" s="79"/>
      <c r="R72" s="115"/>
      <c r="S72" s="199"/>
      <c r="T72" s="1"/>
      <c r="U72" s="221"/>
      <c r="V72" s="222"/>
      <c r="W72" s="22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2:41" ht="13.2">
      <c r="B73" s="219"/>
      <c r="C73" s="199"/>
      <c r="D73" s="115"/>
      <c r="E73" s="199"/>
      <c r="F73" s="199"/>
      <c r="G73" s="199"/>
      <c r="H73" s="199"/>
      <c r="I73" s="220"/>
      <c r="J73" s="1"/>
      <c r="K73" s="227"/>
      <c r="L73" s="228"/>
      <c r="M73" s="227"/>
      <c r="N73" s="228"/>
      <c r="O73" s="229"/>
      <c r="P73" s="230"/>
      <c r="Q73" s="79"/>
      <c r="R73" s="115"/>
      <c r="S73" s="199"/>
      <c r="T73" s="1"/>
      <c r="U73" s="221"/>
      <c r="V73" s="222"/>
      <c r="W73" s="22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2:41" ht="13.2">
      <c r="B74" s="219"/>
      <c r="C74" s="199"/>
      <c r="D74" s="115"/>
      <c r="E74" s="199"/>
      <c r="F74" s="199"/>
      <c r="G74" s="199"/>
      <c r="H74" s="199"/>
      <c r="I74" s="220"/>
      <c r="J74" s="1"/>
      <c r="K74" s="227"/>
      <c r="L74" s="228"/>
      <c r="M74" s="227"/>
      <c r="N74" s="228"/>
      <c r="O74" s="229"/>
      <c r="P74" s="230"/>
      <c r="Q74" s="79"/>
      <c r="R74" s="115"/>
      <c r="S74" s="199"/>
      <c r="T74" s="1"/>
      <c r="U74" s="221"/>
      <c r="V74" s="222"/>
      <c r="W74" s="22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2:41" ht="13.2">
      <c r="B75" s="219"/>
      <c r="C75" s="199"/>
      <c r="D75" s="115"/>
      <c r="E75" s="199"/>
      <c r="F75" s="199"/>
      <c r="G75" s="199"/>
      <c r="H75" s="199"/>
      <c r="I75" s="220"/>
      <c r="J75" s="1"/>
      <c r="K75" s="231"/>
      <c r="L75" s="232"/>
      <c r="M75" s="231"/>
      <c r="N75" s="232"/>
      <c r="O75" s="233"/>
      <c r="P75" s="234"/>
      <c r="Q75" s="79"/>
      <c r="R75" s="115"/>
      <c r="S75" s="199"/>
      <c r="T75" s="1"/>
      <c r="U75" s="221"/>
      <c r="V75" s="222"/>
      <c r="W75" s="22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2:41" ht="13.2">
      <c r="B76" s="219"/>
      <c r="C76" s="199"/>
      <c r="D76" s="115"/>
      <c r="E76" s="199"/>
      <c r="F76" s="199"/>
      <c r="G76" s="199"/>
      <c r="H76" s="199"/>
      <c r="I76" s="220"/>
      <c r="J76" s="1"/>
      <c r="K76" s="1"/>
      <c r="L76" s="1"/>
      <c r="M76" s="1"/>
      <c r="N76" s="1"/>
      <c r="O76" s="1"/>
      <c r="P76" s="1"/>
      <c r="Q76" s="79"/>
      <c r="R76" s="115"/>
      <c r="S76" s="199"/>
      <c r="T76" s="1"/>
      <c r="U76" s="221"/>
      <c r="V76" s="222"/>
      <c r="W76" s="22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2:41" ht="13.2">
      <c r="B77" s="219"/>
      <c r="C77" s="199"/>
      <c r="D77" s="115"/>
      <c r="E77" s="199"/>
      <c r="F77" s="199"/>
      <c r="G77" s="199"/>
      <c r="H77" s="199"/>
      <c r="I77" s="220"/>
      <c r="J77" s="1"/>
      <c r="K77" s="1"/>
      <c r="L77" s="1"/>
      <c r="M77" s="1"/>
      <c r="N77" s="1"/>
      <c r="O77" s="1"/>
      <c r="P77" s="1"/>
      <c r="Q77" s="79"/>
      <c r="R77" s="115"/>
      <c r="S77" s="199"/>
      <c r="T77" s="1"/>
      <c r="U77" s="221"/>
      <c r="V77" s="222"/>
      <c r="W77" s="22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2:41" ht="13.2">
      <c r="B78" s="219"/>
      <c r="C78" s="199"/>
      <c r="D78" s="115"/>
      <c r="E78" s="199"/>
      <c r="F78" s="199"/>
      <c r="G78" s="199"/>
      <c r="H78" s="199"/>
      <c r="I78" s="220"/>
      <c r="J78" s="1"/>
      <c r="K78" s="1"/>
      <c r="L78" s="1"/>
      <c r="M78" s="1"/>
      <c r="N78" s="1"/>
      <c r="O78" s="1"/>
      <c r="P78" s="1"/>
      <c r="Q78" s="79"/>
      <c r="R78" s="115"/>
      <c r="S78" s="199"/>
      <c r="T78" s="1"/>
      <c r="U78" s="221"/>
      <c r="V78" s="222"/>
      <c r="W78" s="22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2:41" ht="13.2">
      <c r="B79" s="219"/>
      <c r="C79" s="199"/>
      <c r="D79" s="115"/>
      <c r="E79" s="199"/>
      <c r="F79" s="199"/>
      <c r="G79" s="199"/>
      <c r="H79" s="199"/>
      <c r="I79" s="220"/>
      <c r="J79" s="1"/>
      <c r="K79" s="1"/>
      <c r="L79" s="1"/>
      <c r="M79" s="1"/>
      <c r="N79" s="1"/>
      <c r="O79" s="1"/>
      <c r="P79" s="1"/>
      <c r="Q79" s="79"/>
      <c r="R79" s="115"/>
      <c r="S79" s="199"/>
      <c r="T79" s="1"/>
      <c r="U79" s="221"/>
      <c r="V79" s="222"/>
      <c r="W79" s="22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2:41" ht="13.2">
      <c r="B80" s="219"/>
      <c r="C80" s="199"/>
      <c r="D80" s="115"/>
      <c r="E80" s="199"/>
      <c r="F80" s="199"/>
      <c r="G80" s="199"/>
      <c r="H80" s="199"/>
      <c r="I80" s="220"/>
      <c r="J80" s="1"/>
      <c r="K80" s="1"/>
      <c r="L80" s="1"/>
      <c r="M80" s="1"/>
      <c r="N80" s="1"/>
      <c r="O80" s="1"/>
      <c r="P80" s="1"/>
      <c r="Q80" s="79"/>
      <c r="R80" s="115"/>
      <c r="S80" s="199"/>
      <c r="T80" s="1"/>
      <c r="U80" s="221"/>
      <c r="V80" s="222"/>
      <c r="W80" s="22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2:23" ht="13.2">
      <c r="B81" s="219"/>
      <c r="C81" s="199"/>
      <c r="D81" s="115"/>
      <c r="E81" s="199"/>
      <c r="F81" s="199"/>
      <c r="G81" s="199"/>
      <c r="H81" s="199"/>
      <c r="I81" s="220"/>
      <c r="J81" s="1"/>
      <c r="K81" s="1"/>
      <c r="L81" s="1"/>
      <c r="M81" s="1"/>
      <c r="N81" s="1"/>
      <c r="O81" s="1"/>
      <c r="P81" s="1"/>
      <c r="Q81" s="79"/>
      <c r="R81" s="115"/>
      <c r="S81" s="199"/>
      <c r="T81" s="1"/>
      <c r="U81" s="221"/>
      <c r="V81" s="222"/>
      <c r="W81" s="221"/>
    </row>
    <row r="82" spans="2:23" ht="13.2">
      <c r="B82" s="219"/>
      <c r="C82" s="199"/>
      <c r="D82" s="115"/>
      <c r="E82" s="199"/>
      <c r="F82" s="199"/>
      <c r="G82" s="199"/>
      <c r="H82" s="199"/>
      <c r="I82" s="220"/>
      <c r="J82" s="1"/>
      <c r="K82" s="1"/>
      <c r="L82" s="1"/>
      <c r="M82" s="1"/>
      <c r="N82" s="1"/>
      <c r="O82" s="1"/>
      <c r="P82" s="1"/>
      <c r="Q82" s="79"/>
      <c r="R82" s="115"/>
      <c r="S82" s="199"/>
      <c r="T82" s="1"/>
      <c r="U82" s="221"/>
      <c r="V82" s="222"/>
      <c r="W82" s="221"/>
    </row>
    <row r="83" spans="2:23" ht="13.2">
      <c r="B83" s="219"/>
      <c r="C83" s="199"/>
      <c r="D83" s="115"/>
      <c r="E83" s="199"/>
      <c r="F83" s="199"/>
      <c r="G83" s="199"/>
      <c r="H83" s="199"/>
      <c r="I83" s="220"/>
      <c r="J83" s="1"/>
      <c r="K83" s="1"/>
      <c r="L83" s="1"/>
      <c r="M83" s="1"/>
      <c r="N83" s="1"/>
      <c r="O83" s="1"/>
      <c r="P83" s="1"/>
      <c r="Q83" s="79"/>
      <c r="R83" s="115"/>
      <c r="S83" s="199"/>
      <c r="T83" s="1"/>
      <c r="U83" s="221"/>
      <c r="V83" s="222"/>
      <c r="W83" s="221"/>
    </row>
    <row r="84" spans="2:23" ht="13.2">
      <c r="B84" s="219"/>
      <c r="C84" s="199"/>
      <c r="D84" s="115"/>
      <c r="E84" s="199"/>
      <c r="F84" s="199"/>
      <c r="G84" s="199"/>
      <c r="H84" s="199"/>
      <c r="I84" s="220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8" spans="2:23" ht="13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2:23" ht="13.2">
      <c r="C89" s="235"/>
      <c r="D89" s="235" t="e">
        <f t="shared" ref="D89:W89" si="7">C7*(D8-E8)+D7*(E8-C8)+E7*(C8-D8)</f>
        <v>#VALUE!</v>
      </c>
      <c r="E89" s="235" t="e">
        <f t="shared" si="7"/>
        <v>#VALUE!</v>
      </c>
      <c r="F89" s="235" t="e">
        <f t="shared" si="7"/>
        <v>#VALUE!</v>
      </c>
      <c r="G89" s="235" t="e">
        <f t="shared" si="7"/>
        <v>#VALUE!</v>
      </c>
      <c r="H89" s="235" t="e">
        <f t="shared" si="7"/>
        <v>#VALUE!</v>
      </c>
      <c r="I89" s="235" t="e">
        <f t="shared" si="7"/>
        <v>#VALUE!</v>
      </c>
      <c r="J89" s="235" t="e">
        <f t="shared" si="7"/>
        <v>#VALUE!</v>
      </c>
      <c r="K89" s="235" t="e">
        <f t="shared" si="7"/>
        <v>#VALUE!</v>
      </c>
      <c r="L89" s="235" t="e">
        <f t="shared" si="7"/>
        <v>#VALUE!</v>
      </c>
      <c r="M89" s="235" t="e">
        <f t="shared" si="7"/>
        <v>#VALUE!</v>
      </c>
      <c r="N89" s="235" t="e">
        <f t="shared" si="7"/>
        <v>#VALUE!</v>
      </c>
      <c r="O89" s="235" t="e">
        <f t="shared" si="7"/>
        <v>#VALUE!</v>
      </c>
      <c r="P89" s="235" t="e">
        <f t="shared" si="7"/>
        <v>#VALUE!</v>
      </c>
      <c r="Q89" s="235" t="e">
        <f t="shared" si="7"/>
        <v>#VALUE!</v>
      </c>
      <c r="R89" s="235" t="e">
        <f t="shared" si="7"/>
        <v>#VALUE!</v>
      </c>
      <c r="S89" s="235" t="e">
        <f t="shared" si="7"/>
        <v>#VALUE!</v>
      </c>
      <c r="T89" s="235" t="e">
        <f t="shared" si="7"/>
        <v>#VALUE!</v>
      </c>
      <c r="U89" s="235" t="e">
        <f t="shared" si="7"/>
        <v>#VALUE!</v>
      </c>
      <c r="V89" s="235" t="e">
        <f t="shared" si="7"/>
        <v>#VALUE!</v>
      </c>
      <c r="W89" s="235" t="e">
        <f t="shared" si="7"/>
        <v>#VALUE!</v>
      </c>
    </row>
    <row r="90" spans="2:23" ht="13.2">
      <c r="B90" s="235" t="s">
        <v>178</v>
      </c>
      <c r="C90" s="235"/>
      <c r="D90" s="235" t="e">
        <f t="shared" ref="D90:W90" si="8">D7*(E8-F8)+E7*(F8-D8)+F7*(D8-E8)</f>
        <v>#VALUE!</v>
      </c>
      <c r="E90" s="235" t="e">
        <f t="shared" si="8"/>
        <v>#VALUE!</v>
      </c>
      <c r="F90" s="235" t="e">
        <f t="shared" si="8"/>
        <v>#VALUE!</v>
      </c>
      <c r="G90" s="235" t="e">
        <f t="shared" si="8"/>
        <v>#VALUE!</v>
      </c>
      <c r="H90" s="235" t="e">
        <f t="shared" si="8"/>
        <v>#VALUE!</v>
      </c>
      <c r="I90" s="235" t="e">
        <f t="shared" si="8"/>
        <v>#VALUE!</v>
      </c>
      <c r="J90" s="235" t="e">
        <f t="shared" si="8"/>
        <v>#VALUE!</v>
      </c>
      <c r="K90" s="235" t="e">
        <f t="shared" si="8"/>
        <v>#VALUE!</v>
      </c>
      <c r="L90" s="235" t="e">
        <f t="shared" si="8"/>
        <v>#VALUE!</v>
      </c>
      <c r="M90" s="235" t="e">
        <f t="shared" si="8"/>
        <v>#VALUE!</v>
      </c>
      <c r="N90" s="235" t="e">
        <f t="shared" si="8"/>
        <v>#VALUE!</v>
      </c>
      <c r="O90" s="235" t="e">
        <f t="shared" si="8"/>
        <v>#VALUE!</v>
      </c>
      <c r="P90" s="235" t="e">
        <f t="shared" si="8"/>
        <v>#VALUE!</v>
      </c>
      <c r="Q90" s="235" t="e">
        <f t="shared" si="8"/>
        <v>#VALUE!</v>
      </c>
      <c r="R90" s="235" t="e">
        <f t="shared" si="8"/>
        <v>#VALUE!</v>
      </c>
      <c r="S90" s="235" t="e">
        <f t="shared" si="8"/>
        <v>#VALUE!</v>
      </c>
      <c r="T90" s="235" t="e">
        <f t="shared" si="8"/>
        <v>#VALUE!</v>
      </c>
      <c r="U90" s="235" t="e">
        <f t="shared" si="8"/>
        <v>#VALUE!</v>
      </c>
      <c r="V90" s="235" t="e">
        <f t="shared" si="8"/>
        <v>#VALUE!</v>
      </c>
      <c r="W90" s="235" t="e">
        <f t="shared" si="8"/>
        <v>#VALUE!</v>
      </c>
    </row>
    <row r="91" spans="2:23" ht="13.2">
      <c r="B91" s="235" t="s">
        <v>179</v>
      </c>
      <c r="C91" s="235"/>
      <c r="D91" s="235" t="e">
        <f t="shared" ref="D91:W91" si="9">C8*(D6-E6)+D8*(E6-C6)+E8*(C6-D6)</f>
        <v>#VALUE!</v>
      </c>
      <c r="E91" s="235" t="e">
        <f t="shared" si="9"/>
        <v>#VALUE!</v>
      </c>
      <c r="F91" s="235" t="e">
        <f t="shared" si="9"/>
        <v>#VALUE!</v>
      </c>
      <c r="G91" s="235" t="e">
        <f t="shared" si="9"/>
        <v>#VALUE!</v>
      </c>
      <c r="H91" s="235" t="e">
        <f t="shared" si="9"/>
        <v>#VALUE!</v>
      </c>
      <c r="I91" s="235" t="e">
        <f t="shared" si="9"/>
        <v>#VALUE!</v>
      </c>
      <c r="J91" s="235" t="e">
        <f t="shared" si="9"/>
        <v>#VALUE!</v>
      </c>
      <c r="K91" s="235" t="e">
        <f t="shared" si="9"/>
        <v>#VALUE!</v>
      </c>
      <c r="L91" s="235" t="e">
        <f t="shared" si="9"/>
        <v>#VALUE!</v>
      </c>
      <c r="M91" s="235" t="e">
        <f t="shared" si="9"/>
        <v>#VALUE!</v>
      </c>
      <c r="N91" s="235" t="e">
        <f t="shared" si="9"/>
        <v>#VALUE!</v>
      </c>
      <c r="O91" s="235" t="e">
        <f t="shared" si="9"/>
        <v>#VALUE!</v>
      </c>
      <c r="P91" s="235" t="e">
        <f t="shared" si="9"/>
        <v>#VALUE!</v>
      </c>
      <c r="Q91" s="235" t="e">
        <f t="shared" si="9"/>
        <v>#VALUE!</v>
      </c>
      <c r="R91" s="235" t="e">
        <f t="shared" si="9"/>
        <v>#VALUE!</v>
      </c>
      <c r="S91" s="235" t="e">
        <f t="shared" si="9"/>
        <v>#VALUE!</v>
      </c>
      <c r="T91" s="235" t="e">
        <f t="shared" si="9"/>
        <v>#VALUE!</v>
      </c>
      <c r="U91" s="235" t="e">
        <f t="shared" si="9"/>
        <v>#VALUE!</v>
      </c>
      <c r="V91" s="235" t="e">
        <f t="shared" si="9"/>
        <v>#VALUE!</v>
      </c>
      <c r="W91" s="235" t="e">
        <f t="shared" si="9"/>
        <v>#VALUE!</v>
      </c>
    </row>
    <row r="92" spans="2:23" ht="13.2">
      <c r="B92" s="235" t="s">
        <v>180</v>
      </c>
      <c r="C92" s="235"/>
      <c r="D92" s="235" t="e">
        <f>D8*(E6-F6)+E8*(F6-D6)+F8*(D6-E6)</f>
        <v>#VALUE!</v>
      </c>
      <c r="E92" s="235" t="e">
        <f t="shared" ref="E92:W92" si="10">E8*(F6-G6)+F8*(G6-E6)+G8*(E6-F6)</f>
        <v>#VALUE!</v>
      </c>
      <c r="F92" s="235" t="e">
        <f t="shared" si="10"/>
        <v>#VALUE!</v>
      </c>
      <c r="G92" s="235" t="e">
        <f t="shared" si="10"/>
        <v>#VALUE!</v>
      </c>
      <c r="H92" s="235" t="e">
        <f t="shared" si="10"/>
        <v>#VALUE!</v>
      </c>
      <c r="I92" s="235" t="e">
        <f t="shared" si="10"/>
        <v>#VALUE!</v>
      </c>
      <c r="J92" s="235" t="e">
        <f t="shared" si="10"/>
        <v>#VALUE!</v>
      </c>
      <c r="K92" s="235" t="e">
        <f t="shared" si="10"/>
        <v>#VALUE!</v>
      </c>
      <c r="L92" s="235" t="e">
        <f t="shared" si="10"/>
        <v>#VALUE!</v>
      </c>
      <c r="M92" s="235" t="e">
        <f t="shared" si="10"/>
        <v>#VALUE!</v>
      </c>
      <c r="N92" s="235" t="e">
        <f t="shared" si="10"/>
        <v>#VALUE!</v>
      </c>
      <c r="O92" s="235" t="e">
        <f t="shared" si="10"/>
        <v>#VALUE!</v>
      </c>
      <c r="P92" s="235" t="e">
        <f t="shared" si="10"/>
        <v>#VALUE!</v>
      </c>
      <c r="Q92" s="235" t="e">
        <f t="shared" si="10"/>
        <v>#VALUE!</v>
      </c>
      <c r="R92" s="235" t="e">
        <f t="shared" si="10"/>
        <v>#VALUE!</v>
      </c>
      <c r="S92" s="235" t="e">
        <f t="shared" si="10"/>
        <v>#VALUE!</v>
      </c>
      <c r="T92" s="235" t="e">
        <f t="shared" si="10"/>
        <v>#VALUE!</v>
      </c>
      <c r="U92" s="235" t="e">
        <f t="shared" si="10"/>
        <v>#VALUE!</v>
      </c>
      <c r="V92" s="235" t="e">
        <f t="shared" si="10"/>
        <v>#VALUE!</v>
      </c>
      <c r="W92" s="235" t="e">
        <f t="shared" si="10"/>
        <v>#VALUE!</v>
      </c>
    </row>
    <row r="93" spans="2:23" ht="13.2">
      <c r="B93" s="235" t="s">
        <v>181</v>
      </c>
      <c r="C93" s="235"/>
      <c r="D93" s="235" t="e">
        <f t="shared" ref="D93:W93" si="11">C6*(D7-E7)+D6*(E7-C7)+E6*(C7-D7)</f>
        <v>#VALUE!</v>
      </c>
      <c r="E93" s="235" t="e">
        <f t="shared" si="11"/>
        <v>#VALUE!</v>
      </c>
      <c r="F93" s="235" t="e">
        <f t="shared" si="11"/>
        <v>#VALUE!</v>
      </c>
      <c r="G93" s="235" t="e">
        <f t="shared" si="11"/>
        <v>#VALUE!</v>
      </c>
      <c r="H93" s="235" t="e">
        <f t="shared" si="11"/>
        <v>#VALUE!</v>
      </c>
      <c r="I93" s="235" t="e">
        <f t="shared" si="11"/>
        <v>#VALUE!</v>
      </c>
      <c r="J93" s="235" t="e">
        <f t="shared" si="11"/>
        <v>#VALUE!</v>
      </c>
      <c r="K93" s="235" t="e">
        <f t="shared" si="11"/>
        <v>#VALUE!</v>
      </c>
      <c r="L93" s="235" t="e">
        <f t="shared" si="11"/>
        <v>#VALUE!</v>
      </c>
      <c r="M93" s="235" t="e">
        <f t="shared" si="11"/>
        <v>#VALUE!</v>
      </c>
      <c r="N93" s="235" t="e">
        <f t="shared" si="11"/>
        <v>#VALUE!</v>
      </c>
      <c r="O93" s="235" t="e">
        <f t="shared" si="11"/>
        <v>#VALUE!</v>
      </c>
      <c r="P93" s="235" t="e">
        <f t="shared" si="11"/>
        <v>#VALUE!</v>
      </c>
      <c r="Q93" s="235" t="e">
        <f t="shared" si="11"/>
        <v>#VALUE!</v>
      </c>
      <c r="R93" s="235" t="e">
        <f t="shared" si="11"/>
        <v>#VALUE!</v>
      </c>
      <c r="S93" s="235" t="e">
        <f t="shared" si="11"/>
        <v>#VALUE!</v>
      </c>
      <c r="T93" s="235" t="e">
        <f t="shared" si="11"/>
        <v>#VALUE!</v>
      </c>
      <c r="U93" s="235" t="e">
        <f t="shared" si="11"/>
        <v>#VALUE!</v>
      </c>
      <c r="V93" s="235" t="e">
        <f t="shared" si="11"/>
        <v>#VALUE!</v>
      </c>
      <c r="W93" s="235" t="e">
        <f t="shared" si="11"/>
        <v>#VALUE!</v>
      </c>
    </row>
    <row r="94" spans="2:23" ht="13.2">
      <c r="B94" s="235" t="s">
        <v>182</v>
      </c>
      <c r="C94" s="235"/>
      <c r="D94" s="235" t="e">
        <f t="shared" ref="D94:W94" si="12">D6*(E7-F7)+E6*(F7-D7)+F6*(D7-E7)</f>
        <v>#VALUE!</v>
      </c>
      <c r="E94" s="235" t="e">
        <f t="shared" si="12"/>
        <v>#VALUE!</v>
      </c>
      <c r="F94" s="235" t="e">
        <f t="shared" si="12"/>
        <v>#VALUE!</v>
      </c>
      <c r="G94" s="235" t="e">
        <f t="shared" si="12"/>
        <v>#VALUE!</v>
      </c>
      <c r="H94" s="235" t="e">
        <f t="shared" si="12"/>
        <v>#VALUE!</v>
      </c>
      <c r="I94" s="235" t="e">
        <f t="shared" si="12"/>
        <v>#VALUE!</v>
      </c>
      <c r="J94" s="235" t="e">
        <f t="shared" si="12"/>
        <v>#VALUE!</v>
      </c>
      <c r="K94" s="235" t="e">
        <f t="shared" si="12"/>
        <v>#VALUE!</v>
      </c>
      <c r="L94" s="235" t="e">
        <f t="shared" si="12"/>
        <v>#VALUE!</v>
      </c>
      <c r="M94" s="235" t="e">
        <f t="shared" si="12"/>
        <v>#VALUE!</v>
      </c>
      <c r="N94" s="235" t="e">
        <f t="shared" si="12"/>
        <v>#VALUE!</v>
      </c>
      <c r="O94" s="235" t="e">
        <f t="shared" si="12"/>
        <v>#VALUE!</v>
      </c>
      <c r="P94" s="235" t="e">
        <f t="shared" si="12"/>
        <v>#VALUE!</v>
      </c>
      <c r="Q94" s="235" t="e">
        <f t="shared" si="12"/>
        <v>#VALUE!</v>
      </c>
      <c r="R94" s="235" t="e">
        <f t="shared" si="12"/>
        <v>#VALUE!</v>
      </c>
      <c r="S94" s="235" t="e">
        <f t="shared" si="12"/>
        <v>#VALUE!</v>
      </c>
      <c r="T94" s="235" t="e">
        <f t="shared" si="12"/>
        <v>#VALUE!</v>
      </c>
      <c r="U94" s="235" t="e">
        <f t="shared" si="12"/>
        <v>#VALUE!</v>
      </c>
      <c r="V94" s="235" t="e">
        <f t="shared" si="12"/>
        <v>#VALUE!</v>
      </c>
      <c r="W94" s="235" t="e">
        <f t="shared" si="12"/>
        <v>#VALUE!</v>
      </c>
    </row>
    <row r="95" spans="2:23" ht="13.2">
      <c r="B95" s="235" t="s">
        <v>183</v>
      </c>
      <c r="C95" s="235"/>
      <c r="D95" s="235" t="e">
        <f t="shared" ref="D95:W95" si="13">C6*(E7*D8-D7*E8)+C7*(E8*D6-D8*E6)+C8*(E6*D7-D6*E7)</f>
        <v>#VALUE!</v>
      </c>
      <c r="E95" s="235" t="e">
        <f t="shared" si="13"/>
        <v>#VALUE!</v>
      </c>
      <c r="F95" s="235" t="e">
        <f t="shared" si="13"/>
        <v>#VALUE!</v>
      </c>
      <c r="G95" s="235" t="e">
        <f t="shared" si="13"/>
        <v>#VALUE!</v>
      </c>
      <c r="H95" s="235" t="e">
        <f t="shared" si="13"/>
        <v>#VALUE!</v>
      </c>
      <c r="I95" s="235" t="e">
        <f t="shared" si="13"/>
        <v>#VALUE!</v>
      </c>
      <c r="J95" s="235" t="e">
        <f t="shared" si="13"/>
        <v>#VALUE!</v>
      </c>
      <c r="K95" s="235" t="e">
        <f t="shared" si="13"/>
        <v>#VALUE!</v>
      </c>
      <c r="L95" s="235" t="e">
        <f t="shared" si="13"/>
        <v>#VALUE!</v>
      </c>
      <c r="M95" s="235" t="e">
        <f t="shared" si="13"/>
        <v>#VALUE!</v>
      </c>
      <c r="N95" s="235" t="e">
        <f t="shared" si="13"/>
        <v>#VALUE!</v>
      </c>
      <c r="O95" s="235" t="e">
        <f t="shared" si="13"/>
        <v>#VALUE!</v>
      </c>
      <c r="P95" s="235" t="e">
        <f t="shared" si="13"/>
        <v>#VALUE!</v>
      </c>
      <c r="Q95" s="235" t="e">
        <f t="shared" si="13"/>
        <v>#VALUE!</v>
      </c>
      <c r="R95" s="235" t="e">
        <f t="shared" si="13"/>
        <v>#VALUE!</v>
      </c>
      <c r="S95" s="235" t="e">
        <f t="shared" si="13"/>
        <v>#VALUE!</v>
      </c>
      <c r="T95" s="235" t="e">
        <f t="shared" si="13"/>
        <v>#VALUE!</v>
      </c>
      <c r="U95" s="235" t="e">
        <f t="shared" si="13"/>
        <v>#VALUE!</v>
      </c>
      <c r="V95" s="235" t="e">
        <f t="shared" si="13"/>
        <v>#VALUE!</v>
      </c>
      <c r="W95" s="235" t="e">
        <f t="shared" si="13"/>
        <v>#VALUE!</v>
      </c>
    </row>
    <row r="96" spans="2:23" ht="13.2">
      <c r="B96" s="235" t="s">
        <v>184</v>
      </c>
      <c r="C96" s="235"/>
      <c r="D96" s="235" t="e">
        <f t="shared" ref="D96:W96" si="14">D89*D90+D91*D92+D93*D94</f>
        <v>#VALUE!</v>
      </c>
      <c r="E96" s="235" t="e">
        <f t="shared" si="14"/>
        <v>#VALUE!</v>
      </c>
      <c r="F96" s="235" t="e">
        <f t="shared" si="14"/>
        <v>#VALUE!</v>
      </c>
      <c r="G96" s="235" t="e">
        <f t="shared" si="14"/>
        <v>#VALUE!</v>
      </c>
      <c r="H96" s="235" t="e">
        <f t="shared" si="14"/>
        <v>#VALUE!</v>
      </c>
      <c r="I96" s="235" t="e">
        <f t="shared" si="14"/>
        <v>#VALUE!</v>
      </c>
      <c r="J96" s="235" t="e">
        <f t="shared" si="14"/>
        <v>#VALUE!</v>
      </c>
      <c r="K96" s="235" t="e">
        <f t="shared" si="14"/>
        <v>#VALUE!</v>
      </c>
      <c r="L96" s="235" t="e">
        <f t="shared" si="14"/>
        <v>#VALUE!</v>
      </c>
      <c r="M96" s="235" t="e">
        <f t="shared" si="14"/>
        <v>#VALUE!</v>
      </c>
      <c r="N96" s="235" t="e">
        <f t="shared" si="14"/>
        <v>#VALUE!</v>
      </c>
      <c r="O96" s="235" t="e">
        <f t="shared" si="14"/>
        <v>#VALUE!</v>
      </c>
      <c r="P96" s="235" t="e">
        <f t="shared" si="14"/>
        <v>#VALUE!</v>
      </c>
      <c r="Q96" s="235" t="e">
        <f t="shared" si="14"/>
        <v>#VALUE!</v>
      </c>
      <c r="R96" s="235" t="e">
        <f t="shared" si="14"/>
        <v>#VALUE!</v>
      </c>
      <c r="S96" s="235" t="e">
        <f t="shared" si="14"/>
        <v>#VALUE!</v>
      </c>
      <c r="T96" s="235" t="e">
        <f t="shared" si="14"/>
        <v>#VALUE!</v>
      </c>
      <c r="U96" s="235" t="e">
        <f t="shared" si="14"/>
        <v>#VALUE!</v>
      </c>
      <c r="V96" s="235" t="e">
        <f t="shared" si="14"/>
        <v>#VALUE!</v>
      </c>
      <c r="W96" s="235" t="e">
        <f t="shared" si="14"/>
        <v>#VALUE!</v>
      </c>
    </row>
    <row r="97" spans="2:23" ht="13.2">
      <c r="B97" s="235" t="s">
        <v>185</v>
      </c>
      <c r="C97" s="235"/>
      <c r="D97" s="235" t="e">
        <f t="shared" ref="D97:W98" si="15">SQRT(D89^2+D91^2+D93^2)</f>
        <v>#VALUE!</v>
      </c>
      <c r="E97" s="235" t="e">
        <f t="shared" si="15"/>
        <v>#VALUE!</v>
      </c>
      <c r="F97" s="235" t="e">
        <f t="shared" si="15"/>
        <v>#VALUE!</v>
      </c>
      <c r="G97" s="235" t="e">
        <f t="shared" si="15"/>
        <v>#VALUE!</v>
      </c>
      <c r="H97" s="235" t="e">
        <f t="shared" si="15"/>
        <v>#VALUE!</v>
      </c>
      <c r="I97" s="235" t="e">
        <f t="shared" si="15"/>
        <v>#VALUE!</v>
      </c>
      <c r="J97" s="235" t="e">
        <f t="shared" si="15"/>
        <v>#VALUE!</v>
      </c>
      <c r="K97" s="235" t="e">
        <f t="shared" si="15"/>
        <v>#VALUE!</v>
      </c>
      <c r="L97" s="235" t="e">
        <f t="shared" si="15"/>
        <v>#VALUE!</v>
      </c>
      <c r="M97" s="235" t="e">
        <f t="shared" si="15"/>
        <v>#VALUE!</v>
      </c>
      <c r="N97" s="235" t="e">
        <f t="shared" si="15"/>
        <v>#VALUE!</v>
      </c>
      <c r="O97" s="235" t="e">
        <f t="shared" si="15"/>
        <v>#VALUE!</v>
      </c>
      <c r="P97" s="235" t="e">
        <f t="shared" si="15"/>
        <v>#VALUE!</v>
      </c>
      <c r="Q97" s="235" t="e">
        <f t="shared" si="15"/>
        <v>#VALUE!</v>
      </c>
      <c r="R97" s="235" t="e">
        <f t="shared" si="15"/>
        <v>#VALUE!</v>
      </c>
      <c r="S97" s="235" t="e">
        <f t="shared" si="15"/>
        <v>#VALUE!</v>
      </c>
      <c r="T97" s="235" t="e">
        <f t="shared" si="15"/>
        <v>#VALUE!</v>
      </c>
      <c r="U97" s="235" t="e">
        <f t="shared" si="15"/>
        <v>#VALUE!</v>
      </c>
      <c r="V97" s="235" t="e">
        <f t="shared" si="15"/>
        <v>#VALUE!</v>
      </c>
      <c r="W97" s="235" t="e">
        <f t="shared" si="15"/>
        <v>#VALUE!</v>
      </c>
    </row>
    <row r="98" spans="2:23" ht="13.2">
      <c r="B98" s="235" t="s">
        <v>186</v>
      </c>
      <c r="C98" s="235"/>
      <c r="D98" s="235" t="e">
        <f t="shared" si="15"/>
        <v>#VALUE!</v>
      </c>
      <c r="E98" s="235" t="e">
        <f t="shared" si="15"/>
        <v>#VALUE!</v>
      </c>
      <c r="F98" s="235" t="e">
        <f t="shared" si="15"/>
        <v>#VALUE!</v>
      </c>
      <c r="G98" s="235" t="e">
        <f t="shared" si="15"/>
        <v>#VALUE!</v>
      </c>
      <c r="H98" s="235" t="e">
        <f t="shared" si="15"/>
        <v>#VALUE!</v>
      </c>
      <c r="I98" s="235" t="e">
        <f t="shared" si="15"/>
        <v>#VALUE!</v>
      </c>
      <c r="J98" s="235" t="e">
        <f t="shared" si="15"/>
        <v>#VALUE!</v>
      </c>
      <c r="K98" s="235" t="e">
        <f t="shared" si="15"/>
        <v>#VALUE!</v>
      </c>
      <c r="L98" s="235" t="e">
        <f t="shared" si="15"/>
        <v>#VALUE!</v>
      </c>
      <c r="M98" s="235" t="e">
        <f t="shared" si="15"/>
        <v>#VALUE!</v>
      </c>
      <c r="N98" s="235" t="e">
        <f t="shared" si="15"/>
        <v>#VALUE!</v>
      </c>
      <c r="O98" s="235" t="e">
        <f t="shared" si="15"/>
        <v>#VALUE!</v>
      </c>
      <c r="P98" s="235" t="e">
        <f t="shared" si="15"/>
        <v>#VALUE!</v>
      </c>
      <c r="Q98" s="235" t="e">
        <f t="shared" si="15"/>
        <v>#VALUE!</v>
      </c>
      <c r="R98" s="235" t="e">
        <f t="shared" si="15"/>
        <v>#VALUE!</v>
      </c>
      <c r="S98" s="235" t="e">
        <f t="shared" si="15"/>
        <v>#VALUE!</v>
      </c>
      <c r="T98" s="235" t="e">
        <f t="shared" si="15"/>
        <v>#VALUE!</v>
      </c>
      <c r="U98" s="235" t="e">
        <f t="shared" si="15"/>
        <v>#VALUE!</v>
      </c>
      <c r="V98" s="235" t="e">
        <f t="shared" si="15"/>
        <v>#VALUE!</v>
      </c>
      <c r="W98" s="235" t="e">
        <f t="shared" si="15"/>
        <v>#VALUE!</v>
      </c>
    </row>
    <row r="99" spans="2:23" ht="13.2">
      <c r="B99" s="235" t="s">
        <v>187</v>
      </c>
      <c r="C99" s="235"/>
      <c r="D99" s="235" t="e">
        <f t="shared" ref="D99:W99" si="16">D96/D97/D98</f>
        <v>#VALUE!</v>
      </c>
      <c r="E99" s="235" t="e">
        <f t="shared" si="16"/>
        <v>#VALUE!</v>
      </c>
      <c r="F99" s="235" t="e">
        <f t="shared" si="16"/>
        <v>#VALUE!</v>
      </c>
      <c r="G99" s="235" t="e">
        <f t="shared" si="16"/>
        <v>#VALUE!</v>
      </c>
      <c r="H99" s="235" t="e">
        <f t="shared" si="16"/>
        <v>#VALUE!</v>
      </c>
      <c r="I99" s="235" t="e">
        <f t="shared" si="16"/>
        <v>#VALUE!</v>
      </c>
      <c r="J99" s="235" t="e">
        <f t="shared" si="16"/>
        <v>#VALUE!</v>
      </c>
      <c r="K99" s="235" t="e">
        <f t="shared" si="16"/>
        <v>#VALUE!</v>
      </c>
      <c r="L99" s="235" t="e">
        <f t="shared" si="16"/>
        <v>#VALUE!</v>
      </c>
      <c r="M99" s="235" t="e">
        <f t="shared" si="16"/>
        <v>#VALUE!</v>
      </c>
      <c r="N99" s="235" t="e">
        <f t="shared" si="16"/>
        <v>#VALUE!</v>
      </c>
      <c r="O99" s="235" t="e">
        <f t="shared" si="16"/>
        <v>#VALUE!</v>
      </c>
      <c r="P99" s="235" t="e">
        <f t="shared" si="16"/>
        <v>#VALUE!</v>
      </c>
      <c r="Q99" s="235" t="e">
        <f t="shared" si="16"/>
        <v>#VALUE!</v>
      </c>
      <c r="R99" s="235" t="e">
        <f t="shared" si="16"/>
        <v>#VALUE!</v>
      </c>
      <c r="S99" s="235" t="e">
        <f t="shared" si="16"/>
        <v>#VALUE!</v>
      </c>
      <c r="T99" s="235" t="e">
        <f t="shared" si="16"/>
        <v>#VALUE!</v>
      </c>
      <c r="U99" s="235" t="e">
        <f t="shared" si="16"/>
        <v>#VALUE!</v>
      </c>
      <c r="V99" s="235" t="e">
        <f t="shared" si="16"/>
        <v>#VALUE!</v>
      </c>
      <c r="W99" s="235" t="e">
        <f t="shared" si="16"/>
        <v>#VALUE!</v>
      </c>
    </row>
    <row r="100" spans="2:23" ht="13.2">
      <c r="B100" s="235" t="s">
        <v>188</v>
      </c>
      <c r="C100" s="235"/>
      <c r="D100" s="235" t="e">
        <f>D89*F6+D91*F7+D93*F8+D95</f>
        <v>#VALUE!</v>
      </c>
      <c r="E100" s="235" t="e">
        <f t="shared" ref="E100:W100" si="17">E89*G6+E91*G7+E93*G8+E95</f>
        <v>#VALUE!</v>
      </c>
      <c r="F100" s="235" t="e">
        <f t="shared" si="17"/>
        <v>#VALUE!</v>
      </c>
      <c r="G100" s="235" t="e">
        <f t="shared" si="17"/>
        <v>#VALUE!</v>
      </c>
      <c r="H100" s="235" t="e">
        <f t="shared" si="17"/>
        <v>#VALUE!</v>
      </c>
      <c r="I100" s="235" t="e">
        <f t="shared" si="17"/>
        <v>#VALUE!</v>
      </c>
      <c r="J100" s="235" t="e">
        <f t="shared" si="17"/>
        <v>#VALUE!</v>
      </c>
      <c r="K100" s="235" t="e">
        <f t="shared" si="17"/>
        <v>#VALUE!</v>
      </c>
      <c r="L100" s="235" t="e">
        <f t="shared" si="17"/>
        <v>#VALUE!</v>
      </c>
      <c r="M100" s="235" t="e">
        <f t="shared" si="17"/>
        <v>#VALUE!</v>
      </c>
      <c r="N100" s="235" t="e">
        <f t="shared" si="17"/>
        <v>#VALUE!</v>
      </c>
      <c r="O100" s="235" t="e">
        <f t="shared" si="17"/>
        <v>#VALUE!</v>
      </c>
      <c r="P100" s="235" t="e">
        <f t="shared" si="17"/>
        <v>#VALUE!</v>
      </c>
      <c r="Q100" s="235" t="e">
        <f t="shared" si="17"/>
        <v>#VALUE!</v>
      </c>
      <c r="R100" s="235" t="e">
        <f t="shared" si="17"/>
        <v>#VALUE!</v>
      </c>
      <c r="S100" s="235" t="e">
        <f t="shared" si="17"/>
        <v>#VALUE!</v>
      </c>
      <c r="T100" s="235" t="e">
        <f t="shared" si="17"/>
        <v>#VALUE!</v>
      </c>
      <c r="U100" s="235" t="e">
        <f t="shared" si="17"/>
        <v>#VALUE!</v>
      </c>
      <c r="V100" s="235" t="e">
        <f t="shared" si="17"/>
        <v>#VALUE!</v>
      </c>
      <c r="W100" s="235" t="e">
        <f t="shared" si="17"/>
        <v>#VALUE!</v>
      </c>
    </row>
    <row r="101" spans="2:23" ht="13.2">
      <c r="B101" s="1"/>
      <c r="C101" s="1"/>
      <c r="D101" s="235" t="e">
        <f>-ATAN(D99/SQRT(1-D99^2))+PI()/2</f>
        <v>#VALUE!</v>
      </c>
      <c r="E101" s="235" t="e">
        <f t="shared" ref="E101:W101" si="18">-ATAN(E99/SQRT(1-E99^2))+PI()/2</f>
        <v>#VALUE!</v>
      </c>
      <c r="F101" s="235" t="e">
        <f t="shared" si="18"/>
        <v>#VALUE!</v>
      </c>
      <c r="G101" s="235" t="e">
        <f t="shared" si="18"/>
        <v>#VALUE!</v>
      </c>
      <c r="H101" s="235" t="e">
        <f t="shared" si="18"/>
        <v>#VALUE!</v>
      </c>
      <c r="I101" s="235" t="e">
        <f t="shared" si="18"/>
        <v>#VALUE!</v>
      </c>
      <c r="J101" s="235" t="e">
        <f t="shared" si="18"/>
        <v>#VALUE!</v>
      </c>
      <c r="K101" s="235" t="e">
        <f t="shared" si="18"/>
        <v>#VALUE!</v>
      </c>
      <c r="L101" s="235" t="e">
        <f t="shared" si="18"/>
        <v>#VALUE!</v>
      </c>
      <c r="M101" s="235" t="e">
        <f t="shared" si="18"/>
        <v>#VALUE!</v>
      </c>
      <c r="N101" s="235" t="e">
        <f t="shared" si="18"/>
        <v>#VALUE!</v>
      </c>
      <c r="O101" s="235" t="e">
        <f t="shared" si="18"/>
        <v>#VALUE!</v>
      </c>
      <c r="P101" s="235" t="e">
        <f t="shared" si="18"/>
        <v>#VALUE!</v>
      </c>
      <c r="Q101" s="235" t="e">
        <f t="shared" si="18"/>
        <v>#VALUE!</v>
      </c>
      <c r="R101" s="235" t="e">
        <f t="shared" si="18"/>
        <v>#VALUE!</v>
      </c>
      <c r="S101" s="235" t="e">
        <f t="shared" si="18"/>
        <v>#VALUE!</v>
      </c>
      <c r="T101" s="235" t="e">
        <f t="shared" si="18"/>
        <v>#VALUE!</v>
      </c>
      <c r="U101" s="235" t="e">
        <f t="shared" si="18"/>
        <v>#VALUE!</v>
      </c>
      <c r="V101" s="235" t="e">
        <f t="shared" si="18"/>
        <v>#VALUE!</v>
      </c>
      <c r="W101" s="235" t="e">
        <f t="shared" si="18"/>
        <v>#VALUE!</v>
      </c>
    </row>
  </sheetData>
  <protectedRanges>
    <protectedRange sqref="C27:F41 C24:D26 F24:F26 E25:E26" name="範囲1"/>
    <protectedRange sqref="C3:F3 H3 J3 T3:V3" name="範囲1_2"/>
    <protectedRange sqref="C21:F22 C23:D23 F23 E23:E24" name="範囲1_1"/>
    <protectedRange sqref="L3" name="範囲1_2_1"/>
  </protectedRanges>
  <mergeCells count="5">
    <mergeCell ref="P36:Q36"/>
    <mergeCell ref="P39:Q39"/>
    <mergeCell ref="P48:Q48"/>
    <mergeCell ref="B56:B59"/>
    <mergeCell ref="N56:Q56"/>
  </mergeCells>
  <phoneticPr fontId="3"/>
  <dataValidations count="1">
    <dataValidation type="list" allowBlank="1" showInputMessage="1" sqref="T23:W56" xr:uid="{00000000-0002-0000-0100-000000000000}">
      <formula1>$R$62:$R$65</formula1>
    </dataValidation>
  </dataValidations>
  <printOptions horizontalCentered="1"/>
  <pageMargins left="0" right="0" top="0.59055118110236227" bottom="0" header="0.47244094488188981" footer="0.27559055118110237"/>
  <pageSetup paperSize="9" scale="65" orientation="landscape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標準</vt:lpstr>
      <vt:lpstr>B点0</vt:lpstr>
      <vt:lpstr>B点0!Print_Area</vt:lpstr>
      <vt:lpstr>標準!Print_Area</vt:lpstr>
    </vt:vector>
  </TitlesOfParts>
  <Company>Sumitomoriko and Sumiriko group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　望</dc:creator>
  <cp:lastModifiedBy>加藤　智子</cp:lastModifiedBy>
  <cp:lastPrinted>2022-11-17T05:10:17Z</cp:lastPrinted>
  <dcterms:created xsi:type="dcterms:W3CDTF">2022-02-14T08:16:22Z</dcterms:created>
  <dcterms:modified xsi:type="dcterms:W3CDTF">2022-11-17T05:10:18Z</dcterms:modified>
</cp:coreProperties>
</file>