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nbetomoki/zinger/server/tests/_data/Shift/"/>
    </mc:Choice>
  </mc:AlternateContent>
  <xr:revisionPtr revIDLastSave="0" documentId="13_ncr:1_{475F1144-EAB2-1D46-B8CE-9C2178E88E61}" xr6:coauthVersionLast="46" xr6:coauthVersionMax="46" xr10:uidLastSave="{00000000-0000-0000-0000-000000000000}"/>
  <bookViews>
    <workbookView xWindow="0" yWindow="460" windowWidth="35840" windowHeight="20640" xr2:uid="{00000000-000D-0000-FFFF-FFFF00000000}"/>
  </bookViews>
  <sheets>
    <sheet name="週間シフト" sheetId="1" r:id="rId1"/>
    <sheet name="スケジュール" sheetId="2" r:id="rId2"/>
    <sheet name="事業所" sheetId="3" r:id="rId3"/>
    <sheet name="利用者一覧" sheetId="4" r:id="rId4"/>
    <sheet name="スタッフ一覧" sheetId="5" r:id="rId5"/>
    <sheet name="勤務区分" sheetId="6" r:id="rId6"/>
  </sheets>
  <definedNames>
    <definedName name="_xlnm.Criteria" localSheetId="1">スケジュール!$A$1:$B$1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38" i="1" l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AZ31" i="2"/>
  <c r="C31" i="2"/>
  <c r="AZ30" i="2"/>
  <c r="C30" i="2"/>
  <c r="AZ29" i="2"/>
  <c r="C29" i="2"/>
  <c r="AZ28" i="2"/>
  <c r="C28" i="2"/>
  <c r="AZ27" i="2"/>
  <c r="C27" i="2"/>
  <c r="AZ26" i="2"/>
  <c r="C26" i="2"/>
  <c r="AZ25" i="2"/>
  <c r="C25" i="2"/>
  <c r="AZ24" i="2"/>
  <c r="C24" i="2"/>
  <c r="AZ23" i="2"/>
  <c r="C23" i="2"/>
  <c r="AZ22" i="2"/>
  <c r="C22" i="2"/>
  <c r="AZ21" i="2"/>
  <c r="C21" i="2"/>
  <c r="AZ20" i="2"/>
  <c r="C20" i="2"/>
  <c r="AZ19" i="2"/>
  <c r="C19" i="2"/>
  <c r="AZ18" i="2"/>
  <c r="C18" i="2"/>
  <c r="AZ17" i="2"/>
  <c r="C17" i="2"/>
  <c r="AZ16" i="2"/>
  <c r="C16" i="2"/>
  <c r="AZ15" i="2"/>
  <c r="C15" i="2"/>
  <c r="AZ14" i="2"/>
  <c r="C14" i="2"/>
  <c r="AZ13" i="2"/>
  <c r="C13" i="2"/>
  <c r="AZ12" i="2"/>
  <c r="C12" i="2"/>
  <c r="AZ11" i="2"/>
  <c r="C11" i="2"/>
  <c r="AZ10" i="2"/>
  <c r="C10" i="2"/>
  <c r="AZ9" i="2"/>
  <c r="C9" i="2"/>
  <c r="AZ8" i="2"/>
  <c r="C8" i="2"/>
  <c r="AZ7" i="2"/>
  <c r="C7" i="2"/>
  <c r="AZ6" i="2"/>
  <c r="C6" i="2"/>
  <c r="AZ5" i="2"/>
  <c r="C5" i="2"/>
  <c r="AZ4" i="2"/>
  <c r="C4" i="2"/>
  <c r="AZ3" i="2"/>
  <c r="C3" i="2"/>
  <c r="AZ2" i="2"/>
  <c r="C2" i="2"/>
  <c r="EE38" i="1"/>
  <c r="ED38" i="1"/>
  <c r="BH38" i="1"/>
  <c r="BC38" i="1"/>
  <c r="BB38" i="1"/>
  <c r="BA38" i="1"/>
  <c r="AW38" i="1"/>
  <c r="AV38" i="1"/>
  <c r="AU38" i="1"/>
  <c r="BE38" i="1" s="1"/>
  <c r="T38" i="1" s="1"/>
  <c r="AT38" i="1"/>
  <c r="AS38" i="1"/>
  <c r="AR38" i="1"/>
  <c r="AQ38" i="1"/>
  <c r="W38" i="1"/>
  <c r="L38" i="1"/>
  <c r="I38" i="1"/>
  <c r="EE37" i="1"/>
  <c r="ED37" i="1"/>
  <c r="BH37" i="1"/>
  <c r="BC37" i="1"/>
  <c r="BB37" i="1"/>
  <c r="BA37" i="1"/>
  <c r="AW37" i="1"/>
  <c r="AV37" i="1"/>
  <c r="AU37" i="1"/>
  <c r="AZ37" i="1" s="1"/>
  <c r="O37" i="1" s="1"/>
  <c r="AT37" i="1"/>
  <c r="AS37" i="1"/>
  <c r="AR37" i="1"/>
  <c r="AQ37" i="1"/>
  <c r="W37" i="1"/>
  <c r="L37" i="1"/>
  <c r="I37" i="1"/>
  <c r="EE36" i="1"/>
  <c r="ED36" i="1"/>
  <c r="BH36" i="1"/>
  <c r="BC36" i="1"/>
  <c r="BB36" i="1"/>
  <c r="BA36" i="1"/>
  <c r="AW36" i="1"/>
  <c r="AV36" i="1"/>
  <c r="AU36" i="1"/>
  <c r="AZ36" i="1" s="1"/>
  <c r="O36" i="1" s="1"/>
  <c r="AT36" i="1"/>
  <c r="AS36" i="1"/>
  <c r="AR36" i="1"/>
  <c r="AQ36" i="1"/>
  <c r="W36" i="1"/>
  <c r="L36" i="1"/>
  <c r="I36" i="1"/>
  <c r="EE35" i="1"/>
  <c r="ED35" i="1"/>
  <c r="BH35" i="1"/>
  <c r="BC35" i="1"/>
  <c r="BB35" i="1"/>
  <c r="BA35" i="1"/>
  <c r="AW35" i="1"/>
  <c r="AV35" i="1"/>
  <c r="AU35" i="1"/>
  <c r="AY35" i="1" s="1"/>
  <c r="N35" i="1" s="1"/>
  <c r="AT35" i="1"/>
  <c r="AS35" i="1"/>
  <c r="AR35" i="1"/>
  <c r="AQ35" i="1"/>
  <c r="W35" i="1"/>
  <c r="L35" i="1"/>
  <c r="I35" i="1"/>
  <c r="EE34" i="1"/>
  <c r="ED34" i="1"/>
  <c r="BH34" i="1"/>
  <c r="BC34" i="1"/>
  <c r="BB34" i="1"/>
  <c r="BA34" i="1"/>
  <c r="AW34" i="1"/>
  <c r="AV34" i="1"/>
  <c r="AU34" i="1"/>
  <c r="BF34" i="1" s="1"/>
  <c r="U34" i="1" s="1"/>
  <c r="AT34" i="1"/>
  <c r="AS34" i="1"/>
  <c r="AR34" i="1"/>
  <c r="AQ34" i="1"/>
  <c r="W34" i="1"/>
  <c r="L34" i="1"/>
  <c r="I34" i="1"/>
  <c r="EE33" i="1"/>
  <c r="ED33" i="1"/>
  <c r="BH33" i="1"/>
  <c r="BC33" i="1"/>
  <c r="BB33" i="1"/>
  <c r="BA33" i="1"/>
  <c r="AW33" i="1"/>
  <c r="AV33" i="1"/>
  <c r="AU33" i="1"/>
  <c r="BD33" i="1" s="1"/>
  <c r="S33" i="1" s="1"/>
  <c r="AT33" i="1"/>
  <c r="AS33" i="1"/>
  <c r="AR33" i="1"/>
  <c r="AQ33" i="1"/>
  <c r="W33" i="1"/>
  <c r="L33" i="1"/>
  <c r="I33" i="1"/>
  <c r="EE32" i="1"/>
  <c r="ED32" i="1"/>
  <c r="BH32" i="1"/>
  <c r="BC32" i="1"/>
  <c r="BB32" i="1"/>
  <c r="BA32" i="1"/>
  <c r="AW32" i="1"/>
  <c r="AV32" i="1"/>
  <c r="AU32" i="1"/>
  <c r="BE32" i="1" s="1"/>
  <c r="T32" i="1" s="1"/>
  <c r="AT32" i="1"/>
  <c r="AS32" i="1"/>
  <c r="AR32" i="1"/>
  <c r="AQ32" i="1"/>
  <c r="W32" i="1"/>
  <c r="L32" i="1"/>
  <c r="I32" i="1"/>
  <c r="EE31" i="1"/>
  <c r="ED31" i="1"/>
  <c r="BH31" i="1"/>
  <c r="BC31" i="1"/>
  <c r="BB31" i="1"/>
  <c r="BA31" i="1"/>
  <c r="AW31" i="1"/>
  <c r="AV31" i="1"/>
  <c r="AU31" i="1"/>
  <c r="AZ31" i="1" s="1"/>
  <c r="O31" i="1" s="1"/>
  <c r="AT31" i="1"/>
  <c r="AS31" i="1"/>
  <c r="AR31" i="1"/>
  <c r="AQ31" i="1"/>
  <c r="W31" i="1"/>
  <c r="L31" i="1"/>
  <c r="I31" i="1"/>
  <c r="EE30" i="1"/>
  <c r="ED30" i="1"/>
  <c r="BH30" i="1"/>
  <c r="BC30" i="1"/>
  <c r="BB30" i="1"/>
  <c r="BA30" i="1"/>
  <c r="AW30" i="1"/>
  <c r="AV30" i="1"/>
  <c r="AU30" i="1"/>
  <c r="BE30" i="1" s="1"/>
  <c r="T30" i="1" s="1"/>
  <c r="AT30" i="1"/>
  <c r="AS30" i="1"/>
  <c r="AR30" i="1"/>
  <c r="AQ30" i="1"/>
  <c r="W30" i="1"/>
  <c r="L30" i="1"/>
  <c r="I30" i="1"/>
  <c r="EE29" i="1"/>
  <c r="ED29" i="1"/>
  <c r="BH29" i="1"/>
  <c r="BC29" i="1"/>
  <c r="BB29" i="1"/>
  <c r="BA29" i="1"/>
  <c r="AW29" i="1"/>
  <c r="AV29" i="1"/>
  <c r="AU29" i="1"/>
  <c r="BF29" i="1" s="1"/>
  <c r="U29" i="1" s="1"/>
  <c r="AT29" i="1"/>
  <c r="AS29" i="1"/>
  <c r="AR29" i="1"/>
  <c r="AQ29" i="1"/>
  <c r="W29" i="1"/>
  <c r="L29" i="1"/>
  <c r="I29" i="1"/>
  <c r="EE28" i="1"/>
  <c r="ED28" i="1"/>
  <c r="BH28" i="1"/>
  <c r="BC28" i="1"/>
  <c r="BB28" i="1"/>
  <c r="BA28" i="1"/>
  <c r="AW28" i="1"/>
  <c r="AV28" i="1"/>
  <c r="AU28" i="1"/>
  <c r="AY28" i="1" s="1"/>
  <c r="N28" i="1" s="1"/>
  <c r="AT28" i="1"/>
  <c r="AS28" i="1"/>
  <c r="AR28" i="1"/>
  <c r="AQ28" i="1"/>
  <c r="W28" i="1"/>
  <c r="L28" i="1"/>
  <c r="I28" i="1"/>
  <c r="EE27" i="1"/>
  <c r="ED27" i="1"/>
  <c r="BH27" i="1"/>
  <c r="BC27" i="1"/>
  <c r="BB27" i="1"/>
  <c r="BA27" i="1"/>
  <c r="AW27" i="1"/>
  <c r="AV27" i="1"/>
  <c r="AU27" i="1"/>
  <c r="AY27" i="1" s="1"/>
  <c r="N27" i="1" s="1"/>
  <c r="AT27" i="1"/>
  <c r="AS27" i="1"/>
  <c r="AR27" i="1"/>
  <c r="AQ27" i="1"/>
  <c r="W27" i="1"/>
  <c r="L27" i="1"/>
  <c r="I27" i="1"/>
  <c r="EE26" i="1"/>
  <c r="ED26" i="1"/>
  <c r="BH26" i="1"/>
  <c r="BC26" i="1"/>
  <c r="BB26" i="1"/>
  <c r="BA26" i="1"/>
  <c r="AW26" i="1"/>
  <c r="AV26" i="1"/>
  <c r="AU26" i="1"/>
  <c r="BF26" i="1" s="1"/>
  <c r="U26" i="1" s="1"/>
  <c r="AT26" i="1"/>
  <c r="AS26" i="1"/>
  <c r="AR26" i="1"/>
  <c r="AQ26" i="1"/>
  <c r="W26" i="1"/>
  <c r="L26" i="1"/>
  <c r="I26" i="1"/>
  <c r="EE25" i="1"/>
  <c r="ED25" i="1"/>
  <c r="BH25" i="1"/>
  <c r="BC25" i="1"/>
  <c r="BB25" i="1"/>
  <c r="BA25" i="1"/>
  <c r="AW25" i="1"/>
  <c r="AV25" i="1"/>
  <c r="AU25" i="1"/>
  <c r="BD25" i="1" s="1"/>
  <c r="S25" i="1" s="1"/>
  <c r="AT25" i="1"/>
  <c r="AS25" i="1"/>
  <c r="AR25" i="1"/>
  <c r="AQ25" i="1"/>
  <c r="W25" i="1"/>
  <c r="L25" i="1"/>
  <c r="I25" i="1"/>
  <c r="EE24" i="1"/>
  <c r="ED24" i="1"/>
  <c r="BH24" i="1"/>
  <c r="BC24" i="1"/>
  <c r="BB24" i="1"/>
  <c r="BA24" i="1"/>
  <c r="AW24" i="1"/>
  <c r="AV24" i="1"/>
  <c r="AU24" i="1"/>
  <c r="BE24" i="1" s="1"/>
  <c r="T24" i="1" s="1"/>
  <c r="AT24" i="1"/>
  <c r="AS24" i="1"/>
  <c r="AR24" i="1"/>
  <c r="AQ24" i="1"/>
  <c r="W24" i="1"/>
  <c r="L24" i="1"/>
  <c r="I24" i="1"/>
  <c r="EE23" i="1"/>
  <c r="ED23" i="1"/>
  <c r="BH23" i="1"/>
  <c r="BC23" i="1"/>
  <c r="BB23" i="1"/>
  <c r="BA23" i="1"/>
  <c r="AW23" i="1"/>
  <c r="AV23" i="1"/>
  <c r="AU23" i="1"/>
  <c r="AY23" i="1" s="1"/>
  <c r="N23" i="1" s="1"/>
  <c r="AT23" i="1"/>
  <c r="AS23" i="1"/>
  <c r="AR23" i="1"/>
  <c r="AQ23" i="1"/>
  <c r="W23" i="1"/>
  <c r="L23" i="1"/>
  <c r="I23" i="1"/>
  <c r="EE22" i="1"/>
  <c r="ED22" i="1"/>
  <c r="BH22" i="1"/>
  <c r="BC22" i="1"/>
  <c r="BB22" i="1"/>
  <c r="BA22" i="1"/>
  <c r="AW22" i="1"/>
  <c r="AV22" i="1"/>
  <c r="AU22" i="1"/>
  <c r="BE22" i="1" s="1"/>
  <c r="T22" i="1" s="1"/>
  <c r="AT22" i="1"/>
  <c r="AS22" i="1"/>
  <c r="AR22" i="1"/>
  <c r="AQ22" i="1"/>
  <c r="W22" i="1"/>
  <c r="L22" i="1"/>
  <c r="I22" i="1"/>
  <c r="EE21" i="1"/>
  <c r="ED21" i="1"/>
  <c r="BH21" i="1"/>
  <c r="BC21" i="1"/>
  <c r="BB21" i="1"/>
  <c r="BA21" i="1"/>
  <c r="AW21" i="1"/>
  <c r="AV21" i="1"/>
  <c r="AU21" i="1"/>
  <c r="BD21" i="1" s="1"/>
  <c r="S21" i="1" s="1"/>
  <c r="AT21" i="1"/>
  <c r="AS21" i="1"/>
  <c r="AR21" i="1"/>
  <c r="AQ21" i="1"/>
  <c r="W21" i="1"/>
  <c r="L21" i="1"/>
  <c r="I21" i="1"/>
  <c r="EE20" i="1"/>
  <c r="ED20" i="1"/>
  <c r="BH20" i="1"/>
  <c r="BC20" i="1"/>
  <c r="BB20" i="1"/>
  <c r="BA20" i="1"/>
  <c r="AW20" i="1"/>
  <c r="AV20" i="1"/>
  <c r="AU20" i="1"/>
  <c r="AZ20" i="1" s="1"/>
  <c r="O20" i="1" s="1"/>
  <c r="AT20" i="1"/>
  <c r="AS20" i="1"/>
  <c r="AR20" i="1"/>
  <c r="AQ20" i="1"/>
  <c r="W20" i="1"/>
  <c r="L20" i="1"/>
  <c r="I20" i="1"/>
  <c r="EE19" i="1"/>
  <c r="ED19" i="1"/>
  <c r="BH19" i="1"/>
  <c r="BC19" i="1"/>
  <c r="BB19" i="1"/>
  <c r="BA19" i="1"/>
  <c r="AW19" i="1"/>
  <c r="AV19" i="1"/>
  <c r="AU19" i="1"/>
  <c r="AY19" i="1" s="1"/>
  <c r="N19" i="1" s="1"/>
  <c r="AT19" i="1"/>
  <c r="AS19" i="1"/>
  <c r="AR19" i="1"/>
  <c r="AQ19" i="1"/>
  <c r="W19" i="1"/>
  <c r="L19" i="1"/>
  <c r="I19" i="1"/>
  <c r="EE18" i="1"/>
  <c r="ED18" i="1"/>
  <c r="BH18" i="1"/>
  <c r="BC18" i="1"/>
  <c r="BB18" i="1"/>
  <c r="BA18" i="1"/>
  <c r="AW18" i="1"/>
  <c r="AV18" i="1"/>
  <c r="AU18" i="1"/>
  <c r="BF18" i="1" s="1"/>
  <c r="U18" i="1" s="1"/>
  <c r="AT18" i="1"/>
  <c r="AS18" i="1"/>
  <c r="AR18" i="1"/>
  <c r="AQ18" i="1"/>
  <c r="W18" i="1"/>
  <c r="L18" i="1"/>
  <c r="I18" i="1"/>
  <c r="EE17" i="1"/>
  <c r="ED17" i="1"/>
  <c r="BH17" i="1"/>
  <c r="BC17" i="1"/>
  <c r="BB17" i="1"/>
  <c r="BA17" i="1"/>
  <c r="AW17" i="1"/>
  <c r="AV17" i="1"/>
  <c r="AU17" i="1"/>
  <c r="BD17" i="1" s="1"/>
  <c r="S17" i="1" s="1"/>
  <c r="AT17" i="1"/>
  <c r="AS17" i="1"/>
  <c r="AR17" i="1"/>
  <c r="AQ17" i="1"/>
  <c r="W17" i="1"/>
  <c r="L17" i="1"/>
  <c r="I17" i="1"/>
  <c r="BH16" i="1"/>
  <c r="BC16" i="1"/>
  <c r="BB16" i="1"/>
  <c r="BA16" i="1"/>
  <c r="AW16" i="1"/>
  <c r="AV16" i="1"/>
  <c r="AU16" i="1"/>
  <c r="AT16" i="1"/>
  <c r="AS16" i="1"/>
  <c r="AR16" i="1"/>
  <c r="ED16" i="1" s="1"/>
  <c r="AQ16" i="1"/>
  <c r="L16" i="1"/>
  <c r="I16" i="1"/>
  <c r="BH15" i="1"/>
  <c r="BC15" i="1"/>
  <c r="BB15" i="1"/>
  <c r="BA15" i="1"/>
  <c r="AW15" i="1"/>
  <c r="AV15" i="1"/>
  <c r="AU15" i="1"/>
  <c r="AY15" i="1" s="1"/>
  <c r="N15" i="1" s="1"/>
  <c r="AT15" i="1"/>
  <c r="AS15" i="1"/>
  <c r="AR15" i="1"/>
  <c r="ED15" i="1" s="1"/>
  <c r="AQ15" i="1"/>
  <c r="L15" i="1"/>
  <c r="I15" i="1"/>
  <c r="BH14" i="1"/>
  <c r="BC14" i="1"/>
  <c r="BB14" i="1"/>
  <c r="BA14" i="1"/>
  <c r="AW14" i="1"/>
  <c r="AV14" i="1"/>
  <c r="AU14" i="1"/>
  <c r="AY14" i="1" s="1"/>
  <c r="N14" i="1" s="1"/>
  <c r="AT14" i="1"/>
  <c r="AS14" i="1"/>
  <c r="AR14" i="1"/>
  <c r="ED14" i="1" s="1"/>
  <c r="AQ14" i="1"/>
  <c r="L14" i="1"/>
  <c r="I14" i="1"/>
  <c r="BH13" i="1"/>
  <c r="BC13" i="1"/>
  <c r="BB13" i="1"/>
  <c r="BA13" i="1"/>
  <c r="AW13" i="1"/>
  <c r="AV13" i="1"/>
  <c r="AU13" i="1"/>
  <c r="AY13" i="1" s="1"/>
  <c r="N13" i="1" s="1"/>
  <c r="AT13" i="1"/>
  <c r="AS13" i="1"/>
  <c r="AR13" i="1"/>
  <c r="ED13" i="1" s="1"/>
  <c r="AQ13" i="1"/>
  <c r="L13" i="1"/>
  <c r="I13" i="1"/>
  <c r="BH12" i="1"/>
  <c r="BC12" i="1"/>
  <c r="BB12" i="1"/>
  <c r="BA12" i="1"/>
  <c r="AW12" i="1"/>
  <c r="AV12" i="1"/>
  <c r="AU12" i="1"/>
  <c r="AZ12" i="1" s="1"/>
  <c r="O12" i="1" s="1"/>
  <c r="AT12" i="1"/>
  <c r="AS12" i="1"/>
  <c r="AR12" i="1"/>
  <c r="ED12" i="1" s="1"/>
  <c r="AQ12" i="1"/>
  <c r="L12" i="1"/>
  <c r="I12" i="1"/>
  <c r="BH11" i="1"/>
  <c r="BC11" i="1"/>
  <c r="BB11" i="1"/>
  <c r="BA11" i="1"/>
  <c r="AW11" i="1"/>
  <c r="AV11" i="1"/>
  <c r="AU11" i="1"/>
  <c r="AT11" i="1"/>
  <c r="AS11" i="1"/>
  <c r="AR11" i="1"/>
  <c r="ED11" i="1" s="1"/>
  <c r="AQ11" i="1"/>
  <c r="L11" i="1"/>
  <c r="I11" i="1"/>
  <c r="BH10" i="1"/>
  <c r="BC10" i="1"/>
  <c r="BB10" i="1"/>
  <c r="BA10" i="1"/>
  <c r="AW10" i="1"/>
  <c r="AV10" i="1"/>
  <c r="AU10" i="1"/>
  <c r="BF10" i="1" s="1"/>
  <c r="U10" i="1" s="1"/>
  <c r="AT10" i="1"/>
  <c r="AS10" i="1"/>
  <c r="AR10" i="1"/>
  <c r="ED10" i="1" s="1"/>
  <c r="AQ10" i="1"/>
  <c r="L10" i="1"/>
  <c r="I10" i="1"/>
  <c r="BH9" i="1"/>
  <c r="BC9" i="1"/>
  <c r="BB9" i="1"/>
  <c r="BA9" i="1"/>
  <c r="AW9" i="1"/>
  <c r="AV9" i="1"/>
  <c r="AU9" i="1"/>
  <c r="EE9" i="1" s="1"/>
  <c r="AT9" i="1"/>
  <c r="AS9" i="1"/>
  <c r="AR9" i="1"/>
  <c r="ED9" i="1" s="1"/>
  <c r="AQ9" i="1"/>
  <c r="L9" i="1"/>
  <c r="I9" i="1"/>
  <c r="B3" i="1"/>
  <c r="G14" i="2" s="1"/>
  <c r="BF30" i="1" l="1"/>
  <c r="U30" i="1" s="1"/>
  <c r="AY37" i="1"/>
  <c r="N37" i="1" s="1"/>
  <c r="AY30" i="1"/>
  <c r="N30" i="1" s="1"/>
  <c r="AX21" i="1"/>
  <c r="M21" i="1" s="1"/>
  <c r="BD37" i="1"/>
  <c r="S37" i="1" s="1"/>
  <c r="AX16" i="1"/>
  <c r="BI16" i="1" s="1"/>
  <c r="BG16" i="1" s="1"/>
  <c r="BF37" i="1"/>
  <c r="U37" i="1" s="1"/>
  <c r="BF28" i="1"/>
  <c r="U28" i="1" s="1"/>
  <c r="AX11" i="1"/>
  <c r="BI11" i="1" s="1"/>
  <c r="BE11" i="1" s="1"/>
  <c r="T11" i="1" s="1"/>
  <c r="AX14" i="1"/>
  <c r="M14" i="1" s="1"/>
  <c r="AX36" i="1"/>
  <c r="M36" i="1" s="1"/>
  <c r="AZ32" i="1"/>
  <c r="O32" i="1" s="1"/>
  <c r="AX27" i="1"/>
  <c r="BI27" i="1" s="1"/>
  <c r="BG27" i="1" s="1"/>
  <c r="BF14" i="1"/>
  <c r="U14" i="1" s="1"/>
  <c r="BE17" i="1"/>
  <c r="T17" i="1" s="1"/>
  <c r="BF12" i="1"/>
  <c r="U12" i="1" s="1"/>
  <c r="AX10" i="1"/>
  <c r="BI10" i="1" s="1"/>
  <c r="BE10" i="1" s="1"/>
  <c r="T10" i="1" s="1"/>
  <c r="AX20" i="1"/>
  <c r="M20" i="1" s="1"/>
  <c r="AX30" i="1"/>
  <c r="BI30" i="1" s="1"/>
  <c r="BG30" i="1" s="1"/>
  <c r="BE26" i="1"/>
  <c r="T26" i="1" s="1"/>
  <c r="AX34" i="1"/>
  <c r="M34" i="1" s="1"/>
  <c r="AZ23" i="1"/>
  <c r="O23" i="1" s="1"/>
  <c r="AY34" i="1"/>
  <c r="N34" i="1" s="1"/>
  <c r="BF9" i="1"/>
  <c r="U9" i="1" s="1"/>
  <c r="BD12" i="1"/>
  <c r="S12" i="1" s="1"/>
  <c r="BF23" i="1"/>
  <c r="U23" i="1" s="1"/>
  <c r="BD34" i="1"/>
  <c r="S34" i="1" s="1"/>
  <c r="BE34" i="1"/>
  <c r="T34" i="1" s="1"/>
  <c r="AX24" i="1"/>
  <c r="BI24" i="1" s="1"/>
  <c r="AX26" i="1"/>
  <c r="BI26" i="1" s="1"/>
  <c r="BG26" i="1" s="1"/>
  <c r="BF20" i="1"/>
  <c r="U20" i="1" s="1"/>
  <c r="AX15" i="1"/>
  <c r="M15" i="1" s="1"/>
  <c r="W15" i="1" s="1"/>
  <c r="BE37" i="1"/>
  <c r="T37" i="1" s="1"/>
  <c r="AY21" i="1"/>
  <c r="N21" i="1" s="1"/>
  <c r="AZ21" i="1"/>
  <c r="O21" i="1" s="1"/>
  <c r="AY26" i="1"/>
  <c r="N26" i="1" s="1"/>
  <c r="AX31" i="1"/>
  <c r="BI31" i="1" s="1"/>
  <c r="BG31" i="1" s="1"/>
  <c r="BD15" i="1"/>
  <c r="S15" i="1" s="1"/>
  <c r="AX18" i="1"/>
  <c r="BI18" i="1" s="1"/>
  <c r="BG18" i="1" s="1"/>
  <c r="AZ26" i="1"/>
  <c r="O26" i="1" s="1"/>
  <c r="BG10" i="1"/>
  <c r="AX33" i="1"/>
  <c r="M33" i="1" s="1"/>
  <c r="BE21" i="1"/>
  <c r="T21" i="1" s="1"/>
  <c r="BD31" i="1"/>
  <c r="S31" i="1" s="1"/>
  <c r="BF21" i="1"/>
  <c r="U21" i="1" s="1"/>
  <c r="BD26" i="1"/>
  <c r="S26" i="1" s="1"/>
  <c r="BF31" i="1"/>
  <c r="U31" i="1" s="1"/>
  <c r="AZ14" i="1"/>
  <c r="O14" i="1" s="1"/>
  <c r="BD20" i="1"/>
  <c r="S20" i="1" s="1"/>
  <c r="AZ30" i="1"/>
  <c r="O30" i="1" s="1"/>
  <c r="AX37" i="1"/>
  <c r="M37" i="1" s="1"/>
  <c r="BF38" i="1"/>
  <c r="U38" i="1" s="1"/>
  <c r="AX19" i="1"/>
  <c r="M19" i="1" s="1"/>
  <c r="AX22" i="1"/>
  <c r="M22" i="1" s="1"/>
  <c r="AX32" i="1"/>
  <c r="BI32" i="1" s="1"/>
  <c r="BE9" i="1"/>
  <c r="T9" i="1" s="1"/>
  <c r="AX13" i="1"/>
  <c r="M13" i="1" s="1"/>
  <c r="AX23" i="1"/>
  <c r="M23" i="1" s="1"/>
  <c r="AZ13" i="1"/>
  <c r="O13" i="1" s="1"/>
  <c r="AX29" i="1"/>
  <c r="BI29" i="1" s="1"/>
  <c r="BG29" i="1" s="1"/>
  <c r="EE13" i="1"/>
  <c r="AY29" i="1"/>
  <c r="N29" i="1" s="1"/>
  <c r="AY10" i="1"/>
  <c r="N10" i="1" s="1"/>
  <c r="AY22" i="1"/>
  <c r="N22" i="1" s="1"/>
  <c r="BD23" i="1"/>
  <c r="S23" i="1" s="1"/>
  <c r="AX25" i="1"/>
  <c r="BI25" i="1" s="1"/>
  <c r="BG25" i="1" s="1"/>
  <c r="AZ29" i="1"/>
  <c r="O29" i="1" s="1"/>
  <c r="BD36" i="1"/>
  <c r="S36" i="1" s="1"/>
  <c r="AZ10" i="1"/>
  <c r="O10" i="1" s="1"/>
  <c r="AX12" i="1"/>
  <c r="EE12" i="1"/>
  <c r="AY18" i="1"/>
  <c r="N18" i="1" s="1"/>
  <c r="AZ22" i="1"/>
  <c r="O22" i="1" s="1"/>
  <c r="AX28" i="1"/>
  <c r="M28" i="1" s="1"/>
  <c r="AX35" i="1"/>
  <c r="BI35" i="1" s="1"/>
  <c r="BG35" i="1" s="1"/>
  <c r="BF36" i="1"/>
  <c r="U36" i="1" s="1"/>
  <c r="EE10" i="1"/>
  <c r="BD13" i="1"/>
  <c r="S13" i="1" s="1"/>
  <c r="AZ18" i="1"/>
  <c r="O18" i="1" s="1"/>
  <c r="BE13" i="1"/>
  <c r="T13" i="1" s="1"/>
  <c r="AZ15" i="1"/>
  <c r="O15" i="1" s="1"/>
  <c r="AX17" i="1"/>
  <c r="M17" i="1" s="1"/>
  <c r="AX38" i="1"/>
  <c r="M38" i="1" s="1"/>
  <c r="AX9" i="1"/>
  <c r="BI9" i="1" s="1"/>
  <c r="AZ9" i="1" s="1"/>
  <c r="O9" i="1" s="1"/>
  <c r="BF13" i="1"/>
  <c r="U13" i="1" s="1"/>
  <c r="BD29" i="1"/>
  <c r="S29" i="1" s="1"/>
  <c r="BD10" i="1"/>
  <c r="S10" i="1" s="1"/>
  <c r="BF22" i="1"/>
  <c r="U22" i="1" s="1"/>
  <c r="BE29" i="1"/>
  <c r="T29" i="1" s="1"/>
  <c r="AY38" i="1"/>
  <c r="N38" i="1" s="1"/>
  <c r="BD18" i="1"/>
  <c r="S18" i="1" s="1"/>
  <c r="BD28" i="1"/>
  <c r="S28" i="1" s="1"/>
  <c r="AZ38" i="1"/>
  <c r="O38" i="1" s="1"/>
  <c r="BE18" i="1"/>
  <c r="T18" i="1" s="1"/>
  <c r="Y2" i="2"/>
  <c r="BD9" i="1"/>
  <c r="S9" i="1" s="1"/>
  <c r="BF15" i="1"/>
  <c r="U15" i="1" s="1"/>
  <c r="AZ24" i="1"/>
  <c r="O24" i="1" s="1"/>
  <c r="AZ34" i="1"/>
  <c r="O34" i="1" s="1"/>
  <c r="BE25" i="1"/>
  <c r="T25" i="1" s="1"/>
  <c r="BE33" i="1"/>
  <c r="T33" i="1" s="1"/>
  <c r="F2" i="2"/>
  <c r="V2" i="2"/>
  <c r="AL2" i="2"/>
  <c r="D3" i="2"/>
  <c r="T3" i="2"/>
  <c r="AJ3" i="2"/>
  <c r="T4" i="2"/>
  <c r="AK4" i="2"/>
  <c r="D5" i="2"/>
  <c r="U5" i="2"/>
  <c r="AN5" i="2"/>
  <c r="H6" i="2"/>
  <c r="AC6" i="2"/>
  <c r="AW6" i="2"/>
  <c r="V7" i="2"/>
  <c r="AU7" i="2"/>
  <c r="Z8" i="2"/>
  <c r="L9" i="2"/>
  <c r="AY9" i="2"/>
  <c r="G11" i="2"/>
  <c r="I13" i="2"/>
  <c r="BF25" i="1"/>
  <c r="U25" i="1" s="1"/>
  <c r="G2" i="2"/>
  <c r="W2" i="2"/>
  <c r="AM2" i="2"/>
  <c r="E3" i="2"/>
  <c r="U3" i="2"/>
  <c r="AK3" i="2"/>
  <c r="D4" i="2"/>
  <c r="U4" i="2"/>
  <c r="AL4" i="2"/>
  <c r="E5" i="2"/>
  <c r="V5" i="2"/>
  <c r="AO5" i="2"/>
  <c r="I6" i="2"/>
  <c r="AD6" i="2"/>
  <c r="AX6" i="2"/>
  <c r="W7" i="2"/>
  <c r="AV7" i="2"/>
  <c r="AB8" i="2"/>
  <c r="P9" i="2"/>
  <c r="M11" i="2"/>
  <c r="S13" i="2"/>
  <c r="M10" i="1"/>
  <c r="BF17" i="1"/>
  <c r="U17" i="1" s="1"/>
  <c r="BF33" i="1"/>
  <c r="U33" i="1" s="1"/>
  <c r="BG9" i="1"/>
  <c r="BE12" i="1"/>
  <c r="T12" i="1" s="1"/>
  <c r="EE15" i="1"/>
  <c r="BE20" i="1"/>
  <c r="T20" i="1" s="1"/>
  <c r="BE28" i="1"/>
  <c r="T28" i="1" s="1"/>
  <c r="BE36" i="1"/>
  <c r="T36" i="1" s="1"/>
  <c r="H2" i="2"/>
  <c r="X2" i="2"/>
  <c r="AN2" i="2"/>
  <c r="F3" i="2"/>
  <c r="V3" i="2"/>
  <c r="AL3" i="2"/>
  <c r="E4" i="2"/>
  <c r="V4" i="2"/>
  <c r="AM4" i="2"/>
  <c r="F5" i="2"/>
  <c r="X5" i="2"/>
  <c r="AP5" i="2"/>
  <c r="L6" i="2"/>
  <c r="AE6" i="2"/>
  <c r="Z7" i="2"/>
  <c r="AC8" i="2"/>
  <c r="Q9" i="2"/>
  <c r="W11" i="2"/>
  <c r="Y13" i="2"/>
  <c r="AO2" i="2"/>
  <c r="W3" i="2"/>
  <c r="AM3" i="2"/>
  <c r="F4" i="2"/>
  <c r="W4" i="2"/>
  <c r="AN4" i="2"/>
  <c r="G5" i="2"/>
  <c r="Y5" i="2"/>
  <c r="AQ5" i="2"/>
  <c r="M6" i="2"/>
  <c r="AF6" i="2"/>
  <c r="AA7" i="2"/>
  <c r="AD8" i="2"/>
  <c r="R9" i="2"/>
  <c r="I10" i="2"/>
  <c r="AC11" i="2"/>
  <c r="AI13" i="2"/>
  <c r="I2" i="2"/>
  <c r="G3" i="2"/>
  <c r="BE15" i="1"/>
  <c r="T15" i="1" s="1"/>
  <c r="AY16" i="1"/>
  <c r="N16" i="1" s="1"/>
  <c r="BE23" i="1"/>
  <c r="T23" i="1" s="1"/>
  <c r="AY24" i="1"/>
  <c r="N24" i="1" s="1"/>
  <c r="BE31" i="1"/>
  <c r="T31" i="1" s="1"/>
  <c r="AY32" i="1"/>
  <c r="N32" i="1" s="1"/>
  <c r="BI33" i="1"/>
  <c r="BG33" i="1" s="1"/>
  <c r="J2" i="2"/>
  <c r="Z2" i="2"/>
  <c r="AP2" i="2"/>
  <c r="H3" i="2"/>
  <c r="X3" i="2"/>
  <c r="AN3" i="2"/>
  <c r="G4" i="2"/>
  <c r="X4" i="2"/>
  <c r="AO4" i="2"/>
  <c r="H5" i="2"/>
  <c r="Z5" i="2"/>
  <c r="AR5" i="2"/>
  <c r="N6" i="2"/>
  <c r="AG6" i="2"/>
  <c r="D7" i="2"/>
  <c r="AB7" i="2"/>
  <c r="D8" i="2"/>
  <c r="AH8" i="2"/>
  <c r="S9" i="2"/>
  <c r="J10" i="2"/>
  <c r="AM11" i="2"/>
  <c r="AO13" i="2"/>
  <c r="M32" i="1"/>
  <c r="K2" i="2"/>
  <c r="AA2" i="2"/>
  <c r="AQ2" i="2"/>
  <c r="I3" i="2"/>
  <c r="Y3" i="2"/>
  <c r="AO3" i="2"/>
  <c r="H4" i="2"/>
  <c r="Y4" i="2"/>
  <c r="AP4" i="2"/>
  <c r="I5" i="2"/>
  <c r="AA5" i="2"/>
  <c r="AT5" i="2"/>
  <c r="O6" i="2"/>
  <c r="AH6" i="2"/>
  <c r="E7" i="2"/>
  <c r="AD7" i="2"/>
  <c r="E8" i="2"/>
  <c r="AI8" i="2"/>
  <c r="AA9" i="2"/>
  <c r="O10" i="2"/>
  <c r="AS11" i="2"/>
  <c r="AY13" i="2"/>
  <c r="L2" i="2"/>
  <c r="J3" i="2"/>
  <c r="Z3" i="2"/>
  <c r="AP3" i="2"/>
  <c r="I4" i="2"/>
  <c r="Z4" i="2"/>
  <c r="AQ4" i="2"/>
  <c r="J5" i="2"/>
  <c r="AB5" i="2"/>
  <c r="AU5" i="2"/>
  <c r="P6" i="2"/>
  <c r="AI6" i="2"/>
  <c r="F7" i="2"/>
  <c r="AE7" i="2"/>
  <c r="H8" i="2"/>
  <c r="AJ8" i="2"/>
  <c r="AB9" i="2"/>
  <c r="P10" i="2"/>
  <c r="AB2" i="2"/>
  <c r="AR2" i="2"/>
  <c r="AZ11" i="1"/>
  <c r="O11" i="1" s="1"/>
  <c r="AZ19" i="1"/>
  <c r="O19" i="1" s="1"/>
  <c r="AZ27" i="1"/>
  <c r="O27" i="1" s="1"/>
  <c r="AZ35" i="1"/>
  <c r="O35" i="1" s="1"/>
  <c r="M2" i="2"/>
  <c r="AC2" i="2"/>
  <c r="AS2" i="2"/>
  <c r="K3" i="2"/>
  <c r="AA3" i="2"/>
  <c r="AQ3" i="2"/>
  <c r="J4" i="2"/>
  <c r="AA4" i="2"/>
  <c r="AR4" i="2"/>
  <c r="K5" i="2"/>
  <c r="AD5" i="2"/>
  <c r="AV5" i="2"/>
  <c r="Q6" i="2"/>
  <c r="AL6" i="2"/>
  <c r="G7" i="2"/>
  <c r="AF7" i="2"/>
  <c r="J8" i="2"/>
  <c r="AK8" i="2"/>
  <c r="AF9" i="2"/>
  <c r="Q10" i="2"/>
  <c r="M16" i="1"/>
  <c r="N2" i="2"/>
  <c r="AD2" i="2"/>
  <c r="AT2" i="2"/>
  <c r="L3" i="2"/>
  <c r="AB3" i="2"/>
  <c r="AR3" i="2"/>
  <c r="K4" i="2"/>
  <c r="AB4" i="2"/>
  <c r="AS4" i="2"/>
  <c r="L5" i="2"/>
  <c r="AE5" i="2"/>
  <c r="AW5" i="2"/>
  <c r="R6" i="2"/>
  <c r="AM6" i="2"/>
  <c r="J7" i="2"/>
  <c r="AJ7" i="2"/>
  <c r="L8" i="2"/>
  <c r="AP8" i="2"/>
  <c r="AG9" i="2"/>
  <c r="Y10" i="2"/>
  <c r="E12" i="2"/>
  <c r="AJ31" i="2"/>
  <c r="T31" i="2"/>
  <c r="D31" i="2"/>
  <c r="AL30" i="2"/>
  <c r="V30" i="2"/>
  <c r="F30" i="2"/>
  <c r="AN29" i="2"/>
  <c r="X29" i="2"/>
  <c r="H29" i="2"/>
  <c r="AP28" i="2"/>
  <c r="Z28" i="2"/>
  <c r="J28" i="2"/>
  <c r="AR27" i="2"/>
  <c r="AB27" i="2"/>
  <c r="L27" i="2"/>
  <c r="AT26" i="2"/>
  <c r="AD26" i="2"/>
  <c r="N26" i="2"/>
  <c r="AV25" i="2"/>
  <c r="AF25" i="2"/>
  <c r="P25" i="2"/>
  <c r="AX24" i="2"/>
  <c r="AH24" i="2"/>
  <c r="R24" i="2"/>
  <c r="AJ23" i="2"/>
  <c r="T23" i="2"/>
  <c r="D23" i="2"/>
  <c r="AL22" i="2"/>
  <c r="V22" i="2"/>
  <c r="F22" i="2"/>
  <c r="AN21" i="2"/>
  <c r="X21" i="2"/>
  <c r="H21" i="2"/>
  <c r="AP20" i="2"/>
  <c r="Z20" i="2"/>
  <c r="J20" i="2"/>
  <c r="AR19" i="2"/>
  <c r="AB19" i="2"/>
  <c r="L19" i="2"/>
  <c r="AT18" i="2"/>
  <c r="AD18" i="2"/>
  <c r="N18" i="2"/>
  <c r="AV17" i="2"/>
  <c r="AF17" i="2"/>
  <c r="P17" i="2"/>
  <c r="AX16" i="2"/>
  <c r="AH16" i="2"/>
  <c r="R16" i="2"/>
  <c r="AJ15" i="2"/>
  <c r="T15" i="2"/>
  <c r="D15" i="2"/>
  <c r="AL14" i="2"/>
  <c r="V14" i="2"/>
  <c r="F14" i="2"/>
  <c r="AN13" i="2"/>
  <c r="X13" i="2"/>
  <c r="H13" i="2"/>
  <c r="AP12" i="2"/>
  <c r="Z12" i="2"/>
  <c r="J12" i="2"/>
  <c r="AR11" i="2"/>
  <c r="AB11" i="2"/>
  <c r="L11" i="2"/>
  <c r="AT10" i="2"/>
  <c r="AD10" i="2"/>
  <c r="N10" i="2"/>
  <c r="AY31" i="2"/>
  <c r="AI31" i="2"/>
  <c r="S31" i="2"/>
  <c r="AK30" i="2"/>
  <c r="U30" i="2"/>
  <c r="E30" i="2"/>
  <c r="AM29" i="2"/>
  <c r="W29" i="2"/>
  <c r="G29" i="2"/>
  <c r="AO28" i="2"/>
  <c r="Y28" i="2"/>
  <c r="I28" i="2"/>
  <c r="AQ27" i="2"/>
  <c r="AA27" i="2"/>
  <c r="K27" i="2"/>
  <c r="AS26" i="2"/>
  <c r="AC26" i="2"/>
  <c r="M26" i="2"/>
  <c r="AU25" i="2"/>
  <c r="AE25" i="2"/>
  <c r="O25" i="2"/>
  <c r="AW24" i="2"/>
  <c r="AG24" i="2"/>
  <c r="Q24" i="2"/>
  <c r="AY23" i="2"/>
  <c r="AI23" i="2"/>
  <c r="S23" i="2"/>
  <c r="AK22" i="2"/>
  <c r="U22" i="2"/>
  <c r="E22" i="2"/>
  <c r="AM21" i="2"/>
  <c r="W21" i="2"/>
  <c r="G21" i="2"/>
  <c r="AO20" i="2"/>
  <c r="Y20" i="2"/>
  <c r="I20" i="2"/>
  <c r="AQ19" i="2"/>
  <c r="AA19" i="2"/>
  <c r="K19" i="2"/>
  <c r="AS18" i="2"/>
  <c r="AC18" i="2"/>
  <c r="M18" i="2"/>
  <c r="AU17" i="2"/>
  <c r="AE17" i="2"/>
  <c r="O17" i="2"/>
  <c r="AW16" i="2"/>
  <c r="AG16" i="2"/>
  <c r="Q16" i="2"/>
  <c r="AY15" i="2"/>
  <c r="AI15" i="2"/>
  <c r="S15" i="2"/>
  <c r="AK14" i="2"/>
  <c r="U14" i="2"/>
  <c r="E14" i="2"/>
  <c r="AM13" i="2"/>
  <c r="W13" i="2"/>
  <c r="G13" i="2"/>
  <c r="AO12" i="2"/>
  <c r="Y12" i="2"/>
  <c r="I12" i="2"/>
  <c r="AQ11" i="2"/>
  <c r="AA11" i="2"/>
  <c r="K11" i="2"/>
  <c r="AS10" i="2"/>
  <c r="AC10" i="2"/>
  <c r="M10" i="2"/>
  <c r="AU9" i="2"/>
  <c r="AE9" i="2"/>
  <c r="O9" i="2"/>
  <c r="AW8" i="2"/>
  <c r="AG8" i="2"/>
  <c r="Q8" i="2"/>
  <c r="AY7" i="2"/>
  <c r="AI7" i="2"/>
  <c r="S7" i="2"/>
  <c r="AK6" i="2"/>
  <c r="U6" i="2"/>
  <c r="E6" i="2"/>
  <c r="AM5" i="2"/>
  <c r="W5" i="2"/>
  <c r="AX31" i="2"/>
  <c r="AH31" i="2"/>
  <c r="R31" i="2"/>
  <c r="AJ30" i="2"/>
  <c r="T30" i="2"/>
  <c r="D30" i="2"/>
  <c r="AL29" i="2"/>
  <c r="V29" i="2"/>
  <c r="F29" i="2"/>
  <c r="AN28" i="2"/>
  <c r="X28" i="2"/>
  <c r="H28" i="2"/>
  <c r="AP27" i="2"/>
  <c r="Z27" i="2"/>
  <c r="J27" i="2"/>
  <c r="AR26" i="2"/>
  <c r="AB26" i="2"/>
  <c r="L26" i="2"/>
  <c r="AT25" i="2"/>
  <c r="AD25" i="2"/>
  <c r="N25" i="2"/>
  <c r="AV24" i="2"/>
  <c r="AF24" i="2"/>
  <c r="P24" i="2"/>
  <c r="AX23" i="2"/>
  <c r="AH23" i="2"/>
  <c r="R23" i="2"/>
  <c r="AJ22" i="2"/>
  <c r="T22" i="2"/>
  <c r="D22" i="2"/>
  <c r="AL21" i="2"/>
  <c r="V21" i="2"/>
  <c r="F21" i="2"/>
  <c r="AN20" i="2"/>
  <c r="X20" i="2"/>
  <c r="H20" i="2"/>
  <c r="AP19" i="2"/>
  <c r="Z19" i="2"/>
  <c r="J19" i="2"/>
  <c r="AR18" i="2"/>
  <c r="AB18" i="2"/>
  <c r="L18" i="2"/>
  <c r="AT17" i="2"/>
  <c r="AD17" i="2"/>
  <c r="N17" i="2"/>
  <c r="AV16" i="2"/>
  <c r="AF16" i="2"/>
  <c r="P16" i="2"/>
  <c r="AX15" i="2"/>
  <c r="AH15" i="2"/>
  <c r="R15" i="2"/>
  <c r="AJ14" i="2"/>
  <c r="T14" i="2"/>
  <c r="D14" i="2"/>
  <c r="AL13" i="2"/>
  <c r="V13" i="2"/>
  <c r="F13" i="2"/>
  <c r="AN12" i="2"/>
  <c r="X12" i="2"/>
  <c r="H12" i="2"/>
  <c r="AP11" i="2"/>
  <c r="Z11" i="2"/>
  <c r="J11" i="2"/>
  <c r="AR10" i="2"/>
  <c r="AB10" i="2"/>
  <c r="L10" i="2"/>
  <c r="AT9" i="2"/>
  <c r="AD9" i="2"/>
  <c r="N9" i="2"/>
  <c r="AV8" i="2"/>
  <c r="AF8" i="2"/>
  <c r="P8" i="2"/>
  <c r="AX7" i="2"/>
  <c r="AH7" i="2"/>
  <c r="R7" i="2"/>
  <c r="AJ6" i="2"/>
  <c r="AW31" i="2"/>
  <c r="AG31" i="2"/>
  <c r="Q31" i="2"/>
  <c r="AY30" i="2"/>
  <c r="AI30" i="2"/>
  <c r="S30" i="2"/>
  <c r="AK29" i="2"/>
  <c r="U29" i="2"/>
  <c r="E29" i="2"/>
  <c r="AM28" i="2"/>
  <c r="W28" i="2"/>
  <c r="G28" i="2"/>
  <c r="AO27" i="2"/>
  <c r="Y27" i="2"/>
  <c r="I27" i="2"/>
  <c r="AQ26" i="2"/>
  <c r="AA26" i="2"/>
  <c r="K26" i="2"/>
  <c r="AS25" i="2"/>
  <c r="AC25" i="2"/>
  <c r="M25" i="2"/>
  <c r="AU24" i="2"/>
  <c r="AE24" i="2"/>
  <c r="O24" i="2"/>
  <c r="AW23" i="2"/>
  <c r="AG23" i="2"/>
  <c r="Q23" i="2"/>
  <c r="AY22" i="2"/>
  <c r="AI22" i="2"/>
  <c r="S22" i="2"/>
  <c r="AK21" i="2"/>
  <c r="U21" i="2"/>
  <c r="E21" i="2"/>
  <c r="AM20" i="2"/>
  <c r="W20" i="2"/>
  <c r="G20" i="2"/>
  <c r="AO19" i="2"/>
  <c r="Y19" i="2"/>
  <c r="I19" i="2"/>
  <c r="AQ18" i="2"/>
  <c r="AA18" i="2"/>
  <c r="K18" i="2"/>
  <c r="AS17" i="2"/>
  <c r="AC17" i="2"/>
  <c r="M17" i="2"/>
  <c r="AU16" i="2"/>
  <c r="AE16" i="2"/>
  <c r="O16" i="2"/>
  <c r="AW15" i="2"/>
  <c r="AG15" i="2"/>
  <c r="Q15" i="2"/>
  <c r="AY14" i="2"/>
  <c r="AI14" i="2"/>
  <c r="S14" i="2"/>
  <c r="AK13" i="2"/>
  <c r="U13" i="2"/>
  <c r="E13" i="2"/>
  <c r="AM12" i="2"/>
  <c r="W12" i="2"/>
  <c r="G12" i="2"/>
  <c r="AO11" i="2"/>
  <c r="Y11" i="2"/>
  <c r="I11" i="2"/>
  <c r="AQ10" i="2"/>
  <c r="AA10" i="2"/>
  <c r="K10" i="2"/>
  <c r="AS9" i="2"/>
  <c r="AC9" i="2"/>
  <c r="M9" i="2"/>
  <c r="AU8" i="2"/>
  <c r="AE8" i="2"/>
  <c r="O8" i="2"/>
  <c r="AW7" i="2"/>
  <c r="AG7" i="2"/>
  <c r="Q7" i="2"/>
  <c r="AY6" i="2"/>
  <c r="AV31" i="2"/>
  <c r="AF31" i="2"/>
  <c r="P31" i="2"/>
  <c r="AX30" i="2"/>
  <c r="AH30" i="2"/>
  <c r="R30" i="2"/>
  <c r="AJ29" i="2"/>
  <c r="T29" i="2"/>
  <c r="D29" i="2"/>
  <c r="AL28" i="2"/>
  <c r="V28" i="2"/>
  <c r="F28" i="2"/>
  <c r="AN27" i="2"/>
  <c r="X27" i="2"/>
  <c r="H27" i="2"/>
  <c r="AP26" i="2"/>
  <c r="Z26" i="2"/>
  <c r="J26" i="2"/>
  <c r="AR25" i="2"/>
  <c r="AB25" i="2"/>
  <c r="L25" i="2"/>
  <c r="AT24" i="2"/>
  <c r="AD24" i="2"/>
  <c r="N24" i="2"/>
  <c r="AV23" i="2"/>
  <c r="AF23" i="2"/>
  <c r="P23" i="2"/>
  <c r="AX22" i="2"/>
  <c r="AH22" i="2"/>
  <c r="R22" i="2"/>
  <c r="AJ21" i="2"/>
  <c r="T21" i="2"/>
  <c r="D21" i="2"/>
  <c r="AL20" i="2"/>
  <c r="V20" i="2"/>
  <c r="F20" i="2"/>
  <c r="AN19" i="2"/>
  <c r="X19" i="2"/>
  <c r="H19" i="2"/>
  <c r="AP18" i="2"/>
  <c r="Z18" i="2"/>
  <c r="J18" i="2"/>
  <c r="AR17" i="2"/>
  <c r="AB17" i="2"/>
  <c r="L17" i="2"/>
  <c r="AT16" i="2"/>
  <c r="AD16" i="2"/>
  <c r="N16" i="2"/>
  <c r="AV15" i="2"/>
  <c r="AF15" i="2"/>
  <c r="P15" i="2"/>
  <c r="AX14" i="2"/>
  <c r="AH14" i="2"/>
  <c r="R14" i="2"/>
  <c r="AJ13" i="2"/>
  <c r="T13" i="2"/>
  <c r="D13" i="2"/>
  <c r="AL12" i="2"/>
  <c r="V12" i="2"/>
  <c r="F12" i="2"/>
  <c r="AN11" i="2"/>
  <c r="X11" i="2"/>
  <c r="H11" i="2"/>
  <c r="AP10" i="2"/>
  <c r="AU31" i="2"/>
  <c r="AE31" i="2"/>
  <c r="O31" i="2"/>
  <c r="AW30" i="2"/>
  <c r="AG30" i="2"/>
  <c r="Q30" i="2"/>
  <c r="AY29" i="2"/>
  <c r="AI29" i="2"/>
  <c r="S29" i="2"/>
  <c r="AK28" i="2"/>
  <c r="U28" i="2"/>
  <c r="E28" i="2"/>
  <c r="AM27" i="2"/>
  <c r="W27" i="2"/>
  <c r="G27" i="2"/>
  <c r="AO26" i="2"/>
  <c r="Y26" i="2"/>
  <c r="I26" i="2"/>
  <c r="AQ25" i="2"/>
  <c r="AA25" i="2"/>
  <c r="K25" i="2"/>
  <c r="AS24" i="2"/>
  <c r="AC24" i="2"/>
  <c r="M24" i="2"/>
  <c r="AU23" i="2"/>
  <c r="AE23" i="2"/>
  <c r="O23" i="2"/>
  <c r="AW22" i="2"/>
  <c r="AG22" i="2"/>
  <c r="Q22" i="2"/>
  <c r="AY21" i="2"/>
  <c r="AI21" i="2"/>
  <c r="S21" i="2"/>
  <c r="AK20" i="2"/>
  <c r="U20" i="2"/>
  <c r="E20" i="2"/>
  <c r="AM19" i="2"/>
  <c r="W19" i="2"/>
  <c r="G19" i="2"/>
  <c r="AO18" i="2"/>
  <c r="Y18" i="2"/>
  <c r="I18" i="2"/>
  <c r="AQ17" i="2"/>
  <c r="AA17" i="2"/>
  <c r="K17" i="2"/>
  <c r="AS16" i="2"/>
  <c r="AC16" i="2"/>
  <c r="M16" i="2"/>
  <c r="AU15" i="2"/>
  <c r="AE15" i="2"/>
  <c r="O15" i="2"/>
  <c r="AW14" i="2"/>
  <c r="AT31" i="2"/>
  <c r="AD31" i="2"/>
  <c r="N31" i="2"/>
  <c r="AV30" i="2"/>
  <c r="AF30" i="2"/>
  <c r="P30" i="2"/>
  <c r="AX29" i="2"/>
  <c r="AH29" i="2"/>
  <c r="R29" i="2"/>
  <c r="AJ28" i="2"/>
  <c r="T28" i="2"/>
  <c r="D28" i="2"/>
  <c r="AL27" i="2"/>
  <c r="V27" i="2"/>
  <c r="F27" i="2"/>
  <c r="AN26" i="2"/>
  <c r="X26" i="2"/>
  <c r="H26" i="2"/>
  <c r="AP25" i="2"/>
  <c r="Z25" i="2"/>
  <c r="J25" i="2"/>
  <c r="AR24" i="2"/>
  <c r="AB24" i="2"/>
  <c r="L24" i="2"/>
  <c r="AT23" i="2"/>
  <c r="AD23" i="2"/>
  <c r="N23" i="2"/>
  <c r="AV22" i="2"/>
  <c r="AF22" i="2"/>
  <c r="P22" i="2"/>
  <c r="AX21" i="2"/>
  <c r="AH21" i="2"/>
  <c r="R21" i="2"/>
  <c r="AJ20" i="2"/>
  <c r="T20" i="2"/>
  <c r="D20" i="2"/>
  <c r="AL19" i="2"/>
  <c r="V19" i="2"/>
  <c r="F19" i="2"/>
  <c r="AN18" i="2"/>
  <c r="X18" i="2"/>
  <c r="H18" i="2"/>
  <c r="AP17" i="2"/>
  <c r="Z17" i="2"/>
  <c r="J17" i="2"/>
  <c r="AR16" i="2"/>
  <c r="AB16" i="2"/>
  <c r="L16" i="2"/>
  <c r="AT15" i="2"/>
  <c r="AD15" i="2"/>
  <c r="N15" i="2"/>
  <c r="AV14" i="2"/>
  <c r="AF14" i="2"/>
  <c r="P14" i="2"/>
  <c r="AX13" i="2"/>
  <c r="AH13" i="2"/>
  <c r="R13" i="2"/>
  <c r="AJ12" i="2"/>
  <c r="T12" i="2"/>
  <c r="D12" i="2"/>
  <c r="AL11" i="2"/>
  <c r="V11" i="2"/>
  <c r="F11" i="2"/>
  <c r="AN10" i="2"/>
  <c r="X10" i="2"/>
  <c r="H10" i="2"/>
  <c r="AP9" i="2"/>
  <c r="Z9" i="2"/>
  <c r="J9" i="2"/>
  <c r="AR8" i="2"/>
  <c r="AS31" i="2"/>
  <c r="AC31" i="2"/>
  <c r="M31" i="2"/>
  <c r="AU30" i="2"/>
  <c r="AE30" i="2"/>
  <c r="O30" i="2"/>
  <c r="AW29" i="2"/>
  <c r="AG29" i="2"/>
  <c r="Q29" i="2"/>
  <c r="AY28" i="2"/>
  <c r="AI28" i="2"/>
  <c r="S28" i="2"/>
  <c r="AK27" i="2"/>
  <c r="U27" i="2"/>
  <c r="E27" i="2"/>
  <c r="AM26" i="2"/>
  <c r="W26" i="2"/>
  <c r="G26" i="2"/>
  <c r="AO25" i="2"/>
  <c r="Y25" i="2"/>
  <c r="I25" i="2"/>
  <c r="AQ24" i="2"/>
  <c r="AA24" i="2"/>
  <c r="K24" i="2"/>
  <c r="AS23" i="2"/>
  <c r="AC23" i="2"/>
  <c r="M23" i="2"/>
  <c r="AU22" i="2"/>
  <c r="AE22" i="2"/>
  <c r="O22" i="2"/>
  <c r="AW21" i="2"/>
  <c r="AG21" i="2"/>
  <c r="Q21" i="2"/>
  <c r="AY20" i="2"/>
  <c r="AI20" i="2"/>
  <c r="S20" i="2"/>
  <c r="AK19" i="2"/>
  <c r="U19" i="2"/>
  <c r="E19" i="2"/>
  <c r="AM18" i="2"/>
  <c r="W18" i="2"/>
  <c r="G18" i="2"/>
  <c r="AO17" i="2"/>
  <c r="Y17" i="2"/>
  <c r="I17" i="2"/>
  <c r="AQ16" i="2"/>
  <c r="AA16" i="2"/>
  <c r="K16" i="2"/>
  <c r="AS15" i="2"/>
  <c r="AC15" i="2"/>
  <c r="M15" i="2"/>
  <c r="AU14" i="2"/>
  <c r="AE14" i="2"/>
  <c r="O14" i="2"/>
  <c r="AW13" i="2"/>
  <c r="AG13" i="2"/>
  <c r="Q13" i="2"/>
  <c r="AY12" i="2"/>
  <c r="AI12" i="2"/>
  <c r="S12" i="2"/>
  <c r="AK11" i="2"/>
  <c r="U11" i="2"/>
  <c r="E11" i="2"/>
  <c r="AM10" i="2"/>
  <c r="W10" i="2"/>
  <c r="G10" i="2"/>
  <c r="AO9" i="2"/>
  <c r="Y9" i="2"/>
  <c r="I9" i="2"/>
  <c r="AQ8" i="2"/>
  <c r="AA8" i="2"/>
  <c r="K8" i="2"/>
  <c r="AS7" i="2"/>
  <c r="AC7" i="2"/>
  <c r="M7" i="2"/>
  <c r="AR31" i="2"/>
  <c r="AB31" i="2"/>
  <c r="L31" i="2"/>
  <c r="AT30" i="2"/>
  <c r="AD30" i="2"/>
  <c r="N30" i="2"/>
  <c r="AV29" i="2"/>
  <c r="AF29" i="2"/>
  <c r="P29" i="2"/>
  <c r="AX28" i="2"/>
  <c r="AH28" i="2"/>
  <c r="R28" i="2"/>
  <c r="AJ27" i="2"/>
  <c r="T27" i="2"/>
  <c r="D27" i="2"/>
  <c r="AL26" i="2"/>
  <c r="V26" i="2"/>
  <c r="F26" i="2"/>
  <c r="AN25" i="2"/>
  <c r="X25" i="2"/>
  <c r="H25" i="2"/>
  <c r="AP24" i="2"/>
  <c r="Z24" i="2"/>
  <c r="J24" i="2"/>
  <c r="AR23" i="2"/>
  <c r="AB23" i="2"/>
  <c r="L23" i="2"/>
  <c r="AT22" i="2"/>
  <c r="AD22" i="2"/>
  <c r="N22" i="2"/>
  <c r="AV21" i="2"/>
  <c r="AF21" i="2"/>
  <c r="P21" i="2"/>
  <c r="AX20" i="2"/>
  <c r="AH20" i="2"/>
  <c r="R20" i="2"/>
  <c r="AJ19" i="2"/>
  <c r="T19" i="2"/>
  <c r="D19" i="2"/>
  <c r="AL18" i="2"/>
  <c r="V18" i="2"/>
  <c r="F18" i="2"/>
  <c r="AN17" i="2"/>
  <c r="X17" i="2"/>
  <c r="H17" i="2"/>
  <c r="AP16" i="2"/>
  <c r="Z16" i="2"/>
  <c r="J16" i="2"/>
  <c r="AR15" i="2"/>
  <c r="AB15" i="2"/>
  <c r="L15" i="2"/>
  <c r="AT14" i="2"/>
  <c r="AD14" i="2"/>
  <c r="N14" i="2"/>
  <c r="AV13" i="2"/>
  <c r="AF13" i="2"/>
  <c r="P13" i="2"/>
  <c r="AX12" i="2"/>
  <c r="AH12" i="2"/>
  <c r="R12" i="2"/>
  <c r="AJ11" i="2"/>
  <c r="T11" i="2"/>
  <c r="D11" i="2"/>
  <c r="AL10" i="2"/>
  <c r="V10" i="2"/>
  <c r="F10" i="2"/>
  <c r="AN9" i="2"/>
  <c r="X9" i="2"/>
  <c r="H9" i="2"/>
  <c r="AQ31" i="2"/>
  <c r="AA31" i="2"/>
  <c r="K31" i="2"/>
  <c r="AS30" i="2"/>
  <c r="AC30" i="2"/>
  <c r="M30" i="2"/>
  <c r="AU29" i="2"/>
  <c r="AE29" i="2"/>
  <c r="O29" i="2"/>
  <c r="AW28" i="2"/>
  <c r="AG28" i="2"/>
  <c r="Q28" i="2"/>
  <c r="AY27" i="2"/>
  <c r="AI27" i="2"/>
  <c r="S27" i="2"/>
  <c r="AK26" i="2"/>
  <c r="U26" i="2"/>
  <c r="E26" i="2"/>
  <c r="AM25" i="2"/>
  <c r="W25" i="2"/>
  <c r="G25" i="2"/>
  <c r="AO24" i="2"/>
  <c r="Y24" i="2"/>
  <c r="I24" i="2"/>
  <c r="AQ23" i="2"/>
  <c r="AA23" i="2"/>
  <c r="K23" i="2"/>
  <c r="AS22" i="2"/>
  <c r="AC22" i="2"/>
  <c r="M22" i="2"/>
  <c r="AU21" i="2"/>
  <c r="AE21" i="2"/>
  <c r="O21" i="2"/>
  <c r="AW20" i="2"/>
  <c r="AG20" i="2"/>
  <c r="Q20" i="2"/>
  <c r="AY19" i="2"/>
  <c r="AI19" i="2"/>
  <c r="S19" i="2"/>
  <c r="AK18" i="2"/>
  <c r="U18" i="2"/>
  <c r="E18" i="2"/>
  <c r="AM17" i="2"/>
  <c r="W17" i="2"/>
  <c r="G17" i="2"/>
  <c r="AO16" i="2"/>
  <c r="Y16" i="2"/>
  <c r="I16" i="2"/>
  <c r="AQ15" i="2"/>
  <c r="AA15" i="2"/>
  <c r="K15" i="2"/>
  <c r="AS14" i="2"/>
  <c r="AC14" i="2"/>
  <c r="M14" i="2"/>
  <c r="AU13" i="2"/>
  <c r="AE13" i="2"/>
  <c r="O13" i="2"/>
  <c r="AW12" i="2"/>
  <c r="AG12" i="2"/>
  <c r="Q12" i="2"/>
  <c r="AY11" i="2"/>
  <c r="AI11" i="2"/>
  <c r="S11" i="2"/>
  <c r="AK10" i="2"/>
  <c r="U10" i="2"/>
  <c r="E10" i="2"/>
  <c r="AM9" i="2"/>
  <c r="W9" i="2"/>
  <c r="G9" i="2"/>
  <c r="AO8" i="2"/>
  <c r="Y8" i="2"/>
  <c r="I8" i="2"/>
  <c r="AP31" i="2"/>
  <c r="Z31" i="2"/>
  <c r="J31" i="2"/>
  <c r="AR30" i="2"/>
  <c r="AB30" i="2"/>
  <c r="L30" i="2"/>
  <c r="AT29" i="2"/>
  <c r="AD29" i="2"/>
  <c r="N29" i="2"/>
  <c r="AV28" i="2"/>
  <c r="AF28" i="2"/>
  <c r="P28" i="2"/>
  <c r="AX27" i="2"/>
  <c r="AH27" i="2"/>
  <c r="R27" i="2"/>
  <c r="AJ26" i="2"/>
  <c r="T26" i="2"/>
  <c r="D26" i="2"/>
  <c r="AL25" i="2"/>
  <c r="V25" i="2"/>
  <c r="F25" i="2"/>
  <c r="AN24" i="2"/>
  <c r="X24" i="2"/>
  <c r="H24" i="2"/>
  <c r="AP23" i="2"/>
  <c r="Z23" i="2"/>
  <c r="J23" i="2"/>
  <c r="AR22" i="2"/>
  <c r="AB22" i="2"/>
  <c r="L22" i="2"/>
  <c r="AT21" i="2"/>
  <c r="AD21" i="2"/>
  <c r="N21" i="2"/>
  <c r="AV20" i="2"/>
  <c r="AF20" i="2"/>
  <c r="P20" i="2"/>
  <c r="AX19" i="2"/>
  <c r="AH19" i="2"/>
  <c r="R19" i="2"/>
  <c r="AJ18" i="2"/>
  <c r="T18" i="2"/>
  <c r="D18" i="2"/>
  <c r="AL17" i="2"/>
  <c r="V17" i="2"/>
  <c r="F17" i="2"/>
  <c r="AN16" i="2"/>
  <c r="X16" i="2"/>
  <c r="H16" i="2"/>
  <c r="AP15" i="2"/>
  <c r="Z15" i="2"/>
  <c r="J15" i="2"/>
  <c r="AR14" i="2"/>
  <c r="AB14" i="2"/>
  <c r="L14" i="2"/>
  <c r="AT13" i="2"/>
  <c r="AD13" i="2"/>
  <c r="N13" i="2"/>
  <c r="AV12" i="2"/>
  <c r="AF12" i="2"/>
  <c r="P12" i="2"/>
  <c r="AX11" i="2"/>
  <c r="AH11" i="2"/>
  <c r="R11" i="2"/>
  <c r="AJ10" i="2"/>
  <c r="T10" i="2"/>
  <c r="D10" i="2"/>
  <c r="AL9" i="2"/>
  <c r="V9" i="2"/>
  <c r="F9" i="2"/>
  <c r="AN8" i="2"/>
  <c r="AO31" i="2"/>
  <c r="Y31" i="2"/>
  <c r="I31" i="2"/>
  <c r="AQ30" i="2"/>
  <c r="AA30" i="2"/>
  <c r="K30" i="2"/>
  <c r="AS29" i="2"/>
  <c r="AC29" i="2"/>
  <c r="M29" i="2"/>
  <c r="AU28" i="2"/>
  <c r="AE28" i="2"/>
  <c r="O28" i="2"/>
  <c r="AW27" i="2"/>
  <c r="AG27" i="2"/>
  <c r="Q27" i="2"/>
  <c r="AY26" i="2"/>
  <c r="AI26" i="2"/>
  <c r="S26" i="2"/>
  <c r="AK25" i="2"/>
  <c r="U25" i="2"/>
  <c r="E25" i="2"/>
  <c r="AM24" i="2"/>
  <c r="W24" i="2"/>
  <c r="G24" i="2"/>
  <c r="AO23" i="2"/>
  <c r="Y23" i="2"/>
  <c r="I23" i="2"/>
  <c r="AQ22" i="2"/>
  <c r="AA22" i="2"/>
  <c r="K22" i="2"/>
  <c r="AS21" i="2"/>
  <c r="AC21" i="2"/>
  <c r="M21" i="2"/>
  <c r="AU20" i="2"/>
  <c r="AE20" i="2"/>
  <c r="O20" i="2"/>
  <c r="AW19" i="2"/>
  <c r="AG19" i="2"/>
  <c r="Q19" i="2"/>
  <c r="AY18" i="2"/>
  <c r="AI18" i="2"/>
  <c r="S18" i="2"/>
  <c r="AK17" i="2"/>
  <c r="U17" i="2"/>
  <c r="E17" i="2"/>
  <c r="AM16" i="2"/>
  <c r="W16" i="2"/>
  <c r="G16" i="2"/>
  <c r="AO15" i="2"/>
  <c r="Y15" i="2"/>
  <c r="I15" i="2"/>
  <c r="AQ14" i="2"/>
  <c r="AA14" i="2"/>
  <c r="K14" i="2"/>
  <c r="AS13" i="2"/>
  <c r="AC13" i="2"/>
  <c r="M13" i="2"/>
  <c r="AU12" i="2"/>
  <c r="AE12" i="2"/>
  <c r="O12" i="2"/>
  <c r="AW11" i="2"/>
  <c r="AG11" i="2"/>
  <c r="Q11" i="2"/>
  <c r="AY10" i="2"/>
  <c r="AI10" i="2"/>
  <c r="S10" i="2"/>
  <c r="AK9" i="2"/>
  <c r="U9" i="2"/>
  <c r="E9" i="2"/>
  <c r="AM8" i="2"/>
  <c r="W8" i="2"/>
  <c r="G8" i="2"/>
  <c r="AO7" i="2"/>
  <c r="Y7" i="2"/>
  <c r="I7" i="2"/>
  <c r="AQ6" i="2"/>
  <c r="AA6" i="2"/>
  <c r="K6" i="2"/>
  <c r="AS5" i="2"/>
  <c r="AC5" i="2"/>
  <c r="M5" i="2"/>
  <c r="AU4" i="2"/>
  <c r="AE4" i="2"/>
  <c r="O4" i="2"/>
  <c r="AW3" i="2"/>
  <c r="AN31" i="2"/>
  <c r="X31" i="2"/>
  <c r="H31" i="2"/>
  <c r="AP30" i="2"/>
  <c r="Z30" i="2"/>
  <c r="J30" i="2"/>
  <c r="AR29" i="2"/>
  <c r="AB29" i="2"/>
  <c r="L29" i="2"/>
  <c r="AT28" i="2"/>
  <c r="AD28" i="2"/>
  <c r="N28" i="2"/>
  <c r="AV27" i="2"/>
  <c r="AF27" i="2"/>
  <c r="P27" i="2"/>
  <c r="AX26" i="2"/>
  <c r="AH26" i="2"/>
  <c r="R26" i="2"/>
  <c r="AJ25" i="2"/>
  <c r="T25" i="2"/>
  <c r="D25" i="2"/>
  <c r="AL24" i="2"/>
  <c r="V24" i="2"/>
  <c r="F24" i="2"/>
  <c r="AN23" i="2"/>
  <c r="X23" i="2"/>
  <c r="H23" i="2"/>
  <c r="AP22" i="2"/>
  <c r="Z22" i="2"/>
  <c r="J22" i="2"/>
  <c r="AR21" i="2"/>
  <c r="AB21" i="2"/>
  <c r="L21" i="2"/>
  <c r="AT20" i="2"/>
  <c r="AD20" i="2"/>
  <c r="N20" i="2"/>
  <c r="AV19" i="2"/>
  <c r="AF19" i="2"/>
  <c r="P19" i="2"/>
  <c r="AX18" i="2"/>
  <c r="AH18" i="2"/>
  <c r="R18" i="2"/>
  <c r="AJ17" i="2"/>
  <c r="T17" i="2"/>
  <c r="D17" i="2"/>
  <c r="AL16" i="2"/>
  <c r="V16" i="2"/>
  <c r="F16" i="2"/>
  <c r="AN15" i="2"/>
  <c r="X15" i="2"/>
  <c r="H15" i="2"/>
  <c r="AP14" i="2"/>
  <c r="Z14" i="2"/>
  <c r="J14" i="2"/>
  <c r="AR13" i="2"/>
  <c r="AB13" i="2"/>
  <c r="L13" i="2"/>
  <c r="AT12" i="2"/>
  <c r="AD12" i="2"/>
  <c r="N12" i="2"/>
  <c r="AV11" i="2"/>
  <c r="AF11" i="2"/>
  <c r="P11" i="2"/>
  <c r="AX10" i="2"/>
  <c r="AH10" i="2"/>
  <c r="R10" i="2"/>
  <c r="AJ9" i="2"/>
  <c r="T9" i="2"/>
  <c r="D9" i="2"/>
  <c r="AL8" i="2"/>
  <c r="V8" i="2"/>
  <c r="F8" i="2"/>
  <c r="AN7" i="2"/>
  <c r="X7" i="2"/>
  <c r="H7" i="2"/>
  <c r="AP6" i="2"/>
  <c r="Z6" i="2"/>
  <c r="J6" i="2"/>
  <c r="AM31" i="2"/>
  <c r="W31" i="2"/>
  <c r="G31" i="2"/>
  <c r="AO30" i="2"/>
  <c r="Y30" i="2"/>
  <c r="I30" i="2"/>
  <c r="AQ29" i="2"/>
  <c r="AA29" i="2"/>
  <c r="K29" i="2"/>
  <c r="AS28" i="2"/>
  <c r="AC28" i="2"/>
  <c r="M28" i="2"/>
  <c r="AU27" i="2"/>
  <c r="AE27" i="2"/>
  <c r="O27" i="2"/>
  <c r="AW26" i="2"/>
  <c r="AG26" i="2"/>
  <c r="Q26" i="2"/>
  <c r="AY25" i="2"/>
  <c r="AI25" i="2"/>
  <c r="S25" i="2"/>
  <c r="AK24" i="2"/>
  <c r="U24" i="2"/>
  <c r="E24" i="2"/>
  <c r="AM23" i="2"/>
  <c r="W23" i="2"/>
  <c r="G23" i="2"/>
  <c r="AO22" i="2"/>
  <c r="Y22" i="2"/>
  <c r="I22" i="2"/>
  <c r="AQ21" i="2"/>
  <c r="AA21" i="2"/>
  <c r="K21" i="2"/>
  <c r="AS20" i="2"/>
  <c r="AC20" i="2"/>
  <c r="M20" i="2"/>
  <c r="AU19" i="2"/>
  <c r="AE19" i="2"/>
  <c r="O19" i="2"/>
  <c r="AW18" i="2"/>
  <c r="AG18" i="2"/>
  <c r="Q18" i="2"/>
  <c r="AY17" i="2"/>
  <c r="AI17" i="2"/>
  <c r="S17" i="2"/>
  <c r="AK16" i="2"/>
  <c r="U16" i="2"/>
  <c r="E16" i="2"/>
  <c r="AM15" i="2"/>
  <c r="W15" i="2"/>
  <c r="G15" i="2"/>
  <c r="AO14" i="2"/>
  <c r="Y14" i="2"/>
  <c r="I14" i="2"/>
  <c r="AQ13" i="2"/>
  <c r="AA13" i="2"/>
  <c r="K13" i="2"/>
  <c r="AS12" i="2"/>
  <c r="AC12" i="2"/>
  <c r="M12" i="2"/>
  <c r="AU11" i="2"/>
  <c r="AE11" i="2"/>
  <c r="O11" i="2"/>
  <c r="AW10" i="2"/>
  <c r="AL31" i="2"/>
  <c r="V31" i="2"/>
  <c r="F31" i="2"/>
  <c r="AN30" i="2"/>
  <c r="X30" i="2"/>
  <c r="H30" i="2"/>
  <c r="AP29" i="2"/>
  <c r="Z29" i="2"/>
  <c r="J29" i="2"/>
  <c r="AR28" i="2"/>
  <c r="AB28" i="2"/>
  <c r="L28" i="2"/>
  <c r="AT27" i="2"/>
  <c r="AD27" i="2"/>
  <c r="N27" i="2"/>
  <c r="AV26" i="2"/>
  <c r="AF26" i="2"/>
  <c r="P26" i="2"/>
  <c r="AX25" i="2"/>
  <c r="AH25" i="2"/>
  <c r="R25" i="2"/>
  <c r="AJ24" i="2"/>
  <c r="T24" i="2"/>
  <c r="D24" i="2"/>
  <c r="AL23" i="2"/>
  <c r="V23" i="2"/>
  <c r="F23" i="2"/>
  <c r="AN22" i="2"/>
  <c r="X22" i="2"/>
  <c r="H22" i="2"/>
  <c r="AP21" i="2"/>
  <c r="Z21" i="2"/>
  <c r="J21" i="2"/>
  <c r="AR20" i="2"/>
  <c r="AB20" i="2"/>
  <c r="L20" i="2"/>
  <c r="AT19" i="2"/>
  <c r="AD19" i="2"/>
  <c r="N19" i="2"/>
  <c r="AV18" i="2"/>
  <c r="AF18" i="2"/>
  <c r="P18" i="2"/>
  <c r="AX17" i="2"/>
  <c r="AH17" i="2"/>
  <c r="R17" i="2"/>
  <c r="AJ16" i="2"/>
  <c r="T16" i="2"/>
  <c r="D16" i="2"/>
  <c r="AL15" i="2"/>
  <c r="V15" i="2"/>
  <c r="F15" i="2"/>
  <c r="AN14" i="2"/>
  <c r="X14" i="2"/>
  <c r="H14" i="2"/>
  <c r="AP13" i="2"/>
  <c r="Z13" i="2"/>
  <c r="J13" i="2"/>
  <c r="AR12" i="2"/>
  <c r="AB12" i="2"/>
  <c r="L12" i="2"/>
  <c r="AT11" i="2"/>
  <c r="AD11" i="2"/>
  <c r="N11" i="2"/>
  <c r="AV10" i="2"/>
  <c r="AF10" i="2"/>
  <c r="AK31" i="2"/>
  <c r="U31" i="2"/>
  <c r="E31" i="2"/>
  <c r="AM30" i="2"/>
  <c r="W30" i="2"/>
  <c r="G30" i="2"/>
  <c r="AO29" i="2"/>
  <c r="Y29" i="2"/>
  <c r="I29" i="2"/>
  <c r="AQ28" i="2"/>
  <c r="AA28" i="2"/>
  <c r="K28" i="2"/>
  <c r="AS27" i="2"/>
  <c r="AC27" i="2"/>
  <c r="M27" i="2"/>
  <c r="AU26" i="2"/>
  <c r="AE26" i="2"/>
  <c r="O26" i="2"/>
  <c r="AW25" i="2"/>
  <c r="AG25" i="2"/>
  <c r="Q25" i="2"/>
  <c r="AY24" i="2"/>
  <c r="AI24" i="2"/>
  <c r="S24" i="2"/>
  <c r="AK23" i="2"/>
  <c r="U23" i="2"/>
  <c r="E23" i="2"/>
  <c r="AM22" i="2"/>
  <c r="W22" i="2"/>
  <c r="G22" i="2"/>
  <c r="AO21" i="2"/>
  <c r="Y21" i="2"/>
  <c r="I21" i="2"/>
  <c r="AQ20" i="2"/>
  <c r="AA20" i="2"/>
  <c r="K20" i="2"/>
  <c r="AS19" i="2"/>
  <c r="AC19" i="2"/>
  <c r="M19" i="2"/>
  <c r="AU18" i="2"/>
  <c r="AE18" i="2"/>
  <c r="O18" i="2"/>
  <c r="AW17" i="2"/>
  <c r="AG17" i="2"/>
  <c r="Q17" i="2"/>
  <c r="AY16" i="2"/>
  <c r="AI16" i="2"/>
  <c r="S16" i="2"/>
  <c r="AK15" i="2"/>
  <c r="U15" i="2"/>
  <c r="E15" i="2"/>
  <c r="AU2" i="2"/>
  <c r="M3" i="2"/>
  <c r="AC3" i="2"/>
  <c r="AS3" i="2"/>
  <c r="L4" i="2"/>
  <c r="AC4" i="2"/>
  <c r="AT4" i="2"/>
  <c r="N5" i="2"/>
  <c r="AF5" i="2"/>
  <c r="AX5" i="2"/>
  <c r="S6" i="2"/>
  <c r="AN6" i="2"/>
  <c r="K7" i="2"/>
  <c r="AK7" i="2"/>
  <c r="M8" i="2"/>
  <c r="AS8" i="2"/>
  <c r="AH9" i="2"/>
  <c r="Z10" i="2"/>
  <c r="K12" i="2"/>
  <c r="Q14" i="2"/>
  <c r="EE16" i="1"/>
  <c r="AD3" i="2"/>
  <c r="AT3" i="2"/>
  <c r="AV4" i="2"/>
  <c r="AG5" i="2"/>
  <c r="AY5" i="2"/>
  <c r="T6" i="2"/>
  <c r="AO6" i="2"/>
  <c r="L7" i="2"/>
  <c r="AL7" i="2"/>
  <c r="N8" i="2"/>
  <c r="AT8" i="2"/>
  <c r="AI9" i="2"/>
  <c r="AE10" i="2"/>
  <c r="U12" i="2"/>
  <c r="W14" i="2"/>
  <c r="M24" i="1"/>
  <c r="AY17" i="1"/>
  <c r="N17" i="1" s="1"/>
  <c r="N3" i="2"/>
  <c r="M4" i="2"/>
  <c r="AD4" i="2"/>
  <c r="O5" i="2"/>
  <c r="BD11" i="1"/>
  <c r="S11" i="1" s="1"/>
  <c r="BF16" i="1"/>
  <c r="U16" i="1" s="1"/>
  <c r="AZ17" i="1"/>
  <c r="O17" i="1" s="1"/>
  <c r="BD19" i="1"/>
  <c r="S19" i="1" s="1"/>
  <c r="BF24" i="1"/>
  <c r="U24" i="1" s="1"/>
  <c r="AZ25" i="1"/>
  <c r="O25" i="1" s="1"/>
  <c r="BD27" i="1"/>
  <c r="S27" i="1" s="1"/>
  <c r="BF32" i="1"/>
  <c r="U32" i="1" s="1"/>
  <c r="AZ33" i="1"/>
  <c r="O33" i="1" s="1"/>
  <c r="BD35" i="1"/>
  <c r="S35" i="1" s="1"/>
  <c r="Q2" i="2"/>
  <c r="AG2" i="2"/>
  <c r="AW2" i="2"/>
  <c r="O3" i="2"/>
  <c r="AE3" i="2"/>
  <c r="AU3" i="2"/>
  <c r="N4" i="2"/>
  <c r="AF4" i="2"/>
  <c r="AW4" i="2"/>
  <c r="P5" i="2"/>
  <c r="AH5" i="2"/>
  <c r="V6" i="2"/>
  <c r="AR6" i="2"/>
  <c r="N7" i="2"/>
  <c r="AM7" i="2"/>
  <c r="R8" i="2"/>
  <c r="AX8" i="2"/>
  <c r="AQ9" i="2"/>
  <c r="AG10" i="2"/>
  <c r="AA12" i="2"/>
  <c r="AG14" i="2"/>
  <c r="AZ16" i="1"/>
  <c r="O16" i="1" s="1"/>
  <c r="BD16" i="1"/>
  <c r="S16" i="1" s="1"/>
  <c r="O2" i="2"/>
  <c r="AY9" i="1"/>
  <c r="BE16" i="1"/>
  <c r="T16" i="1" s="1"/>
  <c r="AY25" i="1"/>
  <c r="N25" i="1" s="1"/>
  <c r="P2" i="2"/>
  <c r="AY20" i="1"/>
  <c r="N20" i="1" s="1"/>
  <c r="R2" i="2"/>
  <c r="P3" i="2"/>
  <c r="AF3" i="2"/>
  <c r="AV3" i="2"/>
  <c r="P4" i="2"/>
  <c r="AG4" i="2"/>
  <c r="AX4" i="2"/>
  <c r="Q5" i="2"/>
  <c r="AI5" i="2"/>
  <c r="W6" i="2"/>
  <c r="AS6" i="2"/>
  <c r="O7" i="2"/>
  <c r="AP7" i="2"/>
  <c r="S8" i="2"/>
  <c r="AY8" i="2"/>
  <c r="AR9" i="2"/>
  <c r="AO10" i="2"/>
  <c r="AK12" i="2"/>
  <c r="AM14" i="2"/>
  <c r="BD24" i="1"/>
  <c r="S24" i="1" s="1"/>
  <c r="BD32" i="1"/>
  <c r="S32" i="1" s="1"/>
  <c r="EE11" i="1"/>
  <c r="AV2" i="2"/>
  <c r="EE14" i="1"/>
  <c r="BE19" i="1"/>
  <c r="T19" i="1" s="1"/>
  <c r="BG24" i="1"/>
  <c r="BE27" i="1"/>
  <c r="T27" i="1" s="1"/>
  <c r="BG32" i="1"/>
  <c r="BE35" i="1"/>
  <c r="T35" i="1" s="1"/>
  <c r="AY36" i="1"/>
  <c r="N36" i="1" s="1"/>
  <c r="AH2" i="2"/>
  <c r="BD14" i="1"/>
  <c r="BF19" i="1"/>
  <c r="U19" i="1" s="1"/>
  <c r="BD22" i="1"/>
  <c r="S22" i="1" s="1"/>
  <c r="BF27" i="1"/>
  <c r="U27" i="1" s="1"/>
  <c r="AZ28" i="1"/>
  <c r="O28" i="1" s="1"/>
  <c r="BD30" i="1"/>
  <c r="S30" i="1" s="1"/>
  <c r="BF35" i="1"/>
  <c r="U35" i="1" s="1"/>
  <c r="BD38" i="1"/>
  <c r="S38" i="1" s="1"/>
  <c r="S2" i="2"/>
  <c r="AI2" i="2"/>
  <c r="AY2" i="2"/>
  <c r="Q3" i="2"/>
  <c r="AG3" i="2"/>
  <c r="AX3" i="2"/>
  <c r="Q4" i="2"/>
  <c r="AH4" i="2"/>
  <c r="AY4" i="2"/>
  <c r="R5" i="2"/>
  <c r="AJ5" i="2"/>
  <c r="D6" i="2"/>
  <c r="X6" i="2"/>
  <c r="AT6" i="2"/>
  <c r="P7" i="2"/>
  <c r="AQ7" i="2"/>
  <c r="T8" i="2"/>
  <c r="AV9" i="2"/>
  <c r="AU10" i="2"/>
  <c r="AQ12" i="2"/>
  <c r="AE2" i="2"/>
  <c r="AY33" i="1"/>
  <c r="N33" i="1" s="1"/>
  <c r="AF2" i="2"/>
  <c r="AX2" i="2"/>
  <c r="BF11" i="1"/>
  <c r="U11" i="1" s="1"/>
  <c r="AY31" i="1"/>
  <c r="N31" i="1" s="1"/>
  <c r="D2" i="2"/>
  <c r="T2" i="2"/>
  <c r="AJ2" i="2"/>
  <c r="R3" i="2"/>
  <c r="AH3" i="2"/>
  <c r="AY3" i="2"/>
  <c r="R4" i="2"/>
  <c r="AI4" i="2"/>
  <c r="S5" i="2"/>
  <c r="AK5" i="2"/>
  <c r="F6" i="2"/>
  <c r="Y6" i="2"/>
  <c r="AU6" i="2"/>
  <c r="T7" i="2"/>
  <c r="AR7" i="2"/>
  <c r="U8" i="2"/>
  <c r="AW9" i="2"/>
  <c r="E2" i="2"/>
  <c r="U2" i="2"/>
  <c r="AK2" i="2"/>
  <c r="S3" i="2"/>
  <c r="AI3" i="2"/>
  <c r="S4" i="2"/>
  <c r="AJ4" i="2"/>
  <c r="T5" i="2"/>
  <c r="AL5" i="2"/>
  <c r="G6" i="2"/>
  <c r="AB6" i="2"/>
  <c r="AV6" i="2"/>
  <c r="U7" i="2"/>
  <c r="AT7" i="2"/>
  <c r="X8" i="2"/>
  <c r="K9" i="2"/>
  <c r="AX9" i="2"/>
  <c r="BG11" i="1" l="1"/>
  <c r="BI12" i="1"/>
  <c r="M12" i="1"/>
  <c r="W12" i="1" s="1"/>
  <c r="BI13" i="1"/>
  <c r="BG13" i="1" s="1"/>
  <c r="AY11" i="1"/>
  <c r="N11" i="1" s="1"/>
  <c r="M30" i="1"/>
  <c r="BI14" i="1"/>
  <c r="BI20" i="1"/>
  <c r="BG20" i="1" s="1"/>
  <c r="BI36" i="1"/>
  <c r="BG36" i="1" s="1"/>
  <c r="BI15" i="1"/>
  <c r="BG15" i="1" s="1"/>
  <c r="M25" i="1"/>
  <c r="M27" i="1"/>
  <c r="BI37" i="1"/>
  <c r="BG37" i="1" s="1"/>
  <c r="BI21" i="1"/>
  <c r="BG21" i="1" s="1"/>
  <c r="M31" i="1"/>
  <c r="M35" i="1"/>
  <c r="BI22" i="1"/>
  <c r="BG22" i="1" s="1"/>
  <c r="M11" i="1"/>
  <c r="M18" i="1"/>
  <c r="BI19" i="1"/>
  <c r="BG19" i="1" s="1"/>
  <c r="BI23" i="1"/>
  <c r="BG23" i="1" s="1"/>
  <c r="BI38" i="1"/>
  <c r="BG38" i="1" s="1"/>
  <c r="BI28" i="1"/>
  <c r="BG28" i="1" s="1"/>
  <c r="W13" i="1"/>
  <c r="BI17" i="1"/>
  <c r="BG17" i="1" s="1"/>
  <c r="M26" i="1"/>
  <c r="M29" i="1"/>
  <c r="W10" i="1"/>
  <c r="BI34" i="1"/>
  <c r="BG34" i="1" s="1"/>
  <c r="M9" i="1"/>
  <c r="W16" i="1"/>
  <c r="W14" i="1"/>
  <c r="S14" i="1"/>
  <c r="N9" i="1"/>
  <c r="W9" i="1"/>
  <c r="AY12" i="1" l="1"/>
  <c r="N12" i="1" s="1"/>
  <c r="BG12" i="1"/>
  <c r="W11" i="1"/>
  <c r="BE14" i="1"/>
  <c r="T14" i="1" s="1"/>
  <c r="BG14" i="1"/>
</calcChain>
</file>

<file path=xl/sharedStrings.xml><?xml version="1.0" encoding="utf-8"?>
<sst xmlns="http://schemas.openxmlformats.org/spreadsheetml/2006/main" count="274" uniqueCount="221">
  <si>
    <t>Version</t>
  </si>
  <si>
    <t>・背景がグレーのセルは入力しないでください。
・時刻は数字のみで入力してください。コロン（：）は自動で挿入されます。（例：1200 → 12:00）
・赤い文字のセルはエラーです。内容が正しいか確認し、修正してから登録してください。</t>
  </si>
  <si>
    <t>事業所名</t>
  </si>
  <si>
    <t>事業所テスト</t>
  </si>
  <si>
    <t>事業所ID</t>
  </si>
  <si>
    <t>期間</t>
  </si>
  <si>
    <t>利用者</t>
  </si>
  <si>
    <t>担当スタッフ: 1</t>
  </si>
  <si>
    <t>研修: 1</t>
  </si>
  <si>
    <t>担当スタッフ: 2</t>
  </si>
  <si>
    <t>研修: 2</t>
  </si>
  <si>
    <t>勤務区分</t>
  </si>
  <si>
    <t>サービスコード</t>
  </si>
  <si>
    <t>勤務日</t>
  </si>
  <si>
    <t>曜日</t>
  </si>
  <si>
    <t>開始</t>
  </si>
  <si>
    <t>終了</t>
  </si>
  <si>
    <t>宿泊</t>
  </si>
  <si>
    <t>時間</t>
  </si>
  <si>
    <t>障害</t>
  </si>
  <si>
    <t>介保</t>
  </si>
  <si>
    <t>総合
事業</t>
  </si>
  <si>
    <t>移動
支援</t>
  </si>
  <si>
    <t>自費</t>
  </si>
  <si>
    <t>休憩</t>
  </si>
  <si>
    <t>合計</t>
  </si>
  <si>
    <t>通知</t>
  </si>
  <si>
    <t>単発</t>
  </si>
  <si>
    <t>初回</t>
  </si>
  <si>
    <t>緊急時
対応</t>
  </si>
  <si>
    <t>喀痰
吸引</t>
  </si>
  <si>
    <t>福祉
専門
職員等
連携</t>
  </si>
  <si>
    <t>初計</t>
  </si>
  <si>
    <t>基礎等</t>
  </si>
  <si>
    <t>重研</t>
  </si>
  <si>
    <t>同一
建物
減算</t>
  </si>
  <si>
    <t>同一
建物
減算
(大)</t>
  </si>
  <si>
    <t>行動
障害
支援
連携</t>
  </si>
  <si>
    <t>入院</t>
  </si>
  <si>
    <t>入院
(長期)</t>
  </si>
  <si>
    <t>熟練
同行</t>
  </si>
  <si>
    <t>生活
機能
向上
連携1</t>
  </si>
  <si>
    <t>生活
機能
向上
連携2</t>
  </si>
  <si>
    <t>管理スタッフ</t>
  </si>
  <si>
    <t>備考</t>
  </si>
  <si>
    <t>利用者ID</t>
  </si>
  <si>
    <t>スタッフID1</t>
  </si>
  <si>
    <t>スタッフID2</t>
  </si>
  <si>
    <t>入力担当ID</t>
  </si>
  <si>
    <t>開始
[分]</t>
  </si>
  <si>
    <t>終了
[分]</t>
  </si>
  <si>
    <t>時間
[分]</t>
  </si>
  <si>
    <t>居宅
[分]</t>
  </si>
  <si>
    <t>重訪
[分]</t>
  </si>
  <si>
    <t>移動加算
[分]</t>
  </si>
  <si>
    <t>介保身体
[分]</t>
  </si>
  <si>
    <t>介保生活
[分]</t>
  </si>
  <si>
    <t>総合事業
[分]</t>
  </si>
  <si>
    <t>移動支援
[分]</t>
  </si>
  <si>
    <t>自費
[分]</t>
  </si>
  <si>
    <t>その他
[分]</t>
  </si>
  <si>
    <t>休憩
[分]</t>
  </si>
  <si>
    <t>休憩以外
[分]</t>
  </si>
  <si>
    <t>シフトコード</t>
  </si>
  <si>
    <t>シフト名</t>
  </si>
  <si>
    <t>居宅</t>
  </si>
  <si>
    <t>重訪</t>
  </si>
  <si>
    <t>移動加算</t>
  </si>
  <si>
    <t>身体</t>
  </si>
  <si>
    <t>生活</t>
  </si>
  <si>
    <t>＊</t>
  </si>
  <si>
    <t>重度訪問介護</t>
  </si>
  <si>
    <t>移動支援</t>
  </si>
  <si>
    <t>居宅：通院・身体</t>
  </si>
  <si>
    <t>アセスメント</t>
  </si>
  <si>
    <t>実地研修</t>
  </si>
  <si>
    <t>介保：生活</t>
  </si>
  <si>
    <t>スタッフ名</t>
  </si>
  <si>
    <t>日付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</si>
  <si>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</si>
  <si>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</si>
  <si>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</si>
  <si>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</si>
  <si>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</si>
  <si>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</si>
  <si>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</si>
  <si>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</si>
  <si>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</si>
  <si>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</si>
  <si>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</si>
  <si>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</si>
  <si>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</si>
  <si>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</si>
  <si>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</si>
  <si>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</si>
  <si>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</si>
  <si>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</si>
  <si>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</si>
  <si>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</si>
  <si>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</si>
  <si>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</si>
  <si>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</si>
  <si>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</si>
  <si>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プレフィクス</t>
  </si>
  <si>
    <t>テスト事業所</t>
  </si>
  <si>
    <t>事業所テスト2</t>
  </si>
  <si>
    <t>杏</t>
  </si>
  <si>
    <t>光洋</t>
  </si>
  <si>
    <t>内藤 勇介(4)</t>
  </si>
  <si>
    <t>内藤</t>
  </si>
  <si>
    <t>勇介</t>
  </si>
  <si>
    <t>内藤 太郎(5)</t>
  </si>
  <si>
    <t>太郎</t>
  </si>
  <si>
    <t>内藤 花子(6)</t>
  </si>
  <si>
    <t>花子</t>
  </si>
  <si>
    <t>内藤 美智子(7)</t>
  </si>
  <si>
    <t>美智子</t>
  </si>
  <si>
    <t>山田 勇介(8)</t>
  </si>
  <si>
    <t>山田</t>
  </si>
  <si>
    <t>山田 太郎(9)</t>
  </si>
  <si>
    <t>山田 花子(10)</t>
  </si>
  <si>
    <t>山田 美智子(11)</t>
  </si>
  <si>
    <t>田中 勇介(12)</t>
  </si>
  <si>
    <t>田中</t>
  </si>
  <si>
    <t>田中 太郎(13)</t>
  </si>
  <si>
    <t>田中 花子(14)</t>
  </si>
  <si>
    <t>スタッフ緯度経度検索テスト</t>
  </si>
  <si>
    <t>ヒルトン東京</t>
  </si>
  <si>
    <t>新宿御苑</t>
  </si>
  <si>
    <t>竹山</t>
  </si>
  <si>
    <t>崇志</t>
  </si>
  <si>
    <t>居宅：身体</t>
  </si>
  <si>
    <t>dwsPhysicalCare</t>
  </si>
  <si>
    <t>居宅：家事</t>
  </si>
  <si>
    <t>dwsHousework</t>
  </si>
  <si>
    <t>dwsAccompanyWithPhysicalCare</t>
  </si>
  <si>
    <t>居宅：通院</t>
  </si>
  <si>
    <t>dwsAccompany</t>
  </si>
  <si>
    <t>dwsVisitingCareForPwsd</t>
  </si>
  <si>
    <t>介保：身体</t>
  </si>
  <si>
    <t>ltcsPhysicalCare</t>
  </si>
  <si>
    <t>ltcsHousework</t>
  </si>
  <si>
    <t>介保：身体・生活</t>
  </si>
  <si>
    <t>ltcsPhysicalCareAndHousework</t>
  </si>
  <si>
    <t>移動支援・身体</t>
  </si>
  <si>
    <t>commAccompanyWithPhysicalCare</t>
  </si>
  <si>
    <t>commAccompany</t>
  </si>
  <si>
    <t>総合事業</t>
  </si>
  <si>
    <t>comprehensive</t>
  </si>
  <si>
    <t>ownExpense</t>
  </si>
  <si>
    <t>fieldwork</t>
  </si>
  <si>
    <t>assessment</t>
  </si>
  <si>
    <t>その他往訪</t>
  </si>
  <si>
    <t>visit</t>
  </si>
  <si>
    <t>事務</t>
  </si>
  <si>
    <t>officeWork</t>
  </si>
  <si>
    <t>営業</t>
  </si>
  <si>
    <t>sales</t>
  </si>
  <si>
    <t>ミーティング</t>
  </si>
  <si>
    <t>meeting</t>
  </si>
  <si>
    <t>その他</t>
  </si>
  <si>
    <t>other</t>
  </si>
  <si>
    <t>特になし</t>
    <rPh sb="0" eb="1">
      <t xml:space="preserve">トクニナシ </t>
    </rPh>
    <phoneticPr fontId="11"/>
  </si>
  <si>
    <t>土屋訪問介護事業所 中野北5</t>
  </si>
  <si>
    <t>土屋訪問介護事業所 下井草6</t>
  </si>
  <si>
    <t>土屋訪問介護事業所 北九州7</t>
  </si>
  <si>
    <t>土屋訪問介護事業所 名古屋9</t>
  </si>
  <si>
    <t>土屋訪問介護事業所 山形10</t>
  </si>
  <si>
    <t>土屋訪問介護事業所 立川11</t>
  </si>
  <si>
    <t>土屋訪問介護事業所 練馬13</t>
  </si>
  <si>
    <t>土屋訪問介護事業所 北九州14</t>
  </si>
  <si>
    <t>土屋訪問介護事業所 さいたま15</t>
  </si>
  <si>
    <t>居宅介護支援 土屋ケア 中野北17</t>
  </si>
  <si>
    <t>土屋訪問介護事業所 千葉18</t>
  </si>
  <si>
    <t>土屋訪問介護事業所 札幌19</t>
  </si>
  <si>
    <t>市川 春香(1)</t>
  </si>
  <si>
    <t>市川</t>
  </si>
  <si>
    <t>春香</t>
  </si>
  <si>
    <t>佐竹 光洋(2)</t>
  </si>
  <si>
    <t>佐竹</t>
  </si>
  <si>
    <t>横尾 沙耶(3)</t>
  </si>
  <si>
    <t>横尾</t>
  </si>
  <si>
    <t>沙耶</t>
  </si>
  <si>
    <t>富樫 環樹(0618)</t>
  </si>
  <si>
    <t>富樫</t>
  </si>
  <si>
    <t>環樹</t>
  </si>
  <si>
    <t>安藤 聡(9240)</t>
  </si>
  <si>
    <t>安藤</t>
  </si>
  <si>
    <t>聡</t>
  </si>
  <si>
    <t>内藤 勇介(3985)</t>
  </si>
  <si>
    <t>内藤 太郎(9011)</t>
  </si>
  <si>
    <t>内藤 花子(4465)</t>
  </si>
  <si>
    <t>内藤 美智子(4208)</t>
  </si>
  <si>
    <t>山田 勇介(3947)</t>
  </si>
  <si>
    <t>山田 太郎(9177)</t>
  </si>
  <si>
    <t>山田 花子(8858)</t>
  </si>
  <si>
    <t>山田 美智子(0298)</t>
  </si>
  <si>
    <t>田中 勇介(9773)</t>
  </si>
  <si>
    <t>田中 太郎(5446)</t>
  </si>
  <si>
    <t>田中 花子(3146)</t>
  </si>
  <si>
    <t>ヒルトン東京 スタッフ緯度経度検索テスト(0585)</t>
  </si>
  <si>
    <t>新宿御苑 スタッフ緯度経度検索テスト(9702)</t>
  </si>
  <si>
    <t>竹山 崇志(9480)</t>
  </si>
  <si>
    <t>小池 杏(4529)</t>
  </si>
  <si>
    <t>小池</t>
  </si>
  <si>
    <t>徳田 聡美(1361)</t>
  </si>
  <si>
    <t>徳田</t>
  </si>
  <si>
    <t>聡美</t>
  </si>
  <si>
    <t>浅見 アキラ(7628)</t>
  </si>
  <si>
    <t>浅見</t>
  </si>
  <si>
    <t>アキラ</t>
  </si>
  <si>
    <t>岡田 アキラ(6489)</t>
  </si>
  <si>
    <t>岡田</t>
  </si>
  <si>
    <t>浅見 一也(4449)</t>
  </si>
  <si>
    <t>一也</t>
  </si>
  <si>
    <t>森川 真吾(4693)</t>
  </si>
  <si>
    <t>森川</t>
  </si>
  <si>
    <t>真吾</t>
  </si>
  <si>
    <t>他事業者</t>
    <rPh sb="0" eb="4">
      <t xml:space="preserve">タジギョウシャ </t>
    </rPh>
    <phoneticPr fontId="11"/>
  </si>
  <si>
    <t>利用者</t>
    <rPh sb="0" eb="3">
      <t xml:space="preserve">リヨウシャ </t>
    </rPh>
    <phoneticPr fontId="11"/>
  </si>
  <si>
    <t>他事業者 利用者(15)</t>
    <rPh sb="0" eb="4">
      <t xml:space="preserve">タジギョウシャ </t>
    </rPh>
    <rPh sb="5" eb="8">
      <t xml:space="preserve">リヨウシャ 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</si>
</sst>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&quot;:&quot;00"/>
    <numFmt numFmtId="177" formatCode="0;\-0;;@"/>
    <numFmt numFmtId="178" formatCode="[$-411]ddd"/>
    <numFmt numFmtId="179" formatCode="m&quot;月&quot;d&quot;日&quot;;@"/>
    <numFmt numFmtId="180" formatCode="yyyy\-mm\-dd;@"/>
  </numFmts>
  <fonts count="13">
    <font>
      <sz val="12"/>
      <color rgb="FF000000"/>
      <name val="メイリオ"/>
    </font>
    <font>
      <sz val="11"/>
      <color rgb="FF000000"/>
      <name val="メイリオ"/>
      <family val="2"/>
      <charset val="128"/>
    </font>
    <font>
      <sz val="11"/>
      <color rgb="FFFFFFFF"/>
      <name val="メイリオ"/>
      <family val="2"/>
      <charset val="128"/>
    </font>
    <font>
      <sz val="9"/>
      <color rgb="FFFFFFFF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11"/>
      <color rgb="FF3F3F3F"/>
      <name val="メイリオ"/>
      <family val="2"/>
      <charset val="128"/>
    </font>
    <font>
      <sz val="10"/>
      <color rgb="FFFFFFFF"/>
      <name val="メイリオ"/>
      <family val="2"/>
      <charset val="128"/>
    </font>
    <font>
      <sz val="11"/>
      <color rgb="FF262626"/>
      <name val="メイリオ"/>
      <family val="2"/>
      <charset val="128"/>
    </font>
    <font>
      <sz val="9"/>
      <color rgb="FF3F3F3F"/>
      <name val="メイリオ"/>
      <family val="2"/>
      <charset val="128"/>
    </font>
    <font>
      <sz val="11"/>
      <color rgb="FF7F7F7F"/>
      <name val="メイリオ"/>
      <family val="2"/>
      <charset val="128"/>
    </font>
    <font>
      <sz val="8"/>
      <color rgb="FFFFFFFF"/>
      <name val="メイリオ"/>
      <family val="2"/>
      <charset val="128"/>
    </font>
    <font>
      <sz val="6"/>
      <name val="Tsukushi A Round Gothic Bold"/>
      <family val="3"/>
      <charset val="128"/>
    </font>
    <font>
      <sz val="12"/>
      <color rgb="FF000000"/>
      <name val="メイリオ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0070C0"/>
        <bgColor rgb="FFFFFFFF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double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</borders>
  <cellStyleXfs count="1">
    <xf numFmtId="0" fontId="0" fillId="0" borderId="0"/>
  </cellStyleXfs>
  <cellXfs count="7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5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left"/>
    </xf>
    <xf numFmtId="177" fontId="1" fillId="0" borderId="0" xfId="0" applyNumberFormat="1" applyFont="1" applyAlignment="1">
      <alignment horizontal="left" vertical="center" textRotation="1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1" fillId="0" borderId="1" xfId="0" applyFont="1" applyBorder="1" applyAlignment="1" applyProtection="1"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176" fontId="1" fillId="0" borderId="2" xfId="0" applyNumberFormat="1" applyFont="1" applyBorder="1" applyAlignment="1" applyProtection="1">
      <alignment horizontal="right"/>
      <protection locked="0"/>
    </xf>
    <xf numFmtId="176" fontId="5" fillId="3" borderId="1" xfId="0" applyNumberFormat="1" applyFont="1" applyFill="1" applyBorder="1" applyAlignment="1" applyProtection="1">
      <alignment horizontal="right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80" fontId="1" fillId="3" borderId="3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176" fontId="5" fillId="5" borderId="1" xfId="0" applyNumberFormat="1" applyFont="1" applyFill="1" applyBorder="1" applyAlignment="1">
      <alignment horizontal="right"/>
    </xf>
    <xf numFmtId="176" fontId="7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left"/>
    </xf>
    <xf numFmtId="176" fontId="9" fillId="0" borderId="1" xfId="0" applyNumberFormat="1" applyFont="1" applyBorder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right"/>
      <protection locked="0"/>
    </xf>
    <xf numFmtId="178" fontId="5" fillId="5" borderId="1" xfId="0" applyNumberFormat="1" applyFont="1" applyFill="1" applyBorder="1" applyAlignment="1" applyProtection="1">
      <alignment horizontal="center"/>
      <protection hidden="1"/>
    </xf>
    <xf numFmtId="0" fontId="2" fillId="8" borderId="3" xfId="0" applyFont="1" applyFill="1" applyBorder="1" applyAlignment="1">
      <alignment horizontal="right"/>
    </xf>
    <xf numFmtId="0" fontId="1" fillId="0" borderId="1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>
      <alignment vertical="center"/>
    </xf>
    <xf numFmtId="176" fontId="10" fillId="2" borderId="7" xfId="0" applyNumberFormat="1" applyFont="1" applyFill="1" applyBorder="1" applyAlignment="1">
      <alignment horizontal="left"/>
    </xf>
    <xf numFmtId="176" fontId="10" fillId="2" borderId="8" xfId="0" applyNumberFormat="1" applyFont="1" applyFill="1" applyBorder="1" applyAlignment="1">
      <alignment horizontal="left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3" fillId="2" borderId="7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right" wrapText="1"/>
    </xf>
    <xf numFmtId="0" fontId="6" fillId="4" borderId="3" xfId="0" applyFont="1" applyFill="1" applyBorder="1" applyAlignment="1">
      <alignment horizontal="right" wrapText="1"/>
    </xf>
    <xf numFmtId="0" fontId="6" fillId="4" borderId="4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76" fontId="10" fillId="2" borderId="3" xfId="0" applyNumberFormat="1" applyFont="1" applyFill="1" applyBorder="1" applyAlignment="1">
      <alignment horizontal="left"/>
    </xf>
    <xf numFmtId="176" fontId="10" fillId="2" borderId="4" xfId="0" applyNumberFormat="1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4" borderId="4" xfId="0" applyFont="1" applyFill="1" applyBorder="1" applyAlignment="1"/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6" fillId="4" borderId="9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000000"/>
          <bgColor rgb="FFB4C6E7"/>
        </patternFill>
      </fill>
    </dxf>
    <dxf>
      <fill>
        <patternFill patternType="solid">
          <fgColor rgb="FF000000"/>
          <bgColor rgb="FFB4C6E7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38"/>
  <sheetViews>
    <sheetView tabSelected="1" workbookViewId="0">
      <pane xSplit="11" ySplit="8" topLeftCell="L9" activePane="bottomRight" state="frozen"/>
      <selection pane="topRight"/>
      <selection pane="bottomLeft"/>
      <selection pane="bottomRight"/>
    </sheetView>
  </sheetViews>
  <sheetFormatPr baseColWidth="10" defaultColWidth="8.7109375" defaultRowHeight="20" outlineLevelCol="1"/>
  <cols>
    <col min="1" max="2" width="12.7109375" style="2" customWidth="1"/>
    <col min="3" max="3" width="6.5703125" style="3" customWidth="1"/>
    <col min="4" max="4" width="12.7109375" style="2" customWidth="1"/>
    <col min="5" max="5" width="6.5703125" style="3" customWidth="1"/>
    <col min="6" max="7" width="18.7109375" style="2" customWidth="1"/>
    <col min="8" max="8" width="8.7109375" style="3" customWidth="1"/>
    <col min="9" max="9" width="4.85546875" style="3" customWidth="1"/>
    <col min="10" max="11" width="7.42578125" style="4" customWidth="1"/>
    <col min="12" max="12" width="5.7109375" style="3" customWidth="1"/>
    <col min="13" max="13" width="7.42578125" style="4" customWidth="1"/>
    <col min="14" max="22" width="7.42578125" style="2" customWidth="1"/>
    <col min="23" max="23" width="7.42578125" style="4" customWidth="1"/>
    <col min="24" max="40" width="5.7109375" style="3" customWidth="1"/>
    <col min="41" max="41" width="12.7109375" style="2" customWidth="1"/>
    <col min="42" max="42" width="50.42578125" style="2" customWidth="1"/>
    <col min="43" max="47" width="7.7109375" style="2" hidden="1" customWidth="1" outlineLevel="1"/>
    <col min="48" max="61" width="6.85546875" style="4" hidden="1" customWidth="1" outlineLevel="1"/>
    <col min="62" max="133" width="4.7109375" style="2" hidden="1" customWidth="1" outlineLevel="1"/>
    <col min="134" max="134" width="15.7109375" style="6" hidden="1" customWidth="1" outlineLevel="1"/>
    <col min="135" max="135" width="26.7109375" style="6" hidden="1" customWidth="1" outlineLevel="1"/>
    <col min="136" max="136" width="10.7109375" style="2" customWidth="1" collapsed="1"/>
  </cols>
  <sheetData>
    <row r="1" spans="1:135" ht="20" customHeight="1">
      <c r="A1" s="38" t="s">
        <v>0</v>
      </c>
      <c r="B1" s="21">
        <v>1</v>
      </c>
      <c r="C1" s="23"/>
      <c r="D1" s="22"/>
      <c r="E1" s="23"/>
      <c r="F1" s="22"/>
      <c r="G1" s="22"/>
      <c r="H1" s="23"/>
      <c r="I1" s="23"/>
      <c r="J1" s="24"/>
      <c r="K1" s="24"/>
      <c r="L1" s="44" t="s">
        <v>1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22"/>
      <c r="AR1" s="22"/>
      <c r="AS1" s="22"/>
      <c r="AT1" s="22"/>
      <c r="AU1" s="22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5"/>
      <c r="EE1" s="25"/>
    </row>
    <row r="2" spans="1:135">
      <c r="A2" s="38" t="s">
        <v>2</v>
      </c>
      <c r="B2" s="21" t="s">
        <v>3</v>
      </c>
      <c r="C2" s="23"/>
      <c r="D2" s="22"/>
      <c r="E2" s="23"/>
      <c r="F2" s="22"/>
      <c r="G2" s="22"/>
      <c r="H2" s="23"/>
      <c r="I2" s="23"/>
      <c r="J2" s="24"/>
      <c r="K2" s="24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22"/>
      <c r="AR2" s="22"/>
      <c r="AS2" s="22"/>
      <c r="AT2" s="22"/>
      <c r="AU2" s="22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5"/>
      <c r="EE2" s="25"/>
    </row>
    <row r="3" spans="1:135">
      <c r="A3" s="38" t="s">
        <v>4</v>
      </c>
      <c r="B3" s="21">
        <f>IF(ISBLANK(B2), "-", VLOOKUP(B2, 事業所!A:B, 2, FALSE))</f>
        <v>1</v>
      </c>
      <c r="C3" s="23"/>
      <c r="D3" s="22"/>
      <c r="E3" s="23"/>
      <c r="F3" s="22"/>
      <c r="G3" s="22"/>
      <c r="H3" s="23"/>
      <c r="I3" s="23"/>
      <c r="J3" s="24"/>
      <c r="K3" s="24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22"/>
      <c r="AR3" s="22"/>
      <c r="AS3" s="22"/>
      <c r="AT3" s="22"/>
      <c r="AU3" s="22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5"/>
      <c r="EE3" s="25"/>
    </row>
    <row r="4" spans="1:135">
      <c r="A4" s="67" t="s">
        <v>5</v>
      </c>
      <c r="B4" s="26">
        <v>51592</v>
      </c>
      <c r="C4" s="23"/>
      <c r="D4" s="22"/>
      <c r="E4" s="23"/>
      <c r="F4" s="22"/>
      <c r="G4" s="22"/>
      <c r="H4" s="23"/>
      <c r="I4" s="23"/>
      <c r="J4" s="24"/>
      <c r="K4" s="24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22"/>
      <c r="AR4" s="22"/>
      <c r="AS4" s="22"/>
      <c r="AT4" s="22"/>
      <c r="AU4" s="22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5"/>
      <c r="EE4" s="25"/>
    </row>
    <row r="5" spans="1:135">
      <c r="A5" s="68"/>
      <c r="B5" s="26">
        <v>51621</v>
      </c>
      <c r="C5" s="23"/>
      <c r="D5" s="22"/>
      <c r="E5" s="23"/>
      <c r="F5" s="22"/>
      <c r="G5" s="22"/>
      <c r="H5" s="23"/>
      <c r="I5" s="23"/>
      <c r="J5" s="24"/>
      <c r="K5" s="2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22"/>
      <c r="AR5" s="22"/>
      <c r="AS5" s="22"/>
      <c r="AT5" s="22"/>
      <c r="AU5" s="22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5"/>
      <c r="EE5" s="25"/>
    </row>
    <row r="6" spans="1:135">
      <c r="A6" s="22"/>
      <c r="B6" s="22"/>
      <c r="C6" s="23"/>
      <c r="D6" s="22"/>
      <c r="E6" s="23"/>
      <c r="F6" s="22"/>
      <c r="G6" s="22"/>
      <c r="H6" s="23"/>
      <c r="I6" s="23"/>
      <c r="J6" s="24"/>
      <c r="K6" s="24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22"/>
      <c r="AR6" s="22"/>
      <c r="AS6" s="22"/>
      <c r="AT6" s="22"/>
      <c r="AU6" s="22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5"/>
      <c r="EE6" s="25"/>
    </row>
    <row r="7" spans="1:135" s="14" customFormat="1" ht="55" customHeight="1">
      <c r="A7" s="63" t="s">
        <v>6</v>
      </c>
      <c r="B7" s="63" t="s">
        <v>7</v>
      </c>
      <c r="C7" s="65" t="s">
        <v>8</v>
      </c>
      <c r="D7" s="63" t="s">
        <v>9</v>
      </c>
      <c r="E7" s="65" t="s">
        <v>10</v>
      </c>
      <c r="F7" s="63" t="s">
        <v>11</v>
      </c>
      <c r="G7" s="63" t="s">
        <v>12</v>
      </c>
      <c r="H7" s="60" t="s">
        <v>13</v>
      </c>
      <c r="I7" s="60" t="s">
        <v>14</v>
      </c>
      <c r="J7" s="51" t="s">
        <v>15</v>
      </c>
      <c r="K7" s="71" t="s">
        <v>16</v>
      </c>
      <c r="L7" s="73" t="s">
        <v>17</v>
      </c>
      <c r="M7" s="51" t="s">
        <v>18</v>
      </c>
      <c r="N7" s="51" t="s">
        <v>19</v>
      </c>
      <c r="O7" s="51"/>
      <c r="P7" s="51"/>
      <c r="Q7" s="51" t="s">
        <v>20</v>
      </c>
      <c r="R7" s="51"/>
      <c r="S7" s="49" t="s">
        <v>21</v>
      </c>
      <c r="T7" s="49" t="s">
        <v>22</v>
      </c>
      <c r="U7" s="49" t="s">
        <v>23</v>
      </c>
      <c r="V7" s="51" t="s">
        <v>24</v>
      </c>
      <c r="W7" s="51" t="s">
        <v>25</v>
      </c>
      <c r="X7" s="60" t="s">
        <v>26</v>
      </c>
      <c r="Y7" s="60" t="s">
        <v>27</v>
      </c>
      <c r="Z7" s="60" t="s">
        <v>28</v>
      </c>
      <c r="AA7" s="58" t="s">
        <v>29</v>
      </c>
      <c r="AB7" s="58" t="s">
        <v>30</v>
      </c>
      <c r="AC7" s="58" t="s">
        <v>31</v>
      </c>
      <c r="AD7" s="58" t="s">
        <v>32</v>
      </c>
      <c r="AE7" s="58" t="s">
        <v>33</v>
      </c>
      <c r="AF7" s="58" t="s">
        <v>34</v>
      </c>
      <c r="AG7" s="58" t="s">
        <v>35</v>
      </c>
      <c r="AH7" s="58" t="s">
        <v>36</v>
      </c>
      <c r="AI7" s="58" t="s">
        <v>37</v>
      </c>
      <c r="AJ7" s="60" t="s">
        <v>38</v>
      </c>
      <c r="AK7" s="58" t="s">
        <v>39</v>
      </c>
      <c r="AL7" s="58" t="s">
        <v>40</v>
      </c>
      <c r="AM7" s="58" t="s">
        <v>41</v>
      </c>
      <c r="AN7" s="58" t="s">
        <v>42</v>
      </c>
      <c r="AO7" s="69" t="s">
        <v>43</v>
      </c>
      <c r="AP7" s="69" t="s">
        <v>44</v>
      </c>
      <c r="AQ7" s="54" t="s">
        <v>45</v>
      </c>
      <c r="AR7" s="54" t="s">
        <v>46</v>
      </c>
      <c r="AS7" s="54" t="s">
        <v>47</v>
      </c>
      <c r="AT7" s="54" t="s">
        <v>48</v>
      </c>
      <c r="AU7" s="54" t="s">
        <v>11</v>
      </c>
      <c r="AV7" s="47" t="s">
        <v>49</v>
      </c>
      <c r="AW7" s="47" t="s">
        <v>50</v>
      </c>
      <c r="AX7" s="47" t="s">
        <v>51</v>
      </c>
      <c r="AY7" s="47" t="s">
        <v>52</v>
      </c>
      <c r="AZ7" s="47" t="s">
        <v>53</v>
      </c>
      <c r="BA7" s="47" t="s">
        <v>54</v>
      </c>
      <c r="BB7" s="52" t="s">
        <v>55</v>
      </c>
      <c r="BC7" s="52" t="s">
        <v>56</v>
      </c>
      <c r="BD7" s="52" t="s">
        <v>57</v>
      </c>
      <c r="BE7" s="52" t="s">
        <v>58</v>
      </c>
      <c r="BF7" s="52" t="s">
        <v>59</v>
      </c>
      <c r="BG7" s="52" t="s">
        <v>60</v>
      </c>
      <c r="BH7" s="52" t="s">
        <v>61</v>
      </c>
      <c r="BI7" s="52" t="s">
        <v>62</v>
      </c>
      <c r="BJ7" s="61">
        <v>0</v>
      </c>
      <c r="BK7" s="61">
        <v>30</v>
      </c>
      <c r="BL7" s="42">
        <v>100</v>
      </c>
      <c r="BM7" s="42">
        <v>130</v>
      </c>
      <c r="BN7" s="42">
        <v>200</v>
      </c>
      <c r="BO7" s="42">
        <v>230</v>
      </c>
      <c r="BP7" s="42">
        <v>300</v>
      </c>
      <c r="BQ7" s="42">
        <v>330</v>
      </c>
      <c r="BR7" s="42">
        <v>400</v>
      </c>
      <c r="BS7" s="42">
        <v>430</v>
      </c>
      <c r="BT7" s="42">
        <v>500</v>
      </c>
      <c r="BU7" s="42">
        <v>530</v>
      </c>
      <c r="BV7" s="42">
        <v>600</v>
      </c>
      <c r="BW7" s="42">
        <v>630</v>
      </c>
      <c r="BX7" s="42">
        <v>700</v>
      </c>
      <c r="BY7" s="42">
        <v>730</v>
      </c>
      <c r="BZ7" s="42">
        <v>800</v>
      </c>
      <c r="CA7" s="42">
        <v>830</v>
      </c>
      <c r="CB7" s="42">
        <v>900</v>
      </c>
      <c r="CC7" s="42">
        <v>930</v>
      </c>
      <c r="CD7" s="42">
        <v>1000</v>
      </c>
      <c r="CE7" s="42">
        <v>1030</v>
      </c>
      <c r="CF7" s="42">
        <v>1100</v>
      </c>
      <c r="CG7" s="42">
        <v>1130</v>
      </c>
      <c r="CH7" s="42">
        <v>1200</v>
      </c>
      <c r="CI7" s="42">
        <v>1230</v>
      </c>
      <c r="CJ7" s="42">
        <v>1300</v>
      </c>
      <c r="CK7" s="42">
        <v>1330</v>
      </c>
      <c r="CL7" s="42">
        <v>1400</v>
      </c>
      <c r="CM7" s="42">
        <v>1430</v>
      </c>
      <c r="CN7" s="42">
        <v>1500</v>
      </c>
      <c r="CO7" s="42">
        <v>1530</v>
      </c>
      <c r="CP7" s="42">
        <v>1600</v>
      </c>
      <c r="CQ7" s="42">
        <v>1630</v>
      </c>
      <c r="CR7" s="42">
        <v>1700</v>
      </c>
      <c r="CS7" s="42">
        <v>1730</v>
      </c>
      <c r="CT7" s="42">
        <v>1800</v>
      </c>
      <c r="CU7" s="42">
        <v>1830</v>
      </c>
      <c r="CV7" s="42">
        <v>1900</v>
      </c>
      <c r="CW7" s="42">
        <v>1930</v>
      </c>
      <c r="CX7" s="42">
        <v>2000</v>
      </c>
      <c r="CY7" s="42">
        <v>2030</v>
      </c>
      <c r="CZ7" s="42">
        <v>2100</v>
      </c>
      <c r="DA7" s="42">
        <v>2130</v>
      </c>
      <c r="DB7" s="42">
        <v>2200</v>
      </c>
      <c r="DC7" s="42">
        <v>2230</v>
      </c>
      <c r="DD7" s="42">
        <v>2300</v>
      </c>
      <c r="DE7" s="42">
        <v>2330</v>
      </c>
      <c r="DF7" s="42">
        <v>2400</v>
      </c>
      <c r="DG7" s="42">
        <v>2430</v>
      </c>
      <c r="DH7" s="42">
        <v>2500</v>
      </c>
      <c r="DI7" s="42">
        <v>2530</v>
      </c>
      <c r="DJ7" s="42">
        <v>2600</v>
      </c>
      <c r="DK7" s="42">
        <v>2630</v>
      </c>
      <c r="DL7" s="42">
        <v>2700</v>
      </c>
      <c r="DM7" s="42">
        <v>2730</v>
      </c>
      <c r="DN7" s="42">
        <v>2800</v>
      </c>
      <c r="DO7" s="42">
        <v>2830</v>
      </c>
      <c r="DP7" s="42">
        <v>2900</v>
      </c>
      <c r="DQ7" s="42">
        <v>2930</v>
      </c>
      <c r="DR7" s="42">
        <v>3000</v>
      </c>
      <c r="DS7" s="42">
        <v>3030</v>
      </c>
      <c r="DT7" s="42">
        <v>3100</v>
      </c>
      <c r="DU7" s="42">
        <v>3130</v>
      </c>
      <c r="DV7" s="42">
        <v>3200</v>
      </c>
      <c r="DW7" s="42">
        <v>3230</v>
      </c>
      <c r="DX7" s="42">
        <v>3300</v>
      </c>
      <c r="DY7" s="42">
        <v>3330</v>
      </c>
      <c r="DZ7" s="42">
        <v>3400</v>
      </c>
      <c r="EA7" s="42">
        <v>3430</v>
      </c>
      <c r="EB7" s="42">
        <v>3500</v>
      </c>
      <c r="EC7" s="42">
        <v>3530</v>
      </c>
      <c r="ED7" s="56" t="s">
        <v>63</v>
      </c>
      <c r="EE7" s="56" t="s">
        <v>64</v>
      </c>
    </row>
    <row r="8" spans="1:135" s="14" customFormat="1" ht="21" customHeight="1">
      <c r="A8" s="64"/>
      <c r="B8" s="64"/>
      <c r="C8" s="66"/>
      <c r="D8" s="64"/>
      <c r="E8" s="66"/>
      <c r="F8" s="64"/>
      <c r="G8" s="64"/>
      <c r="H8" s="59"/>
      <c r="I8" s="59"/>
      <c r="J8" s="50"/>
      <c r="K8" s="72"/>
      <c r="L8" s="74"/>
      <c r="M8" s="50"/>
      <c r="N8" s="27" t="s">
        <v>65</v>
      </c>
      <c r="O8" s="27" t="s">
        <v>66</v>
      </c>
      <c r="P8" s="27" t="s">
        <v>67</v>
      </c>
      <c r="Q8" s="27" t="s">
        <v>68</v>
      </c>
      <c r="R8" s="27" t="s">
        <v>69</v>
      </c>
      <c r="S8" s="50"/>
      <c r="T8" s="50"/>
      <c r="U8" s="50"/>
      <c r="V8" s="50"/>
      <c r="W8" s="50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70"/>
      <c r="AP8" s="70"/>
      <c r="AQ8" s="55"/>
      <c r="AR8" s="55"/>
      <c r="AS8" s="55"/>
      <c r="AT8" s="55"/>
      <c r="AU8" s="55"/>
      <c r="AV8" s="48"/>
      <c r="AW8" s="48"/>
      <c r="AX8" s="48"/>
      <c r="AY8" s="48"/>
      <c r="AZ8" s="48"/>
      <c r="BA8" s="48"/>
      <c r="BB8" s="53"/>
      <c r="BC8" s="53"/>
      <c r="BD8" s="53"/>
      <c r="BE8" s="53"/>
      <c r="BF8" s="53"/>
      <c r="BG8" s="53"/>
      <c r="BH8" s="53"/>
      <c r="BI8" s="53"/>
      <c r="BJ8" s="62"/>
      <c r="BK8" s="62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57"/>
      <c r="EE8" s="57"/>
    </row>
    <row r="9" spans="1:135" ht="20" customHeight="1">
      <c r="A9" s="15" t="s">
        <v>220</v>
      </c>
      <c r="B9" s="15" t="s">
        <v>196</v>
      </c>
      <c r="C9" s="35"/>
      <c r="D9" s="15" t="s">
        <v>197</v>
      </c>
      <c r="E9" s="35" t="s">
        <v>70</v>
      </c>
      <c r="F9" s="15" t="s">
        <v>71</v>
      </c>
      <c r="G9" s="15"/>
      <c r="H9" s="40">
        <v>51592</v>
      </c>
      <c r="I9" s="37">
        <f t="shared" ref="I9:I38" si="0">IF(ISBLANK(H9), "", H9)</f>
        <v>51592</v>
      </c>
      <c r="J9" s="17">
        <v>1000</v>
      </c>
      <c r="K9" s="18">
        <v>1100</v>
      </c>
      <c r="L9" s="28" t="str">
        <f t="shared" ref="L9:L38" si="1">IF(J9 &gt; K9, "●", "")</f>
        <v/>
      </c>
      <c r="M9" s="29">
        <f t="shared" ref="M9:M38" si="2">IF(AX9 &gt; 0, FLOOR(AX9 / 60, 1) * 100 + MOD(AX9, 60), "")</f>
        <v>100</v>
      </c>
      <c r="N9" s="29" t="str">
        <f t="shared" ref="N9:N38" si="3">IF(AY9 &gt; 0, FLOOR(AY9 / 60, 1) * 100 + MOD(AY9, 60), "")</f>
        <v/>
      </c>
      <c r="O9" s="30">
        <f t="shared" ref="O9:O38" si="4">IF(AZ9 &gt; 0, FLOOR(AZ9 / 60, 1) * 100 + MOD(AZ9, 60), "")</f>
        <v>50</v>
      </c>
      <c r="P9" s="19"/>
      <c r="Q9" s="20"/>
      <c r="R9" s="20"/>
      <c r="S9" s="29" t="str">
        <f t="shared" ref="S9:S38" si="5">IF(BD9 &gt; 0, FLOOR(BD9 / 60, 1) * 100 + MOD(BD9, 60), "")</f>
        <v/>
      </c>
      <c r="T9" s="29" t="str">
        <f t="shared" ref="T9:T38" si="6">IF(BE9 &gt; 0, FLOOR(BE9 / 60, 1) * 100 + MOD(BE9, 60), "")</f>
        <v/>
      </c>
      <c r="U9" s="29" t="str">
        <f t="shared" ref="U9:U38" si="7">IF(BF9 &gt; 0, FLOOR(BF9 / 60, 1) * 100 + MOD(BF9, 60), "")</f>
        <v/>
      </c>
      <c r="V9" s="34">
        <v>10</v>
      </c>
      <c r="W9" s="30">
        <f t="shared" ref="W9:W38" si="8">IF(AND(ISBLANK(A9), ISBLANK(B9)), "", IF(AU9 &lt; 801100, FLOOR((SUM(AY9:AZ9) + SUM(BB9:BH9)) / 60, 1) * 100 + MOD(SUM(AY9:AZ9) + SUM(BB9:BH9), 60), M9))</f>
        <v>100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 t="s">
        <v>70</v>
      </c>
      <c r="AJ9" s="39" t="s">
        <v>70</v>
      </c>
      <c r="AK9" s="39" t="s">
        <v>70</v>
      </c>
      <c r="AL9" s="39" t="s">
        <v>70</v>
      </c>
      <c r="AM9" s="39"/>
      <c r="AN9" s="39"/>
      <c r="AO9" s="15" t="s">
        <v>196</v>
      </c>
      <c r="AP9" s="36" t="s">
        <v>162</v>
      </c>
      <c r="AQ9" s="31">
        <f>IF(ISBLANK(A9), "-", VLOOKUP(A9, 利用者一覧!A:D, 4, FALSE))</f>
        <v>15</v>
      </c>
      <c r="AR9" s="31">
        <f>IF(ISBLANK(B9), "-", VLOOKUP(B9, スタッフ一覧!A:D, 4, FALSE))</f>
        <v>11</v>
      </c>
      <c r="AS9" s="31">
        <f>IF(ISBLANK(D9), "-", VLOOKUP(D9, スタッフ一覧!A:D, 4, FALSE))</f>
        <v>12</v>
      </c>
      <c r="AT9" s="31">
        <f>IF(ISBLANK(AO9), "-", VLOOKUP(AO9, スタッフ一覧!A:D, 4, FALSE))</f>
        <v>11</v>
      </c>
      <c r="AU9" s="31">
        <f>IF(ISBLANK(F9), "-", VLOOKUP(F9, 勤務区分!A:C, 3, FALSE))</f>
        <v>101201</v>
      </c>
      <c r="AV9" s="32">
        <f t="shared" ref="AV9:AV38" si="9">FLOOR(J9 / 100, 1) * 60 + MOD(J9, 100)</f>
        <v>600</v>
      </c>
      <c r="AW9" s="32">
        <f t="shared" ref="AW9:AW38" si="10">FLOOR(K9 / 100, 1) * 60 + MOD(K9, 100)</f>
        <v>660</v>
      </c>
      <c r="AX9" s="32">
        <f t="shared" ref="AX9:AX38" si="11">IF(AV9 &lt;= AW9, AW9 - AV9, 1440 - AV9 + AW9)</f>
        <v>60</v>
      </c>
      <c r="AY9" s="32">
        <f t="shared" ref="AY9:AY38" si="12">IF(AND(AU9 &gt;= 101100, AU9 &lt;= 101199), BI9, 0)</f>
        <v>0</v>
      </c>
      <c r="AZ9" s="32">
        <f t="shared" ref="AZ9:AZ38" si="13">IF(AND(AU9 &gt;= 101200, AU9 &lt;= 101299), BI9, 0)</f>
        <v>50</v>
      </c>
      <c r="BA9" s="32">
        <f t="shared" ref="BA9:BA38" si="14">FLOOR(P9 / 100, 1) * 60 + MOD(P9, 100)</f>
        <v>0</v>
      </c>
      <c r="BB9" s="32">
        <f t="shared" ref="BB9:BB38" si="15">FLOOR(Q9 / 100, 1) * 60 + MOD(Q9, 100)</f>
        <v>0</v>
      </c>
      <c r="BC9" s="32">
        <f t="shared" ref="BC9:BC38" si="16">FLOOR(R9 / 100, 1) * 60 + MOD(R9, 100)</f>
        <v>0</v>
      </c>
      <c r="BD9" s="32">
        <f t="shared" ref="BD9:BD38" si="17">IF(AND(AU9 &gt;= 211100, AU9 &lt; 211199), BI9, 0)</f>
        <v>0</v>
      </c>
      <c r="BE9" s="32">
        <f t="shared" ref="BE9:BE38" si="18">IF(AND(AU9 &gt;= 111100, AU9 &lt; 111199), BI9, 0)</f>
        <v>0</v>
      </c>
      <c r="BF9" s="32">
        <f t="shared" ref="BF9:BF38" si="19">IF(AND(AU9 &gt;= 701100, AU9 &lt; 701199), BI9, 0)</f>
        <v>0</v>
      </c>
      <c r="BG9" s="32">
        <f t="shared" ref="BG9:BG38" si="20">IF(AU9 &gt;= 800000, BI9, 0)</f>
        <v>0</v>
      </c>
      <c r="BH9" s="32">
        <f t="shared" ref="BH9:BH38" si="21">FLOOR(V9 / 100, 1) * 60 + MOD(V9, 100)</f>
        <v>10</v>
      </c>
      <c r="BI9" s="32">
        <f t="shared" ref="BI9:BI38" si="22">AX9 - BH9</f>
        <v>50</v>
      </c>
      <c r="BJ9" s="31" t="str">
        <f t="shared" ref="BJ9:BJ38" si="23">IF(OR(ISBLANK(J9), ISBLANK(K9), AND(J9 &lt; K9, OR(J9 &gt; 0, K9 &lt;= 0)), AND(J9 &gt; K9, J9 &gt; 0)), "", 1)</f>
        <v/>
      </c>
      <c r="BK9" s="31" t="str">
        <f t="shared" ref="BK9:BK38" si="24">IF(OR(ISBLANK(J9), ISBLANK(K9), AND(J9 &lt; K9, OR(J9 &gt; 30, K9 &lt;= 30)), AND(J9 &gt; K9, J9 &gt; 30)), "", 1)</f>
        <v/>
      </c>
      <c r="BL9" s="31" t="str">
        <f t="shared" ref="BL9:BL38" si="25">IF(OR(ISBLANK(J9), ISBLANK(K9), AND(J9 &lt; K9, OR(J9 &gt; 100, K9 &lt;= 100)), AND(J9 &gt; K9, J9 &gt; 100)), "", 1)</f>
        <v/>
      </c>
      <c r="BM9" s="31" t="str">
        <f t="shared" ref="BM9:BM38" si="26">IF(OR(ISBLANK(J9), ISBLANK(K9), AND(J9 &lt; K9, OR(J9 &gt; 130, K9 &lt;= 130)), AND(J9 &gt; K9, J9 &gt; 130)), "", 1)</f>
        <v/>
      </c>
      <c r="BN9" s="31" t="str">
        <f t="shared" ref="BN9:BN38" si="27">IF(OR(ISBLANK(J9), ISBLANK(K9), AND(J9 &lt; K9, OR(J9 &gt; 200, K9 &lt;= 200)), AND(J9 &gt; K9, J9 &gt; 200)), "", 1)</f>
        <v/>
      </c>
      <c r="BO9" s="31" t="str">
        <f t="shared" ref="BO9:BO38" si="28">IF(OR(ISBLANK(J9), ISBLANK(K9), AND(J9 &lt; K9, OR(J9 &gt; 230, K9 &lt;= 230)), AND(J9 &gt; K9, J9 &gt; 230)), "", 1)</f>
        <v/>
      </c>
      <c r="BP9" s="31" t="str">
        <f t="shared" ref="BP9:BP38" si="29">IF(OR(ISBLANK(J9), ISBLANK(K9), AND(J9 &lt; K9, OR(J9 &gt; 300, K9 &lt;= 300)), AND(J9 &gt; K9, J9 &gt; 300)), "", 1)</f>
        <v/>
      </c>
      <c r="BQ9" s="31" t="str">
        <f t="shared" ref="BQ9:BQ38" si="30">IF(OR(ISBLANK(J9), ISBLANK(K9), AND(J9 &lt; K9, OR(J9 &gt; 330, K9 &lt;= 330)), AND(J9 &gt; K9, J9 &gt; 330)), "", 1)</f>
        <v/>
      </c>
      <c r="BR9" s="31" t="str">
        <f t="shared" ref="BR9:BR38" si="31">IF(OR(ISBLANK(J9), ISBLANK(K9), AND(J9 &lt; K9, OR(J9 &gt; 400, K9 &lt;= 400)), AND(J9 &gt; K9, J9 &gt; 400)), "", 1)</f>
        <v/>
      </c>
      <c r="BS9" s="31" t="str">
        <f t="shared" ref="BS9:BS38" si="32">IF(OR(ISBLANK(J9), ISBLANK(K9), AND(J9 &lt; K9, OR(J9 &gt; 430, K9 &lt;= 430)), AND(J9 &gt; K9, J9 &gt; 430)), "", 1)</f>
        <v/>
      </c>
      <c r="BT9" s="31" t="str">
        <f t="shared" ref="BT9:BT38" si="33">IF(OR(ISBLANK(J9), ISBLANK(K9), AND(J9 &lt; K9, OR(J9 &gt; 500, K9 &lt;= 500)), AND(J9 &gt; K9, J9 &gt; 500)), "", 1)</f>
        <v/>
      </c>
      <c r="BU9" s="31" t="str">
        <f t="shared" ref="BU9:BU38" si="34">IF(OR(ISBLANK(J9), ISBLANK(K9), AND(J9 &lt; K9, OR(J9 &gt; 530, K9 &lt;= 530)), AND(J9 &gt; K9, J9 &gt; 530)), "", 1)</f>
        <v/>
      </c>
      <c r="BV9" s="31" t="str">
        <f t="shared" ref="BV9:BV38" si="35">IF(OR(ISBLANK(J9), ISBLANK(K9), AND(J9 &lt; K9, OR(J9 &gt; 600, K9 &lt;= 600)), AND(J9 &gt; K9, J9 &gt; 600)), "", 1)</f>
        <v/>
      </c>
      <c r="BW9" s="31" t="str">
        <f t="shared" ref="BW9:BW38" si="36">IF(OR(ISBLANK(J9), ISBLANK(K9), AND(J9 &lt; K9, OR(J9 &gt; 630, K9 &lt;= 630)), AND(J9 &gt; K9, J9 &gt; 630)), "", 1)</f>
        <v/>
      </c>
      <c r="BX9" s="31" t="str">
        <f t="shared" ref="BX9:BX38" si="37">IF(OR(ISBLANK(J9), ISBLANK(K9), AND(J9 &lt; K9, OR(J9 &gt; 700, K9 &lt;= 700)), AND(J9 &gt; K9, J9 &gt; 700)), "", 1)</f>
        <v/>
      </c>
      <c r="BY9" s="31" t="str">
        <f t="shared" ref="BY9:BY38" si="38">IF(OR(ISBLANK(J9), ISBLANK(K9), AND(J9 &lt; K9, OR(J9 &gt; 730, K9 &lt;= 730)), AND(J9 &gt; K9, J9 &gt; 730)), "", 1)</f>
        <v/>
      </c>
      <c r="BZ9" s="31" t="str">
        <f t="shared" ref="BZ9:BZ38" si="39">IF(OR(ISBLANK(J9), ISBLANK(K9), AND(J9 &lt; K9, OR(J9 &gt; 800, K9 &lt;= 800)), AND(J9 &gt; K9, J9 &gt; 800)), "", 1)</f>
        <v/>
      </c>
      <c r="CA9" s="31" t="str">
        <f t="shared" ref="CA9:CA38" si="40">IF(OR(ISBLANK(J9), ISBLANK(K9), AND(J9 &lt; K9, OR(J9 &gt; 830, K9 &lt;= 830)), AND(J9 &gt; K9, J9 &gt; 830)), "", 1)</f>
        <v/>
      </c>
      <c r="CB9" s="31" t="str">
        <f t="shared" ref="CB9:CB38" si="41">IF(OR(ISBLANK(J9), ISBLANK(K9), AND(J9 &lt; K9, OR(J9 &gt; 900, K9 &lt;= 900)), AND(J9 &gt; K9, J9 &gt; 900)), "", 1)</f>
        <v/>
      </c>
      <c r="CC9" s="31" t="str">
        <f t="shared" ref="CC9:CC38" si="42">IF(OR(ISBLANK(J9), ISBLANK(K9), AND(J9 &lt; K9, OR(J9 &gt; 930, K9 &lt;= 930)), AND(J9 &gt; K9, J9 &gt; 930)), "", 1)</f>
        <v/>
      </c>
      <c r="CD9" s="31">
        <f t="shared" ref="CD9:CD38" si="43">IF(OR(ISBLANK(J9), ISBLANK(K9), AND(J9 &lt; K9, OR(J9 &gt; 1000, K9 &lt;= 1000)), AND(J9 &gt; K9, J9 &gt; 1000)), "", 1)</f>
        <v>1</v>
      </c>
      <c r="CE9" s="31">
        <f t="shared" ref="CE9:CE38" si="44">IF(OR(ISBLANK(J9), ISBLANK(K9), AND(J9 &lt; K9, OR(J9 &gt; 1030, K9 &lt;= 1030)), AND(J9 &gt; K9, J9 &gt; 1030)), "", 1)</f>
        <v>1</v>
      </c>
      <c r="CF9" s="31" t="str">
        <f t="shared" ref="CF9:CF38" si="45">IF(OR(ISBLANK(J9), ISBLANK(K9), AND(J9 &lt; K9, OR(J9 &gt; 1100, K9 &lt;= 1100)), AND(J9 &gt; K9, J9 &gt; 1100)), "", 1)</f>
        <v/>
      </c>
      <c r="CG9" s="31" t="str">
        <f t="shared" ref="CG9:CG38" si="46">IF(OR(ISBLANK(J9), ISBLANK(K9), AND(J9 &lt; K9, OR(J9 &gt; 1130, K9 &lt;= 1130)), AND(J9 &gt; K9, J9 &gt; 1130)), "", 1)</f>
        <v/>
      </c>
      <c r="CH9" s="31" t="str">
        <f t="shared" ref="CH9:CH38" si="47">IF(OR(ISBLANK(J9), ISBLANK(K9), AND(J9 &lt; K9, OR(J9 &gt; 1200, K9 &lt;= 1200)), AND(J9 &gt; K9, J9 &gt; 1200)), "", 1)</f>
        <v/>
      </c>
      <c r="CI9" s="31" t="str">
        <f t="shared" ref="CI9:CI38" si="48">IF(OR(ISBLANK(J9), ISBLANK(K9), AND(J9 &lt; K9, OR(J9 &gt; 1230, K9 &lt;= 1230)), AND(J9 &gt; K9, J9 &gt; 1230)), "", 1)</f>
        <v/>
      </c>
      <c r="CJ9" s="31" t="str">
        <f t="shared" ref="CJ9:CJ38" si="49">IF(OR(ISBLANK(J9), ISBLANK(K9), AND(J9 &lt; K9, OR(J9 &gt; 1300, K9 &lt;= 1300)), AND(J9 &gt; K9, J9 &gt; 1300)), "", 1)</f>
        <v/>
      </c>
      <c r="CK9" s="31" t="str">
        <f t="shared" ref="CK9:CK38" si="50">IF(OR(ISBLANK(J9), ISBLANK(K9), AND(J9 &lt; K9, OR(J9 &gt; 1330, K9 &lt;= 1330)), AND(J9 &gt; K9, J9 &gt; 1330)), "", 1)</f>
        <v/>
      </c>
      <c r="CL9" s="31" t="str">
        <f t="shared" ref="CL9:CL38" si="51">IF(OR(ISBLANK(J9), ISBLANK(K9), AND(J9 &lt; K9, OR(J9 &gt; 1400, K9 &lt;= 1400)), AND(J9 &gt; K9, J9 &gt; 1400)), "", 1)</f>
        <v/>
      </c>
      <c r="CM9" s="31" t="str">
        <f t="shared" ref="CM9:CM38" si="52">IF(OR(ISBLANK(J9), ISBLANK(K9), AND(J9 &lt; K9, OR(J9 &gt; 1430, K9 &lt;= 1430)), AND(J9 &gt; K9, J9 &gt; 1430)), "", 1)</f>
        <v/>
      </c>
      <c r="CN9" s="31" t="str">
        <f t="shared" ref="CN9:CN38" si="53">IF(OR(ISBLANK(J9), ISBLANK(K9), AND(J9 &lt; K9, OR(J9 &gt; 1500, K9 &lt;= 1500)), AND(J9 &gt; K9, J9 &gt; 1500)), "", 1)</f>
        <v/>
      </c>
      <c r="CO9" s="31" t="str">
        <f t="shared" ref="CO9:CO38" si="54">IF(OR(ISBLANK(J9), ISBLANK(K9), AND(J9 &lt; K9, OR(J9 &gt; 1530, K9 &lt;= 1530)), AND(J9 &gt; K9, J9 &gt; 1530)), "", 1)</f>
        <v/>
      </c>
      <c r="CP9" s="31" t="str">
        <f t="shared" ref="CP9:CP38" si="55">IF(OR(ISBLANK(J9), ISBLANK(K9), AND(J9 &lt; K9, OR(J9 &gt; 1600, K9 &lt;= 1600)), AND(J9 &gt; K9, J9 &gt; 1600)), "", 1)</f>
        <v/>
      </c>
      <c r="CQ9" s="31" t="str">
        <f t="shared" ref="CQ9:CQ38" si="56">IF(OR(ISBLANK(J9), ISBLANK(K9), AND(J9 &lt; K9, OR(J9 &gt; 1630, K9 &lt;= 1630)), AND(J9 &gt; K9, J9 &gt; 1630)), "", 1)</f>
        <v/>
      </c>
      <c r="CR9" s="31" t="str">
        <f t="shared" ref="CR9:CR38" si="57">IF(OR(ISBLANK(J9), ISBLANK(K9), AND(J9 &lt; K9, OR(J9 &gt; 1700, K9 &lt;= 1700)), AND(J9 &gt; K9, J9 &gt; 1700)), "", 1)</f>
        <v/>
      </c>
      <c r="CS9" s="31" t="str">
        <f t="shared" ref="CS9:CS38" si="58">IF(OR(ISBLANK(J9), ISBLANK(K9), AND(J9 &lt; K9, OR(J9 &gt; 1730, K9 &lt;= 1730)), AND(J9 &gt; K9, J9 &gt; 1730)), "", 1)</f>
        <v/>
      </c>
      <c r="CT9" s="31" t="str">
        <f t="shared" ref="CT9:CT38" si="59">IF(OR(ISBLANK(J9), ISBLANK(K9), AND(J9 &lt; K9, OR(J9 &gt; 1800, K9 &lt;= 1800)), AND(J9 &gt; K9, J9 &gt; 1800)), "", 1)</f>
        <v/>
      </c>
      <c r="CU9" s="31" t="str">
        <f t="shared" ref="CU9:CU38" si="60">IF(OR(ISBLANK(J9), ISBLANK(K9), AND(J9 &lt; K9, OR(J9 &gt; 1830, K9 &lt;= 1830)), AND(J9 &gt; K9, J9 &gt; 1830)), "", 1)</f>
        <v/>
      </c>
      <c r="CV9" s="31" t="str">
        <f t="shared" ref="CV9:CV38" si="61">IF(OR(ISBLANK(J9), ISBLANK(K9), AND(J9 &lt; K9, OR(J9 &gt; 1900, K9 &lt;= 1900)), AND(J9 &gt; K9, J9 &gt; 1900)), "", 1)</f>
        <v/>
      </c>
      <c r="CW9" s="31" t="str">
        <f t="shared" ref="CW9:CW38" si="62">IF(OR(ISBLANK(J9), ISBLANK(K9), AND(J9 &lt; K9, OR(J9 &gt; 1930, K9 &lt;= 1930)), AND(J9 &gt; K9, J9 &gt; 1930)), "", 1)</f>
        <v/>
      </c>
      <c r="CX9" s="31" t="str">
        <f t="shared" ref="CX9:CX38" si="63">IF(OR(ISBLANK(J9), ISBLANK(K9), AND(J9 &lt; K9, OR(J9 &gt; 2000, K9 &lt;= 2000)), AND(J9 &gt; K9, J9 &gt; 2000)), "", 1)</f>
        <v/>
      </c>
      <c r="CY9" s="31" t="str">
        <f t="shared" ref="CY9:CY38" si="64">IF(OR(ISBLANK(J9), ISBLANK(K9), AND(J9 &lt; K9, OR(J9 &gt; 2030, K9 &lt;= 2030)), AND(J9 &gt; K9, J9 &gt; 2030)), "", 1)</f>
        <v/>
      </c>
      <c r="CZ9" s="31" t="str">
        <f t="shared" ref="CZ9:CZ38" si="65">IF(OR(ISBLANK(J9), ISBLANK(K9), AND(J9 &lt; K9, OR(J9 &gt; 2100, K9 &lt;= 2100)), AND(J9 &gt; K9, J9 &gt; 2100)), "", 1)</f>
        <v/>
      </c>
      <c r="DA9" s="31" t="str">
        <f t="shared" ref="DA9:DA38" si="66">IF(OR(ISBLANK(J9), ISBLANK(K9), AND(J9 &lt; K9, OR(J9 &gt; 2130, K9 &lt;= 2130)), AND(J9 &gt; K9, J9 &gt; 2130)), "", 1)</f>
        <v/>
      </c>
      <c r="DB9" s="31" t="str">
        <f t="shared" ref="DB9:DB38" si="67">IF(OR(ISBLANK(J9), ISBLANK(K9), AND(J9 &lt; K9, OR(J9 &gt; 2200, K9 &lt;= 2200)), AND(J9 &gt; K9, J9 &gt; 2200)), "", 1)</f>
        <v/>
      </c>
      <c r="DC9" s="31" t="str">
        <f t="shared" ref="DC9:DC38" si="68">IF(OR(ISBLANK(J9), ISBLANK(K9), AND(J9 &lt; K9, OR(J9 &gt; 2230, K9 &lt;= 2230)), AND(J9 &gt; K9, J9 &gt; 2230)), "", 1)</f>
        <v/>
      </c>
      <c r="DD9" s="31" t="str">
        <f t="shared" ref="DD9:DD38" si="69">IF(OR(ISBLANK(J9), ISBLANK(K9), AND(J9 &lt; K9, OR(J9 &gt; 2300, K9 &lt;= 2300)), AND(J9 &gt; K9, J9 &gt; 2300)), "", 1)</f>
        <v/>
      </c>
      <c r="DE9" s="31" t="str">
        <f t="shared" ref="DE9:DE38" si="70">IF(OR(ISBLANK(J9), ISBLANK(K9), AND(J9 &lt; K9, OR(J9 &gt; 2330, K9 &lt;= 2330)), AND(J9 &gt; K9, J9 &gt; 2330)), "", 1)</f>
        <v/>
      </c>
      <c r="DF9" s="31" t="str">
        <f t="shared" ref="DF9:DF38" si="71">IF(OR(ISBLANK(J9), ISBLANK(K9), J9 &lt; K9, K9 &lt;= 0), "", 1)</f>
        <v/>
      </c>
      <c r="DG9" s="31" t="str">
        <f t="shared" ref="DG9:DG38" si="72">IF(OR(ISBLANK(J9), ISBLANK(K9), J9 &lt; K9, K9 &lt;= 30), "", 1)</f>
        <v/>
      </c>
      <c r="DH9" s="31" t="str">
        <f t="shared" ref="DH9:DH38" si="73">IF(OR(ISBLANK(J9), ISBLANK(K9), J9 &lt; K9, K9 &lt;= 100), "", 1)</f>
        <v/>
      </c>
      <c r="DI9" s="31" t="str">
        <f t="shared" ref="DI9:DI38" si="74">IF(OR(ISBLANK(J9), ISBLANK(K9), J9 &lt; K9, K9 &lt;= 130), "", 1)</f>
        <v/>
      </c>
      <c r="DJ9" s="31" t="str">
        <f t="shared" ref="DJ9:DJ38" si="75">IF(OR(ISBLANK(J9), ISBLANK(K9), J9 &lt; K9, K9 &lt;= 200), "", 1)</f>
        <v/>
      </c>
      <c r="DK9" s="31" t="str">
        <f t="shared" ref="DK9:DK38" si="76">IF(OR(ISBLANK(J9), ISBLANK(K9), J9 &lt; K9, K9 &lt;= 230), "", 1)</f>
        <v/>
      </c>
      <c r="DL9" s="31" t="str">
        <f t="shared" ref="DL9:DL38" si="77">IF(OR(ISBLANK(J9), ISBLANK(K9), J9 &lt; K9, K9 &lt;= 300), "", 1)</f>
        <v/>
      </c>
      <c r="DM9" s="31" t="str">
        <f t="shared" ref="DM9:DM38" si="78">IF(OR(ISBLANK(J9), ISBLANK(K9), J9 &lt; K9, K9 &lt;= 330), "", 1)</f>
        <v/>
      </c>
      <c r="DN9" s="31" t="str">
        <f t="shared" ref="DN9:DN38" si="79">IF(OR(ISBLANK(J9), ISBLANK(K9), J9 &lt; K9, K9 &lt;= 400), "", 1)</f>
        <v/>
      </c>
      <c r="DO9" s="31" t="str">
        <f t="shared" ref="DO9:DO38" si="80">IF(OR(ISBLANK(J9), ISBLANK(K9), J9 &lt; K9, K9 &lt;= 430), "", 1)</f>
        <v/>
      </c>
      <c r="DP9" s="31" t="str">
        <f t="shared" ref="DP9:DP38" si="81">IF(OR(ISBLANK(J9), ISBLANK(K9), J9 &lt; K9, K9 &lt;= 500), "", 1)</f>
        <v/>
      </c>
      <c r="DQ9" s="31" t="str">
        <f t="shared" ref="DQ9:DQ38" si="82">IF(OR(ISBLANK(J9), ISBLANK(K9), J9 &lt; K9, K9 &lt;= 530), "", 1)</f>
        <v/>
      </c>
      <c r="DR9" s="31" t="str">
        <f t="shared" ref="DR9:DR38" si="83">IF(OR(ISBLANK(J9), ISBLANK(K9), J9 &lt; K9, K9 &lt;= 600), "", 1)</f>
        <v/>
      </c>
      <c r="DS9" s="31" t="str">
        <f t="shared" ref="DS9:DS38" si="84">IF(OR(ISBLANK(J9), ISBLANK(K9), J9 &lt; K9, K9 &lt;= 630), "", 1)</f>
        <v/>
      </c>
      <c r="DT9" s="31" t="str">
        <f t="shared" ref="DT9:DT38" si="85">IF(OR(ISBLANK(J9), ISBLANK(K9), J9 &lt; K9, K9 &lt;= 700), "", 1)</f>
        <v/>
      </c>
      <c r="DU9" s="31" t="str">
        <f t="shared" ref="DU9:DU38" si="86">IF(OR(ISBLANK(J9), ISBLANK(K9), J9 &lt; K9, K9 &lt;= 730), "", 1)</f>
        <v/>
      </c>
      <c r="DV9" s="31" t="str">
        <f t="shared" ref="DV9:DV38" si="87">IF(OR(ISBLANK(J9), ISBLANK(K9), J9 &lt; K9, K9 &lt;= 800), "", 1)</f>
        <v/>
      </c>
      <c r="DW9" s="31" t="str">
        <f t="shared" ref="DW9:DW38" si="88">IF(OR(ISBLANK(J9), ISBLANK(K9), J9 &lt; K9, K9 &lt;= 830), "", 1)</f>
        <v/>
      </c>
      <c r="DX9" s="31" t="str">
        <f t="shared" ref="DX9:DX38" si="89">IF(OR(ISBLANK(J9), ISBLANK(K9), J9 &lt; K9, K9 &lt;= 900), "", 1)</f>
        <v/>
      </c>
      <c r="DY9" s="31" t="str">
        <f t="shared" ref="DY9:DY38" si="90">IF(OR(ISBLANK(J9), ISBLANK(K9), J9 &lt; K9, K9 &lt;= 930), "", 1)</f>
        <v/>
      </c>
      <c r="DZ9" s="31" t="str">
        <f t="shared" ref="DZ9:DZ38" si="91">IF(OR(ISBLANK(J9), ISBLANK(K9), J9 &lt; K9, K9 &lt;= 1000), "", 1)</f>
        <v/>
      </c>
      <c r="EA9" s="31" t="str">
        <f t="shared" ref="EA9:EA38" si="92">IF(OR(ISBLANK(J9), ISBLANK(K9), J9 &lt; K9, K9 &lt;= 1030), "", 1)</f>
        <v/>
      </c>
      <c r="EB9" s="31" t="str">
        <f t="shared" ref="EB9:EB38" si="93">IF(OR(ISBLANK(J9), ISBLANK(K9), J9 &lt; K9, K9 &lt;= 1100), "", 1)</f>
        <v/>
      </c>
      <c r="EC9" s="31" t="str">
        <f t="shared" ref="EC9:EC38" si="94">IF(OR(ISBLANK(J9), ISBLANK(K9), J9 &lt; K9, K9 &lt;= 1130), "", 1)</f>
        <v/>
      </c>
      <c r="ED9" s="33" t="str">
        <f t="shared" ref="ED9:ED38" si="95">IF(AND(ISBLANK(A9), ISBLANK(B9)), "", CONCATENATE(AR9, ":", YEAR(H9), ":", MONTH(H9), ":", DAY(H9), ":", J9))</f>
        <v>11:2041:4:1:1000</v>
      </c>
      <c r="EE9" s="33" t="str">
        <f t="shared" ref="EE9:EE38" si="96">IF(AND(ISBLANK(A9), ISBLANK(B9)), "", IF(AU9 &lt; 900000, CONCATENATE(A9, "（", F9, "）"), F9))</f>
        <v>他事業者 利用者(15)（重度訪問介護）</v>
      </c>
    </row>
    <row r="10" spans="1:135">
      <c r="A10" s="15"/>
      <c r="B10" s="15"/>
      <c r="C10" s="35"/>
      <c r="D10" s="15"/>
      <c r="E10" s="35"/>
      <c r="F10" s="15"/>
      <c r="G10" s="15"/>
      <c r="H10" s="40"/>
      <c r="I10" s="37" t="str">
        <f t="shared" si="0"/>
        <v/>
      </c>
      <c r="J10" s="17"/>
      <c r="K10" s="18"/>
      <c r="L10" s="28" t="str">
        <f t="shared" si="1"/>
        <v/>
      </c>
      <c r="M10" s="29" t="str">
        <f t="shared" si="2"/>
        <v/>
      </c>
      <c r="N10" s="29" t="str">
        <f t="shared" si="3"/>
        <v/>
      </c>
      <c r="O10" s="30" t="str">
        <f t="shared" si="4"/>
        <v/>
      </c>
      <c r="P10" s="19"/>
      <c r="Q10" s="17"/>
      <c r="R10" s="17"/>
      <c r="S10" s="29" t="str">
        <f t="shared" si="5"/>
        <v/>
      </c>
      <c r="T10" s="29" t="str">
        <f t="shared" si="6"/>
        <v/>
      </c>
      <c r="U10" s="29" t="str">
        <f t="shared" si="7"/>
        <v/>
      </c>
      <c r="V10" s="34"/>
      <c r="W10" s="30" t="str">
        <f t="shared" si="8"/>
        <v/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15"/>
      <c r="AP10" s="36"/>
      <c r="AQ10" s="31" t="str">
        <f>IF(ISBLANK(A10), "-", VLOOKUP(A10, 利用者一覧!A:D, 4, FALSE))</f>
        <v>-</v>
      </c>
      <c r="AR10" s="31" t="str">
        <f>IF(ISBLANK(B10), "-", VLOOKUP(B10, スタッフ一覧!A:D, 4, FALSE))</f>
        <v>-</v>
      </c>
      <c r="AS10" s="31" t="str">
        <f>IF(ISBLANK(D10), "-", VLOOKUP(D10, スタッフ一覧!A:D, 4, FALSE))</f>
        <v>-</v>
      </c>
      <c r="AT10" s="31" t="str">
        <f>IF(ISBLANK(AO10), "-", VLOOKUP(AO10, スタッフ一覧!A:D, 4, FALSE))</f>
        <v>-</v>
      </c>
      <c r="AU10" s="31" t="str">
        <f>IF(ISBLANK(F10), "-", VLOOKUP(F10, 勤務区分!A:C, 3, FALSE))</f>
        <v>-</v>
      </c>
      <c r="AV10" s="32">
        <f t="shared" si="9"/>
        <v>0</v>
      </c>
      <c r="AW10" s="32">
        <f t="shared" si="10"/>
        <v>0</v>
      </c>
      <c r="AX10" s="32">
        <f t="shared" si="11"/>
        <v>0</v>
      </c>
      <c r="AY10" s="32">
        <f t="shared" si="12"/>
        <v>0</v>
      </c>
      <c r="AZ10" s="32">
        <f t="shared" si="13"/>
        <v>0</v>
      </c>
      <c r="BA10" s="32">
        <f t="shared" si="14"/>
        <v>0</v>
      </c>
      <c r="BB10" s="32">
        <f t="shared" si="15"/>
        <v>0</v>
      </c>
      <c r="BC10" s="32">
        <f t="shared" si="16"/>
        <v>0</v>
      </c>
      <c r="BD10" s="32">
        <f t="shared" si="17"/>
        <v>0</v>
      </c>
      <c r="BE10" s="32">
        <f t="shared" si="18"/>
        <v>0</v>
      </c>
      <c r="BF10" s="32">
        <f t="shared" si="19"/>
        <v>0</v>
      </c>
      <c r="BG10" s="32">
        <f t="shared" si="20"/>
        <v>0</v>
      </c>
      <c r="BH10" s="32">
        <f t="shared" si="21"/>
        <v>0</v>
      </c>
      <c r="BI10" s="32">
        <f t="shared" si="22"/>
        <v>0</v>
      </c>
      <c r="BJ10" s="31" t="str">
        <f t="shared" si="23"/>
        <v/>
      </c>
      <c r="BK10" s="31" t="str">
        <f t="shared" si="24"/>
        <v/>
      </c>
      <c r="BL10" s="31" t="str">
        <f t="shared" si="25"/>
        <v/>
      </c>
      <c r="BM10" s="31" t="str">
        <f t="shared" si="26"/>
        <v/>
      </c>
      <c r="BN10" s="31" t="str">
        <f t="shared" si="27"/>
        <v/>
      </c>
      <c r="BO10" s="31" t="str">
        <f t="shared" si="28"/>
        <v/>
      </c>
      <c r="BP10" s="31" t="str">
        <f t="shared" si="29"/>
        <v/>
      </c>
      <c r="BQ10" s="31" t="str">
        <f t="shared" si="30"/>
        <v/>
      </c>
      <c r="BR10" s="31" t="str">
        <f t="shared" si="31"/>
        <v/>
      </c>
      <c r="BS10" s="31" t="str">
        <f t="shared" si="32"/>
        <v/>
      </c>
      <c r="BT10" s="31" t="str">
        <f t="shared" si="33"/>
        <v/>
      </c>
      <c r="BU10" s="31" t="str">
        <f t="shared" si="34"/>
        <v/>
      </c>
      <c r="BV10" s="31" t="str">
        <f t="shared" si="35"/>
        <v/>
      </c>
      <c r="BW10" s="31" t="str">
        <f t="shared" si="36"/>
        <v/>
      </c>
      <c r="BX10" s="31" t="str">
        <f t="shared" si="37"/>
        <v/>
      </c>
      <c r="BY10" s="31" t="str">
        <f t="shared" si="38"/>
        <v/>
      </c>
      <c r="BZ10" s="31" t="str">
        <f t="shared" si="39"/>
        <v/>
      </c>
      <c r="CA10" s="31" t="str">
        <f t="shared" si="40"/>
        <v/>
      </c>
      <c r="CB10" s="31" t="str">
        <f t="shared" si="41"/>
        <v/>
      </c>
      <c r="CC10" s="31" t="str">
        <f t="shared" si="42"/>
        <v/>
      </c>
      <c r="CD10" s="31" t="str">
        <f t="shared" si="43"/>
        <v/>
      </c>
      <c r="CE10" s="31" t="str">
        <f t="shared" si="44"/>
        <v/>
      </c>
      <c r="CF10" s="31" t="str">
        <f t="shared" si="45"/>
        <v/>
      </c>
      <c r="CG10" s="31" t="str">
        <f t="shared" si="46"/>
        <v/>
      </c>
      <c r="CH10" s="31" t="str">
        <f t="shared" si="47"/>
        <v/>
      </c>
      <c r="CI10" s="31" t="str">
        <f t="shared" si="48"/>
        <v/>
      </c>
      <c r="CJ10" s="31" t="str">
        <f t="shared" si="49"/>
        <v/>
      </c>
      <c r="CK10" s="31" t="str">
        <f t="shared" si="50"/>
        <v/>
      </c>
      <c r="CL10" s="31" t="str">
        <f t="shared" si="51"/>
        <v/>
      </c>
      <c r="CM10" s="31" t="str">
        <f t="shared" si="52"/>
        <v/>
      </c>
      <c r="CN10" s="31" t="str">
        <f t="shared" si="53"/>
        <v/>
      </c>
      <c r="CO10" s="31" t="str">
        <f t="shared" si="54"/>
        <v/>
      </c>
      <c r="CP10" s="31" t="str">
        <f t="shared" si="55"/>
        <v/>
      </c>
      <c r="CQ10" s="31" t="str">
        <f t="shared" si="56"/>
        <v/>
      </c>
      <c r="CR10" s="31" t="str">
        <f t="shared" si="57"/>
        <v/>
      </c>
      <c r="CS10" s="31" t="str">
        <f t="shared" si="58"/>
        <v/>
      </c>
      <c r="CT10" s="31" t="str">
        <f t="shared" si="59"/>
        <v/>
      </c>
      <c r="CU10" s="31" t="str">
        <f t="shared" si="60"/>
        <v/>
      </c>
      <c r="CV10" s="31" t="str">
        <f t="shared" si="61"/>
        <v/>
      </c>
      <c r="CW10" s="31" t="str">
        <f t="shared" si="62"/>
        <v/>
      </c>
      <c r="CX10" s="31" t="str">
        <f t="shared" si="63"/>
        <v/>
      </c>
      <c r="CY10" s="31" t="str">
        <f t="shared" si="64"/>
        <v/>
      </c>
      <c r="CZ10" s="31" t="str">
        <f t="shared" si="65"/>
        <v/>
      </c>
      <c r="DA10" s="31" t="str">
        <f t="shared" si="66"/>
        <v/>
      </c>
      <c r="DB10" s="31" t="str">
        <f t="shared" si="67"/>
        <v/>
      </c>
      <c r="DC10" s="31" t="str">
        <f t="shared" si="68"/>
        <v/>
      </c>
      <c r="DD10" s="31" t="str">
        <f t="shared" si="69"/>
        <v/>
      </c>
      <c r="DE10" s="31" t="str">
        <f t="shared" si="70"/>
        <v/>
      </c>
      <c r="DF10" s="31" t="str">
        <f t="shared" si="71"/>
        <v/>
      </c>
      <c r="DG10" s="31" t="str">
        <f t="shared" si="72"/>
        <v/>
      </c>
      <c r="DH10" s="31" t="str">
        <f t="shared" si="73"/>
        <v/>
      </c>
      <c r="DI10" s="31" t="str">
        <f t="shared" si="74"/>
        <v/>
      </c>
      <c r="DJ10" s="31" t="str">
        <f t="shared" si="75"/>
        <v/>
      </c>
      <c r="DK10" s="31" t="str">
        <f t="shared" si="76"/>
        <v/>
      </c>
      <c r="DL10" s="31" t="str">
        <f t="shared" si="77"/>
        <v/>
      </c>
      <c r="DM10" s="31" t="str">
        <f t="shared" si="78"/>
        <v/>
      </c>
      <c r="DN10" s="31" t="str">
        <f t="shared" si="79"/>
        <v/>
      </c>
      <c r="DO10" s="31" t="str">
        <f t="shared" si="80"/>
        <v/>
      </c>
      <c r="DP10" s="31" t="str">
        <f t="shared" si="81"/>
        <v/>
      </c>
      <c r="DQ10" s="31" t="str">
        <f t="shared" si="82"/>
        <v/>
      </c>
      <c r="DR10" s="31" t="str">
        <f t="shared" si="83"/>
        <v/>
      </c>
      <c r="DS10" s="31" t="str">
        <f t="shared" si="84"/>
        <v/>
      </c>
      <c r="DT10" s="31" t="str">
        <f t="shared" si="85"/>
        <v/>
      </c>
      <c r="DU10" s="31" t="str">
        <f t="shared" si="86"/>
        <v/>
      </c>
      <c r="DV10" s="31" t="str">
        <f t="shared" si="87"/>
        <v/>
      </c>
      <c r="DW10" s="31" t="str">
        <f t="shared" si="88"/>
        <v/>
      </c>
      <c r="DX10" s="31" t="str">
        <f t="shared" si="89"/>
        <v/>
      </c>
      <c r="DY10" s="31" t="str">
        <f t="shared" si="90"/>
        <v/>
      </c>
      <c r="DZ10" s="31" t="str">
        <f t="shared" si="91"/>
        <v/>
      </c>
      <c r="EA10" s="31" t="str">
        <f t="shared" si="92"/>
        <v/>
      </c>
      <c r="EB10" s="31" t="str">
        <f t="shared" si="93"/>
        <v/>
      </c>
      <c r="EC10" s="31" t="str">
        <f t="shared" si="94"/>
        <v/>
      </c>
      <c r="ED10" s="33" t="str">
        <f t="shared" si="95"/>
        <v/>
      </c>
      <c r="EE10" s="33" t="str">
        <f t="shared" si="96"/>
        <v/>
      </c>
    </row>
    <row r="11" spans="1:135">
      <c r="A11" s="15"/>
      <c r="B11" s="15"/>
      <c r="C11" s="35"/>
      <c r="D11" s="15"/>
      <c r="E11" s="35"/>
      <c r="F11" s="15"/>
      <c r="G11" s="15"/>
      <c r="H11" s="40"/>
      <c r="I11" s="37" t="str">
        <f t="shared" si="0"/>
        <v/>
      </c>
      <c r="J11" s="17"/>
      <c r="K11" s="18"/>
      <c r="L11" s="28" t="str">
        <f t="shared" si="1"/>
        <v/>
      </c>
      <c r="M11" s="29" t="str">
        <f t="shared" si="2"/>
        <v/>
      </c>
      <c r="N11" s="29" t="str">
        <f t="shared" si="3"/>
        <v/>
      </c>
      <c r="O11" s="30" t="str">
        <f t="shared" si="4"/>
        <v/>
      </c>
      <c r="P11" s="19"/>
      <c r="Q11" s="17"/>
      <c r="R11" s="17"/>
      <c r="S11" s="29" t="str">
        <f t="shared" si="5"/>
        <v/>
      </c>
      <c r="T11" s="29" t="str">
        <f t="shared" si="6"/>
        <v/>
      </c>
      <c r="U11" s="29" t="str">
        <f t="shared" si="7"/>
        <v/>
      </c>
      <c r="V11" s="34"/>
      <c r="W11" s="30" t="str">
        <f t="shared" si="8"/>
        <v/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15"/>
      <c r="AP11" s="36"/>
      <c r="AQ11" s="31" t="str">
        <f>IF(ISBLANK(A11), "-", VLOOKUP(A11, 利用者一覧!A:D, 4, FALSE))</f>
        <v>-</v>
      </c>
      <c r="AR11" s="31" t="str">
        <f>IF(ISBLANK(B11), "-", VLOOKUP(B11, スタッフ一覧!A:D, 4, FALSE))</f>
        <v>-</v>
      </c>
      <c r="AS11" s="31" t="str">
        <f>IF(ISBLANK(D11), "-", VLOOKUP(D11, スタッフ一覧!A:D, 4, FALSE))</f>
        <v>-</v>
      </c>
      <c r="AT11" s="31" t="str">
        <f>IF(ISBLANK(AO11), "-", VLOOKUP(AO11, スタッフ一覧!A:D, 4, FALSE))</f>
        <v>-</v>
      </c>
      <c r="AU11" s="31" t="str">
        <f>IF(ISBLANK(F11), "-", VLOOKUP(F11, 勤務区分!A:C, 3, FALSE))</f>
        <v>-</v>
      </c>
      <c r="AV11" s="32">
        <f t="shared" si="9"/>
        <v>0</v>
      </c>
      <c r="AW11" s="32">
        <f t="shared" si="10"/>
        <v>0</v>
      </c>
      <c r="AX11" s="32">
        <f t="shared" si="11"/>
        <v>0</v>
      </c>
      <c r="AY11" s="32">
        <f t="shared" si="12"/>
        <v>0</v>
      </c>
      <c r="AZ11" s="32">
        <f t="shared" si="13"/>
        <v>0</v>
      </c>
      <c r="BA11" s="32">
        <f t="shared" si="14"/>
        <v>0</v>
      </c>
      <c r="BB11" s="32">
        <f t="shared" si="15"/>
        <v>0</v>
      </c>
      <c r="BC11" s="32">
        <f t="shared" si="16"/>
        <v>0</v>
      </c>
      <c r="BD11" s="32">
        <f t="shared" si="17"/>
        <v>0</v>
      </c>
      <c r="BE11" s="32">
        <f t="shared" si="18"/>
        <v>0</v>
      </c>
      <c r="BF11" s="32">
        <f t="shared" si="19"/>
        <v>0</v>
      </c>
      <c r="BG11" s="32">
        <f t="shared" si="20"/>
        <v>0</v>
      </c>
      <c r="BH11" s="32">
        <f t="shared" si="21"/>
        <v>0</v>
      </c>
      <c r="BI11" s="32">
        <f t="shared" si="22"/>
        <v>0</v>
      </c>
      <c r="BJ11" s="31" t="str">
        <f t="shared" si="23"/>
        <v/>
      </c>
      <c r="BK11" s="31" t="str">
        <f t="shared" si="24"/>
        <v/>
      </c>
      <c r="BL11" s="31" t="str">
        <f t="shared" si="25"/>
        <v/>
      </c>
      <c r="BM11" s="31" t="str">
        <f t="shared" si="26"/>
        <v/>
      </c>
      <c r="BN11" s="31" t="str">
        <f t="shared" si="27"/>
        <v/>
      </c>
      <c r="BO11" s="31" t="str">
        <f t="shared" si="28"/>
        <v/>
      </c>
      <c r="BP11" s="31" t="str">
        <f t="shared" si="29"/>
        <v/>
      </c>
      <c r="BQ11" s="31" t="str">
        <f t="shared" si="30"/>
        <v/>
      </c>
      <c r="BR11" s="31" t="str">
        <f t="shared" si="31"/>
        <v/>
      </c>
      <c r="BS11" s="31" t="str">
        <f t="shared" si="32"/>
        <v/>
      </c>
      <c r="BT11" s="31" t="str">
        <f t="shared" si="33"/>
        <v/>
      </c>
      <c r="BU11" s="31" t="str">
        <f t="shared" si="34"/>
        <v/>
      </c>
      <c r="BV11" s="31" t="str">
        <f t="shared" si="35"/>
        <v/>
      </c>
      <c r="BW11" s="31" t="str">
        <f t="shared" si="36"/>
        <v/>
      </c>
      <c r="BX11" s="31" t="str">
        <f t="shared" si="37"/>
        <v/>
      </c>
      <c r="BY11" s="31" t="str">
        <f t="shared" si="38"/>
        <v/>
      </c>
      <c r="BZ11" s="31" t="str">
        <f t="shared" si="39"/>
        <v/>
      </c>
      <c r="CA11" s="31" t="str">
        <f t="shared" si="40"/>
        <v/>
      </c>
      <c r="CB11" s="31" t="str">
        <f t="shared" si="41"/>
        <v/>
      </c>
      <c r="CC11" s="31" t="str">
        <f t="shared" si="42"/>
        <v/>
      </c>
      <c r="CD11" s="31" t="str">
        <f t="shared" si="43"/>
        <v/>
      </c>
      <c r="CE11" s="31" t="str">
        <f t="shared" si="44"/>
        <v/>
      </c>
      <c r="CF11" s="31" t="str">
        <f t="shared" si="45"/>
        <v/>
      </c>
      <c r="CG11" s="31" t="str">
        <f t="shared" si="46"/>
        <v/>
      </c>
      <c r="CH11" s="31" t="str">
        <f t="shared" si="47"/>
        <v/>
      </c>
      <c r="CI11" s="31" t="str">
        <f t="shared" si="48"/>
        <v/>
      </c>
      <c r="CJ11" s="31" t="str">
        <f t="shared" si="49"/>
        <v/>
      </c>
      <c r="CK11" s="31" t="str">
        <f t="shared" si="50"/>
        <v/>
      </c>
      <c r="CL11" s="31" t="str">
        <f t="shared" si="51"/>
        <v/>
      </c>
      <c r="CM11" s="31" t="str">
        <f t="shared" si="52"/>
        <v/>
      </c>
      <c r="CN11" s="31" t="str">
        <f t="shared" si="53"/>
        <v/>
      </c>
      <c r="CO11" s="31" t="str">
        <f t="shared" si="54"/>
        <v/>
      </c>
      <c r="CP11" s="31" t="str">
        <f t="shared" si="55"/>
        <v/>
      </c>
      <c r="CQ11" s="31" t="str">
        <f t="shared" si="56"/>
        <v/>
      </c>
      <c r="CR11" s="31" t="str">
        <f t="shared" si="57"/>
        <v/>
      </c>
      <c r="CS11" s="31" t="str">
        <f t="shared" si="58"/>
        <v/>
      </c>
      <c r="CT11" s="31" t="str">
        <f t="shared" si="59"/>
        <v/>
      </c>
      <c r="CU11" s="31" t="str">
        <f t="shared" si="60"/>
        <v/>
      </c>
      <c r="CV11" s="31" t="str">
        <f t="shared" si="61"/>
        <v/>
      </c>
      <c r="CW11" s="31" t="str">
        <f t="shared" si="62"/>
        <v/>
      </c>
      <c r="CX11" s="31" t="str">
        <f t="shared" si="63"/>
        <v/>
      </c>
      <c r="CY11" s="31" t="str">
        <f t="shared" si="64"/>
        <v/>
      </c>
      <c r="CZ11" s="31" t="str">
        <f t="shared" si="65"/>
        <v/>
      </c>
      <c r="DA11" s="31" t="str">
        <f t="shared" si="66"/>
        <v/>
      </c>
      <c r="DB11" s="31" t="str">
        <f t="shared" si="67"/>
        <v/>
      </c>
      <c r="DC11" s="31" t="str">
        <f t="shared" si="68"/>
        <v/>
      </c>
      <c r="DD11" s="31" t="str">
        <f t="shared" si="69"/>
        <v/>
      </c>
      <c r="DE11" s="31" t="str">
        <f t="shared" si="70"/>
        <v/>
      </c>
      <c r="DF11" s="31" t="str">
        <f t="shared" si="71"/>
        <v/>
      </c>
      <c r="DG11" s="31" t="str">
        <f t="shared" si="72"/>
        <v/>
      </c>
      <c r="DH11" s="31" t="str">
        <f t="shared" si="73"/>
        <v/>
      </c>
      <c r="DI11" s="31" t="str">
        <f t="shared" si="74"/>
        <v/>
      </c>
      <c r="DJ11" s="31" t="str">
        <f t="shared" si="75"/>
        <v/>
      </c>
      <c r="DK11" s="31" t="str">
        <f t="shared" si="76"/>
        <v/>
      </c>
      <c r="DL11" s="31" t="str">
        <f t="shared" si="77"/>
        <v/>
      </c>
      <c r="DM11" s="31" t="str">
        <f t="shared" si="78"/>
        <v/>
      </c>
      <c r="DN11" s="31" t="str">
        <f t="shared" si="79"/>
        <v/>
      </c>
      <c r="DO11" s="31" t="str">
        <f t="shared" si="80"/>
        <v/>
      </c>
      <c r="DP11" s="31" t="str">
        <f t="shared" si="81"/>
        <v/>
      </c>
      <c r="DQ11" s="31" t="str">
        <f t="shared" si="82"/>
        <v/>
      </c>
      <c r="DR11" s="31" t="str">
        <f t="shared" si="83"/>
        <v/>
      </c>
      <c r="DS11" s="31" t="str">
        <f t="shared" si="84"/>
        <v/>
      </c>
      <c r="DT11" s="31" t="str">
        <f t="shared" si="85"/>
        <v/>
      </c>
      <c r="DU11" s="31" t="str">
        <f t="shared" si="86"/>
        <v/>
      </c>
      <c r="DV11" s="31" t="str">
        <f t="shared" si="87"/>
        <v/>
      </c>
      <c r="DW11" s="31" t="str">
        <f t="shared" si="88"/>
        <v/>
      </c>
      <c r="DX11" s="31" t="str">
        <f t="shared" si="89"/>
        <v/>
      </c>
      <c r="DY11" s="31" t="str">
        <f t="shared" si="90"/>
        <v/>
      </c>
      <c r="DZ11" s="31" t="str">
        <f t="shared" si="91"/>
        <v/>
      </c>
      <c r="EA11" s="31" t="str">
        <f t="shared" si="92"/>
        <v/>
      </c>
      <c r="EB11" s="31" t="str">
        <f t="shared" si="93"/>
        <v/>
      </c>
      <c r="EC11" s="31" t="str">
        <f t="shared" si="94"/>
        <v/>
      </c>
      <c r="ED11" s="33" t="str">
        <f t="shared" si="95"/>
        <v/>
      </c>
      <c r="EE11" s="33" t="str">
        <f t="shared" si="96"/>
        <v/>
      </c>
    </row>
    <row r="12" spans="1:135">
      <c r="A12" s="15"/>
      <c r="B12" s="15"/>
      <c r="C12" s="35"/>
      <c r="D12" s="15"/>
      <c r="E12" s="35"/>
      <c r="F12" s="15"/>
      <c r="G12" s="15"/>
      <c r="H12" s="40"/>
      <c r="I12" s="37" t="str">
        <f t="shared" si="0"/>
        <v/>
      </c>
      <c r="J12" s="17"/>
      <c r="K12" s="18"/>
      <c r="L12" s="28" t="str">
        <f t="shared" si="1"/>
        <v/>
      </c>
      <c r="M12" s="29" t="str">
        <f t="shared" si="2"/>
        <v/>
      </c>
      <c r="N12" s="29" t="str">
        <f t="shared" si="3"/>
        <v/>
      </c>
      <c r="O12" s="30" t="str">
        <f t="shared" si="4"/>
        <v/>
      </c>
      <c r="P12" s="19"/>
      <c r="Q12" s="17"/>
      <c r="R12" s="17"/>
      <c r="S12" s="29" t="str">
        <f t="shared" si="5"/>
        <v/>
      </c>
      <c r="T12" s="29" t="str">
        <f t="shared" si="6"/>
        <v/>
      </c>
      <c r="U12" s="29" t="str">
        <f t="shared" si="7"/>
        <v/>
      </c>
      <c r="V12" s="34"/>
      <c r="W12" s="30" t="str">
        <f t="shared" si="8"/>
        <v/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15"/>
      <c r="AP12" s="36"/>
      <c r="AQ12" s="31" t="str">
        <f>IF(ISBLANK(A12), "-", VLOOKUP(A12, 利用者一覧!A:D, 4, FALSE))</f>
        <v>-</v>
      </c>
      <c r="AR12" s="31" t="str">
        <f>IF(ISBLANK(B12), "-", VLOOKUP(B12, スタッフ一覧!A:D, 4, FALSE))</f>
        <v>-</v>
      </c>
      <c r="AS12" s="31" t="str">
        <f>IF(ISBLANK(D12), "-", VLOOKUP(D12, スタッフ一覧!A:D, 4, FALSE))</f>
        <v>-</v>
      </c>
      <c r="AT12" s="31" t="str">
        <f>IF(ISBLANK(AO12), "-", VLOOKUP(AO12, スタッフ一覧!A:D, 4, FALSE))</f>
        <v>-</v>
      </c>
      <c r="AU12" s="31" t="str">
        <f>IF(ISBLANK(F12), "-", VLOOKUP(F12, 勤務区分!A:C, 3, FALSE))</f>
        <v>-</v>
      </c>
      <c r="AV12" s="32">
        <f t="shared" si="9"/>
        <v>0</v>
      </c>
      <c r="AW12" s="32">
        <f t="shared" si="10"/>
        <v>0</v>
      </c>
      <c r="AX12" s="32">
        <f t="shared" si="11"/>
        <v>0</v>
      </c>
      <c r="AY12" s="32">
        <f t="shared" si="12"/>
        <v>0</v>
      </c>
      <c r="AZ12" s="32">
        <f t="shared" si="13"/>
        <v>0</v>
      </c>
      <c r="BA12" s="32">
        <f t="shared" si="14"/>
        <v>0</v>
      </c>
      <c r="BB12" s="32">
        <f t="shared" si="15"/>
        <v>0</v>
      </c>
      <c r="BC12" s="32">
        <f t="shared" si="16"/>
        <v>0</v>
      </c>
      <c r="BD12" s="32">
        <f t="shared" si="17"/>
        <v>0</v>
      </c>
      <c r="BE12" s="32">
        <f t="shared" si="18"/>
        <v>0</v>
      </c>
      <c r="BF12" s="32">
        <f t="shared" si="19"/>
        <v>0</v>
      </c>
      <c r="BG12" s="32">
        <f t="shared" si="20"/>
        <v>0</v>
      </c>
      <c r="BH12" s="32">
        <f t="shared" si="21"/>
        <v>0</v>
      </c>
      <c r="BI12" s="32">
        <f t="shared" si="22"/>
        <v>0</v>
      </c>
      <c r="BJ12" s="31" t="str">
        <f t="shared" si="23"/>
        <v/>
      </c>
      <c r="BK12" s="31" t="str">
        <f t="shared" si="24"/>
        <v/>
      </c>
      <c r="BL12" s="31" t="str">
        <f t="shared" si="25"/>
        <v/>
      </c>
      <c r="BM12" s="31" t="str">
        <f t="shared" si="26"/>
        <v/>
      </c>
      <c r="BN12" s="31" t="str">
        <f t="shared" si="27"/>
        <v/>
      </c>
      <c r="BO12" s="31" t="str">
        <f t="shared" si="28"/>
        <v/>
      </c>
      <c r="BP12" s="31" t="str">
        <f t="shared" si="29"/>
        <v/>
      </c>
      <c r="BQ12" s="31" t="str">
        <f t="shared" si="30"/>
        <v/>
      </c>
      <c r="BR12" s="31" t="str">
        <f t="shared" si="31"/>
        <v/>
      </c>
      <c r="BS12" s="31" t="str">
        <f t="shared" si="32"/>
        <v/>
      </c>
      <c r="BT12" s="31" t="str">
        <f t="shared" si="33"/>
        <v/>
      </c>
      <c r="BU12" s="31" t="str">
        <f t="shared" si="34"/>
        <v/>
      </c>
      <c r="BV12" s="31" t="str">
        <f t="shared" si="35"/>
        <v/>
      </c>
      <c r="BW12" s="31" t="str">
        <f t="shared" si="36"/>
        <v/>
      </c>
      <c r="BX12" s="31" t="str">
        <f t="shared" si="37"/>
        <v/>
      </c>
      <c r="BY12" s="31" t="str">
        <f t="shared" si="38"/>
        <v/>
      </c>
      <c r="BZ12" s="31" t="str">
        <f t="shared" si="39"/>
        <v/>
      </c>
      <c r="CA12" s="31" t="str">
        <f t="shared" si="40"/>
        <v/>
      </c>
      <c r="CB12" s="31" t="str">
        <f t="shared" si="41"/>
        <v/>
      </c>
      <c r="CC12" s="31" t="str">
        <f t="shared" si="42"/>
        <v/>
      </c>
      <c r="CD12" s="31" t="str">
        <f t="shared" si="43"/>
        <v/>
      </c>
      <c r="CE12" s="31" t="str">
        <f t="shared" si="44"/>
        <v/>
      </c>
      <c r="CF12" s="31" t="str">
        <f t="shared" si="45"/>
        <v/>
      </c>
      <c r="CG12" s="31" t="str">
        <f t="shared" si="46"/>
        <v/>
      </c>
      <c r="CH12" s="31" t="str">
        <f t="shared" si="47"/>
        <v/>
      </c>
      <c r="CI12" s="31" t="str">
        <f t="shared" si="48"/>
        <v/>
      </c>
      <c r="CJ12" s="31" t="str">
        <f t="shared" si="49"/>
        <v/>
      </c>
      <c r="CK12" s="31" t="str">
        <f t="shared" si="50"/>
        <v/>
      </c>
      <c r="CL12" s="31" t="str">
        <f t="shared" si="51"/>
        <v/>
      </c>
      <c r="CM12" s="31" t="str">
        <f t="shared" si="52"/>
        <v/>
      </c>
      <c r="CN12" s="31" t="str">
        <f t="shared" si="53"/>
        <v/>
      </c>
      <c r="CO12" s="31" t="str">
        <f t="shared" si="54"/>
        <v/>
      </c>
      <c r="CP12" s="31" t="str">
        <f t="shared" si="55"/>
        <v/>
      </c>
      <c r="CQ12" s="31" t="str">
        <f t="shared" si="56"/>
        <v/>
      </c>
      <c r="CR12" s="31" t="str">
        <f t="shared" si="57"/>
        <v/>
      </c>
      <c r="CS12" s="31" t="str">
        <f t="shared" si="58"/>
        <v/>
      </c>
      <c r="CT12" s="31" t="str">
        <f t="shared" si="59"/>
        <v/>
      </c>
      <c r="CU12" s="31" t="str">
        <f t="shared" si="60"/>
        <v/>
      </c>
      <c r="CV12" s="31" t="str">
        <f t="shared" si="61"/>
        <v/>
      </c>
      <c r="CW12" s="31" t="str">
        <f t="shared" si="62"/>
        <v/>
      </c>
      <c r="CX12" s="31" t="str">
        <f t="shared" si="63"/>
        <v/>
      </c>
      <c r="CY12" s="31" t="str">
        <f t="shared" si="64"/>
        <v/>
      </c>
      <c r="CZ12" s="31" t="str">
        <f t="shared" si="65"/>
        <v/>
      </c>
      <c r="DA12" s="31" t="str">
        <f t="shared" si="66"/>
        <v/>
      </c>
      <c r="DB12" s="31" t="str">
        <f t="shared" si="67"/>
        <v/>
      </c>
      <c r="DC12" s="31" t="str">
        <f t="shared" si="68"/>
        <v/>
      </c>
      <c r="DD12" s="31" t="str">
        <f t="shared" si="69"/>
        <v/>
      </c>
      <c r="DE12" s="31" t="str">
        <f t="shared" si="70"/>
        <v/>
      </c>
      <c r="DF12" s="31" t="str">
        <f t="shared" si="71"/>
        <v/>
      </c>
      <c r="DG12" s="31" t="str">
        <f t="shared" si="72"/>
        <v/>
      </c>
      <c r="DH12" s="31" t="str">
        <f t="shared" si="73"/>
        <v/>
      </c>
      <c r="DI12" s="31" t="str">
        <f t="shared" si="74"/>
        <v/>
      </c>
      <c r="DJ12" s="31" t="str">
        <f t="shared" si="75"/>
        <v/>
      </c>
      <c r="DK12" s="31" t="str">
        <f t="shared" si="76"/>
        <v/>
      </c>
      <c r="DL12" s="31" t="str">
        <f t="shared" si="77"/>
        <v/>
      </c>
      <c r="DM12" s="31" t="str">
        <f t="shared" si="78"/>
        <v/>
      </c>
      <c r="DN12" s="31" t="str">
        <f t="shared" si="79"/>
        <v/>
      </c>
      <c r="DO12" s="31" t="str">
        <f t="shared" si="80"/>
        <v/>
      </c>
      <c r="DP12" s="31" t="str">
        <f t="shared" si="81"/>
        <v/>
      </c>
      <c r="DQ12" s="31" t="str">
        <f t="shared" si="82"/>
        <v/>
      </c>
      <c r="DR12" s="31" t="str">
        <f t="shared" si="83"/>
        <v/>
      </c>
      <c r="DS12" s="31" t="str">
        <f t="shared" si="84"/>
        <v/>
      </c>
      <c r="DT12" s="31" t="str">
        <f t="shared" si="85"/>
        <v/>
      </c>
      <c r="DU12" s="31" t="str">
        <f t="shared" si="86"/>
        <v/>
      </c>
      <c r="DV12" s="31" t="str">
        <f t="shared" si="87"/>
        <v/>
      </c>
      <c r="DW12" s="31" t="str">
        <f t="shared" si="88"/>
        <v/>
      </c>
      <c r="DX12" s="31" t="str">
        <f t="shared" si="89"/>
        <v/>
      </c>
      <c r="DY12" s="31" t="str">
        <f t="shared" si="90"/>
        <v/>
      </c>
      <c r="DZ12" s="31" t="str">
        <f t="shared" si="91"/>
        <v/>
      </c>
      <c r="EA12" s="31" t="str">
        <f t="shared" si="92"/>
        <v/>
      </c>
      <c r="EB12" s="31" t="str">
        <f t="shared" si="93"/>
        <v/>
      </c>
      <c r="EC12" s="31" t="str">
        <f t="shared" si="94"/>
        <v/>
      </c>
      <c r="ED12" s="33" t="str">
        <f t="shared" si="95"/>
        <v/>
      </c>
      <c r="EE12" s="33" t="str">
        <f t="shared" si="96"/>
        <v/>
      </c>
    </row>
    <row r="13" spans="1:135">
      <c r="A13" s="15"/>
      <c r="B13" s="15"/>
      <c r="C13" s="35"/>
      <c r="D13" s="15"/>
      <c r="E13" s="35"/>
      <c r="F13" s="15"/>
      <c r="G13" s="15"/>
      <c r="H13" s="40"/>
      <c r="I13" s="37" t="str">
        <f t="shared" si="0"/>
        <v/>
      </c>
      <c r="J13" s="17"/>
      <c r="K13" s="18"/>
      <c r="L13" s="28" t="str">
        <f t="shared" si="1"/>
        <v/>
      </c>
      <c r="M13" s="29" t="str">
        <f t="shared" si="2"/>
        <v/>
      </c>
      <c r="N13" s="29" t="str">
        <f>IF(AY13 &gt; 0, FLOOR(AY13 / 60, 1) * 100 + MOD(AY13, 60), "")</f>
        <v/>
      </c>
      <c r="O13" s="30" t="str">
        <f t="shared" si="4"/>
        <v/>
      </c>
      <c r="P13" s="19"/>
      <c r="Q13" s="17"/>
      <c r="R13" s="17"/>
      <c r="S13" s="29" t="str">
        <f t="shared" si="5"/>
        <v/>
      </c>
      <c r="T13" s="29" t="str">
        <f t="shared" si="6"/>
        <v/>
      </c>
      <c r="U13" s="29" t="str">
        <f t="shared" si="7"/>
        <v/>
      </c>
      <c r="V13" s="34"/>
      <c r="W13" s="30" t="str">
        <f t="shared" si="8"/>
        <v/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15"/>
      <c r="AP13" s="36"/>
      <c r="AQ13" s="31" t="str">
        <f>IF(ISBLANK(A13), "-", VLOOKUP(A13, 利用者一覧!A:D, 4, FALSE))</f>
        <v>-</v>
      </c>
      <c r="AR13" s="31" t="str">
        <f>IF(ISBLANK(B13), "-", VLOOKUP(B13, スタッフ一覧!A:D, 4, FALSE))</f>
        <v>-</v>
      </c>
      <c r="AS13" s="31" t="str">
        <f>IF(ISBLANK(D13), "-", VLOOKUP(D13, スタッフ一覧!A:D, 4, FALSE))</f>
        <v>-</v>
      </c>
      <c r="AT13" s="31" t="str">
        <f>IF(ISBLANK(AO13), "-", VLOOKUP(AO13, スタッフ一覧!A:D, 4, FALSE))</f>
        <v>-</v>
      </c>
      <c r="AU13" s="31" t="str">
        <f>IF(ISBLANK(F13), "-", VLOOKUP(F13, 勤務区分!A:C, 3, FALSE))</f>
        <v>-</v>
      </c>
      <c r="AV13" s="32">
        <f t="shared" si="9"/>
        <v>0</v>
      </c>
      <c r="AW13" s="32">
        <f t="shared" si="10"/>
        <v>0</v>
      </c>
      <c r="AX13" s="32">
        <f t="shared" si="11"/>
        <v>0</v>
      </c>
      <c r="AY13" s="32">
        <f t="shared" si="12"/>
        <v>0</v>
      </c>
      <c r="AZ13" s="32">
        <f t="shared" si="13"/>
        <v>0</v>
      </c>
      <c r="BA13" s="32">
        <f t="shared" si="14"/>
        <v>0</v>
      </c>
      <c r="BB13" s="32">
        <f t="shared" si="15"/>
        <v>0</v>
      </c>
      <c r="BC13" s="32">
        <f t="shared" si="16"/>
        <v>0</v>
      </c>
      <c r="BD13" s="32">
        <f t="shared" si="17"/>
        <v>0</v>
      </c>
      <c r="BE13" s="32">
        <f t="shared" si="18"/>
        <v>0</v>
      </c>
      <c r="BF13" s="32">
        <f t="shared" si="19"/>
        <v>0</v>
      </c>
      <c r="BG13" s="32">
        <f t="shared" si="20"/>
        <v>0</v>
      </c>
      <c r="BH13" s="32">
        <f t="shared" si="21"/>
        <v>0</v>
      </c>
      <c r="BI13" s="32">
        <f t="shared" si="22"/>
        <v>0</v>
      </c>
      <c r="BJ13" s="31" t="str">
        <f t="shared" si="23"/>
        <v/>
      </c>
      <c r="BK13" s="31" t="str">
        <f t="shared" si="24"/>
        <v/>
      </c>
      <c r="BL13" s="31" t="str">
        <f t="shared" si="25"/>
        <v/>
      </c>
      <c r="BM13" s="31" t="str">
        <f t="shared" si="26"/>
        <v/>
      </c>
      <c r="BN13" s="31" t="str">
        <f t="shared" si="27"/>
        <v/>
      </c>
      <c r="BO13" s="31" t="str">
        <f t="shared" si="28"/>
        <v/>
      </c>
      <c r="BP13" s="31" t="str">
        <f t="shared" si="29"/>
        <v/>
      </c>
      <c r="BQ13" s="31" t="str">
        <f t="shared" si="30"/>
        <v/>
      </c>
      <c r="BR13" s="31" t="str">
        <f t="shared" si="31"/>
        <v/>
      </c>
      <c r="BS13" s="31" t="str">
        <f t="shared" si="32"/>
        <v/>
      </c>
      <c r="BT13" s="31" t="str">
        <f t="shared" si="33"/>
        <v/>
      </c>
      <c r="BU13" s="31" t="str">
        <f t="shared" si="34"/>
        <v/>
      </c>
      <c r="BV13" s="31" t="str">
        <f t="shared" si="35"/>
        <v/>
      </c>
      <c r="BW13" s="31" t="str">
        <f t="shared" si="36"/>
        <v/>
      </c>
      <c r="BX13" s="31" t="str">
        <f t="shared" si="37"/>
        <v/>
      </c>
      <c r="BY13" s="31" t="str">
        <f t="shared" si="38"/>
        <v/>
      </c>
      <c r="BZ13" s="31" t="str">
        <f t="shared" si="39"/>
        <v/>
      </c>
      <c r="CA13" s="31" t="str">
        <f t="shared" si="40"/>
        <v/>
      </c>
      <c r="CB13" s="31" t="str">
        <f t="shared" si="41"/>
        <v/>
      </c>
      <c r="CC13" s="31" t="str">
        <f t="shared" si="42"/>
        <v/>
      </c>
      <c r="CD13" s="31" t="str">
        <f t="shared" si="43"/>
        <v/>
      </c>
      <c r="CE13" s="31" t="str">
        <f t="shared" si="44"/>
        <v/>
      </c>
      <c r="CF13" s="31" t="str">
        <f t="shared" si="45"/>
        <v/>
      </c>
      <c r="CG13" s="31" t="str">
        <f t="shared" si="46"/>
        <v/>
      </c>
      <c r="CH13" s="31" t="str">
        <f t="shared" si="47"/>
        <v/>
      </c>
      <c r="CI13" s="31" t="str">
        <f t="shared" si="48"/>
        <v/>
      </c>
      <c r="CJ13" s="31" t="str">
        <f t="shared" si="49"/>
        <v/>
      </c>
      <c r="CK13" s="31" t="str">
        <f t="shared" si="50"/>
        <v/>
      </c>
      <c r="CL13" s="31" t="str">
        <f t="shared" si="51"/>
        <v/>
      </c>
      <c r="CM13" s="31" t="str">
        <f t="shared" si="52"/>
        <v/>
      </c>
      <c r="CN13" s="31" t="str">
        <f t="shared" si="53"/>
        <v/>
      </c>
      <c r="CO13" s="31" t="str">
        <f t="shared" si="54"/>
        <v/>
      </c>
      <c r="CP13" s="31" t="str">
        <f t="shared" si="55"/>
        <v/>
      </c>
      <c r="CQ13" s="31" t="str">
        <f t="shared" si="56"/>
        <v/>
      </c>
      <c r="CR13" s="31" t="str">
        <f t="shared" si="57"/>
        <v/>
      </c>
      <c r="CS13" s="31" t="str">
        <f t="shared" si="58"/>
        <v/>
      </c>
      <c r="CT13" s="31" t="str">
        <f t="shared" si="59"/>
        <v/>
      </c>
      <c r="CU13" s="31" t="str">
        <f t="shared" si="60"/>
        <v/>
      </c>
      <c r="CV13" s="31" t="str">
        <f t="shared" si="61"/>
        <v/>
      </c>
      <c r="CW13" s="31" t="str">
        <f t="shared" si="62"/>
        <v/>
      </c>
      <c r="CX13" s="31" t="str">
        <f t="shared" si="63"/>
        <v/>
      </c>
      <c r="CY13" s="31" t="str">
        <f t="shared" si="64"/>
        <v/>
      </c>
      <c r="CZ13" s="31" t="str">
        <f t="shared" si="65"/>
        <v/>
      </c>
      <c r="DA13" s="31" t="str">
        <f t="shared" si="66"/>
        <v/>
      </c>
      <c r="DB13" s="31" t="str">
        <f t="shared" si="67"/>
        <v/>
      </c>
      <c r="DC13" s="31" t="str">
        <f t="shared" si="68"/>
        <v/>
      </c>
      <c r="DD13" s="31" t="str">
        <f t="shared" si="69"/>
        <v/>
      </c>
      <c r="DE13" s="31" t="str">
        <f t="shared" si="70"/>
        <v/>
      </c>
      <c r="DF13" s="31" t="str">
        <f t="shared" si="71"/>
        <v/>
      </c>
      <c r="DG13" s="31" t="str">
        <f t="shared" si="72"/>
        <v/>
      </c>
      <c r="DH13" s="31" t="str">
        <f t="shared" si="73"/>
        <v/>
      </c>
      <c r="DI13" s="31" t="str">
        <f t="shared" si="74"/>
        <v/>
      </c>
      <c r="DJ13" s="31" t="str">
        <f t="shared" si="75"/>
        <v/>
      </c>
      <c r="DK13" s="31" t="str">
        <f t="shared" si="76"/>
        <v/>
      </c>
      <c r="DL13" s="31" t="str">
        <f t="shared" si="77"/>
        <v/>
      </c>
      <c r="DM13" s="31" t="str">
        <f t="shared" si="78"/>
        <v/>
      </c>
      <c r="DN13" s="31" t="str">
        <f t="shared" si="79"/>
        <v/>
      </c>
      <c r="DO13" s="31" t="str">
        <f t="shared" si="80"/>
        <v/>
      </c>
      <c r="DP13" s="31" t="str">
        <f t="shared" si="81"/>
        <v/>
      </c>
      <c r="DQ13" s="31" t="str">
        <f t="shared" si="82"/>
        <v/>
      </c>
      <c r="DR13" s="31" t="str">
        <f t="shared" si="83"/>
        <v/>
      </c>
      <c r="DS13" s="31" t="str">
        <f t="shared" si="84"/>
        <v/>
      </c>
      <c r="DT13" s="31" t="str">
        <f t="shared" si="85"/>
        <v/>
      </c>
      <c r="DU13" s="31" t="str">
        <f t="shared" si="86"/>
        <v/>
      </c>
      <c r="DV13" s="31" t="str">
        <f t="shared" si="87"/>
        <v/>
      </c>
      <c r="DW13" s="31" t="str">
        <f t="shared" si="88"/>
        <v/>
      </c>
      <c r="DX13" s="31" t="str">
        <f t="shared" si="89"/>
        <v/>
      </c>
      <c r="DY13" s="31" t="str">
        <f t="shared" si="90"/>
        <v/>
      </c>
      <c r="DZ13" s="31" t="str">
        <f t="shared" si="91"/>
        <v/>
      </c>
      <c r="EA13" s="31" t="str">
        <f t="shared" si="92"/>
        <v/>
      </c>
      <c r="EB13" s="31" t="str">
        <f t="shared" si="93"/>
        <v/>
      </c>
      <c r="EC13" s="31" t="str">
        <f t="shared" si="94"/>
        <v/>
      </c>
      <c r="ED13" s="33" t="str">
        <f t="shared" si="95"/>
        <v/>
      </c>
      <c r="EE13" s="33" t="str">
        <f t="shared" si="96"/>
        <v/>
      </c>
    </row>
    <row r="14" spans="1:135">
      <c r="A14" s="15"/>
      <c r="B14" s="15"/>
      <c r="C14" s="35"/>
      <c r="D14" s="15"/>
      <c r="E14" s="35"/>
      <c r="F14" s="15"/>
      <c r="G14" s="15"/>
      <c r="H14" s="40"/>
      <c r="I14" s="37" t="str">
        <f t="shared" si="0"/>
        <v/>
      </c>
      <c r="J14" s="17"/>
      <c r="K14" s="18"/>
      <c r="L14" s="28" t="str">
        <f t="shared" si="1"/>
        <v/>
      </c>
      <c r="M14" s="29" t="str">
        <f t="shared" si="2"/>
        <v/>
      </c>
      <c r="N14" s="29" t="str">
        <f t="shared" si="3"/>
        <v/>
      </c>
      <c r="O14" s="30" t="str">
        <f t="shared" si="4"/>
        <v/>
      </c>
      <c r="P14" s="19"/>
      <c r="Q14" s="17"/>
      <c r="R14" s="17"/>
      <c r="S14" s="29" t="str">
        <f t="shared" si="5"/>
        <v/>
      </c>
      <c r="T14" s="29" t="str">
        <f t="shared" si="6"/>
        <v/>
      </c>
      <c r="U14" s="29" t="str">
        <f t="shared" si="7"/>
        <v/>
      </c>
      <c r="V14" s="34"/>
      <c r="W14" s="30" t="str">
        <f t="shared" si="8"/>
        <v/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15"/>
      <c r="AP14" s="36"/>
      <c r="AQ14" s="31" t="str">
        <f>IF(ISBLANK(A14), "-", VLOOKUP(A14, 利用者一覧!A:D, 4, FALSE))</f>
        <v>-</v>
      </c>
      <c r="AR14" s="31" t="str">
        <f>IF(ISBLANK(B14), "-", VLOOKUP(B14, スタッフ一覧!A:D, 4, FALSE))</f>
        <v>-</v>
      </c>
      <c r="AS14" s="31" t="str">
        <f>IF(ISBLANK(D14), "-", VLOOKUP(D14, スタッフ一覧!A:D, 4, FALSE))</f>
        <v>-</v>
      </c>
      <c r="AT14" s="31" t="str">
        <f>IF(ISBLANK(AO14), "-", VLOOKUP(AO14, スタッフ一覧!A:D, 4, FALSE))</f>
        <v>-</v>
      </c>
      <c r="AU14" s="31" t="str">
        <f>IF(ISBLANK(F14), "-", VLOOKUP(F14, 勤務区分!A:C, 3, FALSE))</f>
        <v>-</v>
      </c>
      <c r="AV14" s="32">
        <f t="shared" si="9"/>
        <v>0</v>
      </c>
      <c r="AW14" s="32">
        <f t="shared" si="10"/>
        <v>0</v>
      </c>
      <c r="AX14" s="32">
        <f t="shared" si="11"/>
        <v>0</v>
      </c>
      <c r="AY14" s="32">
        <f t="shared" si="12"/>
        <v>0</v>
      </c>
      <c r="AZ14" s="32">
        <f t="shared" si="13"/>
        <v>0</v>
      </c>
      <c r="BA14" s="32">
        <f t="shared" si="14"/>
        <v>0</v>
      </c>
      <c r="BB14" s="32">
        <f t="shared" si="15"/>
        <v>0</v>
      </c>
      <c r="BC14" s="32">
        <f t="shared" si="16"/>
        <v>0</v>
      </c>
      <c r="BD14" s="32">
        <f t="shared" si="17"/>
        <v>0</v>
      </c>
      <c r="BE14" s="32">
        <f t="shared" si="18"/>
        <v>0</v>
      </c>
      <c r="BF14" s="32">
        <f t="shared" si="19"/>
        <v>0</v>
      </c>
      <c r="BG14" s="32">
        <f t="shared" si="20"/>
        <v>0</v>
      </c>
      <c r="BH14" s="32">
        <f t="shared" si="21"/>
        <v>0</v>
      </c>
      <c r="BI14" s="32">
        <f t="shared" si="22"/>
        <v>0</v>
      </c>
      <c r="BJ14" s="31" t="str">
        <f t="shared" si="23"/>
        <v/>
      </c>
      <c r="BK14" s="31" t="str">
        <f t="shared" si="24"/>
        <v/>
      </c>
      <c r="BL14" s="31" t="str">
        <f t="shared" si="25"/>
        <v/>
      </c>
      <c r="BM14" s="31" t="str">
        <f t="shared" si="26"/>
        <v/>
      </c>
      <c r="BN14" s="31" t="str">
        <f t="shared" si="27"/>
        <v/>
      </c>
      <c r="BO14" s="31" t="str">
        <f t="shared" si="28"/>
        <v/>
      </c>
      <c r="BP14" s="31" t="str">
        <f t="shared" si="29"/>
        <v/>
      </c>
      <c r="BQ14" s="31" t="str">
        <f t="shared" si="30"/>
        <v/>
      </c>
      <c r="BR14" s="31" t="str">
        <f t="shared" si="31"/>
        <v/>
      </c>
      <c r="BS14" s="31" t="str">
        <f t="shared" si="32"/>
        <v/>
      </c>
      <c r="BT14" s="31" t="str">
        <f t="shared" si="33"/>
        <v/>
      </c>
      <c r="BU14" s="31" t="str">
        <f t="shared" si="34"/>
        <v/>
      </c>
      <c r="BV14" s="31" t="str">
        <f t="shared" si="35"/>
        <v/>
      </c>
      <c r="BW14" s="31" t="str">
        <f t="shared" si="36"/>
        <v/>
      </c>
      <c r="BX14" s="31" t="str">
        <f t="shared" si="37"/>
        <v/>
      </c>
      <c r="BY14" s="31" t="str">
        <f t="shared" si="38"/>
        <v/>
      </c>
      <c r="BZ14" s="31" t="str">
        <f t="shared" si="39"/>
        <v/>
      </c>
      <c r="CA14" s="31" t="str">
        <f t="shared" si="40"/>
        <v/>
      </c>
      <c r="CB14" s="31" t="str">
        <f t="shared" si="41"/>
        <v/>
      </c>
      <c r="CC14" s="31" t="str">
        <f t="shared" si="42"/>
        <v/>
      </c>
      <c r="CD14" s="31" t="str">
        <f t="shared" si="43"/>
        <v/>
      </c>
      <c r="CE14" s="31" t="str">
        <f t="shared" si="44"/>
        <v/>
      </c>
      <c r="CF14" s="31" t="str">
        <f t="shared" si="45"/>
        <v/>
      </c>
      <c r="CG14" s="31" t="str">
        <f t="shared" si="46"/>
        <v/>
      </c>
      <c r="CH14" s="31" t="str">
        <f t="shared" si="47"/>
        <v/>
      </c>
      <c r="CI14" s="31" t="str">
        <f t="shared" si="48"/>
        <v/>
      </c>
      <c r="CJ14" s="31" t="str">
        <f t="shared" si="49"/>
        <v/>
      </c>
      <c r="CK14" s="31" t="str">
        <f t="shared" si="50"/>
        <v/>
      </c>
      <c r="CL14" s="31" t="str">
        <f t="shared" si="51"/>
        <v/>
      </c>
      <c r="CM14" s="31" t="str">
        <f t="shared" si="52"/>
        <v/>
      </c>
      <c r="CN14" s="31" t="str">
        <f t="shared" si="53"/>
        <v/>
      </c>
      <c r="CO14" s="31" t="str">
        <f t="shared" si="54"/>
        <v/>
      </c>
      <c r="CP14" s="31" t="str">
        <f t="shared" si="55"/>
        <v/>
      </c>
      <c r="CQ14" s="31" t="str">
        <f t="shared" si="56"/>
        <v/>
      </c>
      <c r="CR14" s="31" t="str">
        <f t="shared" si="57"/>
        <v/>
      </c>
      <c r="CS14" s="31" t="str">
        <f t="shared" si="58"/>
        <v/>
      </c>
      <c r="CT14" s="31" t="str">
        <f t="shared" si="59"/>
        <v/>
      </c>
      <c r="CU14" s="31" t="str">
        <f t="shared" si="60"/>
        <v/>
      </c>
      <c r="CV14" s="31" t="str">
        <f t="shared" si="61"/>
        <v/>
      </c>
      <c r="CW14" s="31" t="str">
        <f t="shared" si="62"/>
        <v/>
      </c>
      <c r="CX14" s="31" t="str">
        <f t="shared" si="63"/>
        <v/>
      </c>
      <c r="CY14" s="31" t="str">
        <f t="shared" si="64"/>
        <v/>
      </c>
      <c r="CZ14" s="31" t="str">
        <f t="shared" si="65"/>
        <v/>
      </c>
      <c r="DA14" s="31" t="str">
        <f t="shared" si="66"/>
        <v/>
      </c>
      <c r="DB14" s="31" t="str">
        <f t="shared" si="67"/>
        <v/>
      </c>
      <c r="DC14" s="31" t="str">
        <f t="shared" si="68"/>
        <v/>
      </c>
      <c r="DD14" s="31" t="str">
        <f t="shared" si="69"/>
        <v/>
      </c>
      <c r="DE14" s="31" t="str">
        <f t="shared" si="70"/>
        <v/>
      </c>
      <c r="DF14" s="31" t="str">
        <f t="shared" si="71"/>
        <v/>
      </c>
      <c r="DG14" s="31" t="str">
        <f t="shared" si="72"/>
        <v/>
      </c>
      <c r="DH14" s="31" t="str">
        <f t="shared" si="73"/>
        <v/>
      </c>
      <c r="DI14" s="31" t="str">
        <f t="shared" si="74"/>
        <v/>
      </c>
      <c r="DJ14" s="31" t="str">
        <f t="shared" si="75"/>
        <v/>
      </c>
      <c r="DK14" s="31" t="str">
        <f t="shared" si="76"/>
        <v/>
      </c>
      <c r="DL14" s="31" t="str">
        <f t="shared" si="77"/>
        <v/>
      </c>
      <c r="DM14" s="31" t="str">
        <f t="shared" si="78"/>
        <v/>
      </c>
      <c r="DN14" s="31" t="str">
        <f t="shared" si="79"/>
        <v/>
      </c>
      <c r="DO14" s="31" t="str">
        <f t="shared" si="80"/>
        <v/>
      </c>
      <c r="DP14" s="31" t="str">
        <f t="shared" si="81"/>
        <v/>
      </c>
      <c r="DQ14" s="31" t="str">
        <f t="shared" si="82"/>
        <v/>
      </c>
      <c r="DR14" s="31" t="str">
        <f t="shared" si="83"/>
        <v/>
      </c>
      <c r="DS14" s="31" t="str">
        <f t="shared" si="84"/>
        <v/>
      </c>
      <c r="DT14" s="31" t="str">
        <f t="shared" si="85"/>
        <v/>
      </c>
      <c r="DU14" s="31" t="str">
        <f t="shared" si="86"/>
        <v/>
      </c>
      <c r="DV14" s="31" t="str">
        <f t="shared" si="87"/>
        <v/>
      </c>
      <c r="DW14" s="31" t="str">
        <f t="shared" si="88"/>
        <v/>
      </c>
      <c r="DX14" s="31" t="str">
        <f t="shared" si="89"/>
        <v/>
      </c>
      <c r="DY14" s="31" t="str">
        <f t="shared" si="90"/>
        <v/>
      </c>
      <c r="DZ14" s="31" t="str">
        <f t="shared" si="91"/>
        <v/>
      </c>
      <c r="EA14" s="31" t="str">
        <f t="shared" si="92"/>
        <v/>
      </c>
      <c r="EB14" s="31" t="str">
        <f t="shared" si="93"/>
        <v/>
      </c>
      <c r="EC14" s="31" t="str">
        <f t="shared" si="94"/>
        <v/>
      </c>
      <c r="ED14" s="33" t="str">
        <f t="shared" si="95"/>
        <v/>
      </c>
      <c r="EE14" s="33" t="str">
        <f t="shared" si="96"/>
        <v/>
      </c>
    </row>
    <row r="15" spans="1:135">
      <c r="A15" s="15"/>
      <c r="B15" s="15"/>
      <c r="C15" s="35"/>
      <c r="D15" s="15"/>
      <c r="E15" s="35"/>
      <c r="F15" s="15"/>
      <c r="G15" s="15"/>
      <c r="H15" s="40"/>
      <c r="I15" s="37" t="str">
        <f t="shared" si="0"/>
        <v/>
      </c>
      <c r="J15" s="17"/>
      <c r="K15" s="18"/>
      <c r="L15" s="28" t="str">
        <f t="shared" si="1"/>
        <v/>
      </c>
      <c r="M15" s="29" t="str">
        <f t="shared" si="2"/>
        <v/>
      </c>
      <c r="N15" s="29" t="str">
        <f t="shared" si="3"/>
        <v/>
      </c>
      <c r="O15" s="30" t="str">
        <f t="shared" si="4"/>
        <v/>
      </c>
      <c r="P15" s="19"/>
      <c r="Q15" s="17"/>
      <c r="R15" s="17"/>
      <c r="S15" s="29" t="str">
        <f t="shared" si="5"/>
        <v/>
      </c>
      <c r="T15" s="29" t="str">
        <f t="shared" si="6"/>
        <v/>
      </c>
      <c r="U15" s="29" t="str">
        <f t="shared" si="7"/>
        <v/>
      </c>
      <c r="V15" s="34"/>
      <c r="W15" s="30" t="str">
        <f t="shared" si="8"/>
        <v/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15"/>
      <c r="AP15" s="36"/>
      <c r="AQ15" s="31" t="str">
        <f>IF(ISBLANK(A15), "-", VLOOKUP(A15, 利用者一覧!A:D, 4, FALSE))</f>
        <v>-</v>
      </c>
      <c r="AR15" s="31" t="str">
        <f>IF(ISBLANK(B15), "-", VLOOKUP(B15, スタッフ一覧!A:D, 4, FALSE))</f>
        <v>-</v>
      </c>
      <c r="AS15" s="31" t="str">
        <f>IF(ISBLANK(D15), "-", VLOOKUP(D15, スタッフ一覧!A:D, 4, FALSE))</f>
        <v>-</v>
      </c>
      <c r="AT15" s="31" t="str">
        <f>IF(ISBLANK(AO15), "-", VLOOKUP(AO15, スタッフ一覧!A:D, 4, FALSE))</f>
        <v>-</v>
      </c>
      <c r="AU15" s="31" t="str">
        <f>IF(ISBLANK(F15), "-", VLOOKUP(F15, 勤務区分!A:C, 3, FALSE))</f>
        <v>-</v>
      </c>
      <c r="AV15" s="32">
        <f t="shared" si="9"/>
        <v>0</v>
      </c>
      <c r="AW15" s="32">
        <f t="shared" si="10"/>
        <v>0</v>
      </c>
      <c r="AX15" s="32">
        <f t="shared" si="11"/>
        <v>0</v>
      </c>
      <c r="AY15" s="32">
        <f t="shared" si="12"/>
        <v>0</v>
      </c>
      <c r="AZ15" s="32">
        <f t="shared" si="13"/>
        <v>0</v>
      </c>
      <c r="BA15" s="32">
        <f t="shared" si="14"/>
        <v>0</v>
      </c>
      <c r="BB15" s="32">
        <f t="shared" si="15"/>
        <v>0</v>
      </c>
      <c r="BC15" s="32">
        <f t="shared" si="16"/>
        <v>0</v>
      </c>
      <c r="BD15" s="32">
        <f t="shared" si="17"/>
        <v>0</v>
      </c>
      <c r="BE15" s="32">
        <f t="shared" si="18"/>
        <v>0</v>
      </c>
      <c r="BF15" s="32">
        <f t="shared" si="19"/>
        <v>0</v>
      </c>
      <c r="BG15" s="32">
        <f t="shared" si="20"/>
        <v>0</v>
      </c>
      <c r="BH15" s="32">
        <f t="shared" si="21"/>
        <v>0</v>
      </c>
      <c r="BI15" s="32">
        <f t="shared" si="22"/>
        <v>0</v>
      </c>
      <c r="BJ15" s="31" t="str">
        <f t="shared" si="23"/>
        <v/>
      </c>
      <c r="BK15" s="31" t="str">
        <f t="shared" si="24"/>
        <v/>
      </c>
      <c r="BL15" s="31" t="str">
        <f t="shared" si="25"/>
        <v/>
      </c>
      <c r="BM15" s="31" t="str">
        <f t="shared" si="26"/>
        <v/>
      </c>
      <c r="BN15" s="31" t="str">
        <f t="shared" si="27"/>
        <v/>
      </c>
      <c r="BO15" s="31" t="str">
        <f t="shared" si="28"/>
        <v/>
      </c>
      <c r="BP15" s="31" t="str">
        <f t="shared" si="29"/>
        <v/>
      </c>
      <c r="BQ15" s="31" t="str">
        <f t="shared" si="30"/>
        <v/>
      </c>
      <c r="BR15" s="31" t="str">
        <f t="shared" si="31"/>
        <v/>
      </c>
      <c r="BS15" s="31" t="str">
        <f t="shared" si="32"/>
        <v/>
      </c>
      <c r="BT15" s="31" t="str">
        <f t="shared" si="33"/>
        <v/>
      </c>
      <c r="BU15" s="31" t="str">
        <f t="shared" si="34"/>
        <v/>
      </c>
      <c r="BV15" s="31" t="str">
        <f t="shared" si="35"/>
        <v/>
      </c>
      <c r="BW15" s="31" t="str">
        <f t="shared" si="36"/>
        <v/>
      </c>
      <c r="BX15" s="31" t="str">
        <f t="shared" si="37"/>
        <v/>
      </c>
      <c r="BY15" s="31" t="str">
        <f t="shared" si="38"/>
        <v/>
      </c>
      <c r="BZ15" s="31" t="str">
        <f t="shared" si="39"/>
        <v/>
      </c>
      <c r="CA15" s="31" t="str">
        <f t="shared" si="40"/>
        <v/>
      </c>
      <c r="CB15" s="31" t="str">
        <f t="shared" si="41"/>
        <v/>
      </c>
      <c r="CC15" s="31" t="str">
        <f t="shared" si="42"/>
        <v/>
      </c>
      <c r="CD15" s="31" t="str">
        <f t="shared" si="43"/>
        <v/>
      </c>
      <c r="CE15" s="31" t="str">
        <f t="shared" si="44"/>
        <v/>
      </c>
      <c r="CF15" s="31" t="str">
        <f t="shared" si="45"/>
        <v/>
      </c>
      <c r="CG15" s="31" t="str">
        <f t="shared" si="46"/>
        <v/>
      </c>
      <c r="CH15" s="31" t="str">
        <f t="shared" si="47"/>
        <v/>
      </c>
      <c r="CI15" s="31" t="str">
        <f t="shared" si="48"/>
        <v/>
      </c>
      <c r="CJ15" s="31" t="str">
        <f t="shared" si="49"/>
        <v/>
      </c>
      <c r="CK15" s="31" t="str">
        <f t="shared" si="50"/>
        <v/>
      </c>
      <c r="CL15" s="31" t="str">
        <f t="shared" si="51"/>
        <v/>
      </c>
      <c r="CM15" s="31" t="str">
        <f t="shared" si="52"/>
        <v/>
      </c>
      <c r="CN15" s="31" t="str">
        <f t="shared" si="53"/>
        <v/>
      </c>
      <c r="CO15" s="31" t="str">
        <f t="shared" si="54"/>
        <v/>
      </c>
      <c r="CP15" s="31" t="str">
        <f t="shared" si="55"/>
        <v/>
      </c>
      <c r="CQ15" s="31" t="str">
        <f t="shared" si="56"/>
        <v/>
      </c>
      <c r="CR15" s="31" t="str">
        <f t="shared" si="57"/>
        <v/>
      </c>
      <c r="CS15" s="31" t="str">
        <f t="shared" si="58"/>
        <v/>
      </c>
      <c r="CT15" s="31" t="str">
        <f t="shared" si="59"/>
        <v/>
      </c>
      <c r="CU15" s="31" t="str">
        <f t="shared" si="60"/>
        <v/>
      </c>
      <c r="CV15" s="31" t="str">
        <f t="shared" si="61"/>
        <v/>
      </c>
      <c r="CW15" s="31" t="str">
        <f t="shared" si="62"/>
        <v/>
      </c>
      <c r="CX15" s="31" t="str">
        <f t="shared" si="63"/>
        <v/>
      </c>
      <c r="CY15" s="31" t="str">
        <f t="shared" si="64"/>
        <v/>
      </c>
      <c r="CZ15" s="31" t="str">
        <f t="shared" si="65"/>
        <v/>
      </c>
      <c r="DA15" s="31" t="str">
        <f t="shared" si="66"/>
        <v/>
      </c>
      <c r="DB15" s="31" t="str">
        <f t="shared" si="67"/>
        <v/>
      </c>
      <c r="DC15" s="31" t="str">
        <f t="shared" si="68"/>
        <v/>
      </c>
      <c r="DD15" s="31" t="str">
        <f t="shared" si="69"/>
        <v/>
      </c>
      <c r="DE15" s="31" t="str">
        <f t="shared" si="70"/>
        <v/>
      </c>
      <c r="DF15" s="31" t="str">
        <f t="shared" si="71"/>
        <v/>
      </c>
      <c r="DG15" s="31" t="str">
        <f t="shared" si="72"/>
        <v/>
      </c>
      <c r="DH15" s="31" t="str">
        <f t="shared" si="73"/>
        <v/>
      </c>
      <c r="DI15" s="31" t="str">
        <f t="shared" si="74"/>
        <v/>
      </c>
      <c r="DJ15" s="31" t="str">
        <f t="shared" si="75"/>
        <v/>
      </c>
      <c r="DK15" s="31" t="str">
        <f t="shared" si="76"/>
        <v/>
      </c>
      <c r="DL15" s="31" t="str">
        <f t="shared" si="77"/>
        <v/>
      </c>
      <c r="DM15" s="31" t="str">
        <f t="shared" si="78"/>
        <v/>
      </c>
      <c r="DN15" s="31" t="str">
        <f t="shared" si="79"/>
        <v/>
      </c>
      <c r="DO15" s="31" t="str">
        <f t="shared" si="80"/>
        <v/>
      </c>
      <c r="DP15" s="31" t="str">
        <f t="shared" si="81"/>
        <v/>
      </c>
      <c r="DQ15" s="31" t="str">
        <f t="shared" si="82"/>
        <v/>
      </c>
      <c r="DR15" s="31" t="str">
        <f t="shared" si="83"/>
        <v/>
      </c>
      <c r="DS15" s="31" t="str">
        <f t="shared" si="84"/>
        <v/>
      </c>
      <c r="DT15" s="31" t="str">
        <f t="shared" si="85"/>
        <v/>
      </c>
      <c r="DU15" s="31" t="str">
        <f t="shared" si="86"/>
        <v/>
      </c>
      <c r="DV15" s="31" t="str">
        <f t="shared" si="87"/>
        <v/>
      </c>
      <c r="DW15" s="31" t="str">
        <f t="shared" si="88"/>
        <v/>
      </c>
      <c r="DX15" s="31" t="str">
        <f t="shared" si="89"/>
        <v/>
      </c>
      <c r="DY15" s="31" t="str">
        <f t="shared" si="90"/>
        <v/>
      </c>
      <c r="DZ15" s="31" t="str">
        <f t="shared" si="91"/>
        <v/>
      </c>
      <c r="EA15" s="31" t="str">
        <f t="shared" si="92"/>
        <v/>
      </c>
      <c r="EB15" s="31" t="str">
        <f t="shared" si="93"/>
        <v/>
      </c>
      <c r="EC15" s="31" t="str">
        <f t="shared" si="94"/>
        <v/>
      </c>
      <c r="ED15" s="33" t="str">
        <f t="shared" si="95"/>
        <v/>
      </c>
      <c r="EE15" s="33" t="str">
        <f t="shared" si="96"/>
        <v/>
      </c>
    </row>
    <row r="16" spans="1:135">
      <c r="A16" s="15"/>
      <c r="B16" s="15"/>
      <c r="C16" s="35"/>
      <c r="D16" s="15"/>
      <c r="E16" s="35"/>
      <c r="F16" s="15"/>
      <c r="G16" s="15"/>
      <c r="H16" s="40"/>
      <c r="I16" s="37" t="str">
        <f t="shared" si="0"/>
        <v/>
      </c>
      <c r="J16" s="17"/>
      <c r="K16" s="18"/>
      <c r="L16" s="28" t="str">
        <f t="shared" si="1"/>
        <v/>
      </c>
      <c r="M16" s="29" t="str">
        <f t="shared" si="2"/>
        <v/>
      </c>
      <c r="N16" s="29" t="str">
        <f t="shared" si="3"/>
        <v/>
      </c>
      <c r="O16" s="30" t="str">
        <f t="shared" si="4"/>
        <v/>
      </c>
      <c r="P16" s="19"/>
      <c r="Q16" s="17"/>
      <c r="R16" s="17"/>
      <c r="S16" s="29" t="str">
        <f t="shared" si="5"/>
        <v/>
      </c>
      <c r="T16" s="29" t="str">
        <f t="shared" si="6"/>
        <v/>
      </c>
      <c r="U16" s="29" t="str">
        <f t="shared" si="7"/>
        <v/>
      </c>
      <c r="V16" s="34"/>
      <c r="W16" s="30" t="str">
        <f t="shared" si="8"/>
        <v/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15"/>
      <c r="AP16" s="36"/>
      <c r="AQ16" s="31" t="str">
        <f>IF(ISBLANK(A16), "-", VLOOKUP(A16, 利用者一覧!A:D, 4, FALSE))</f>
        <v>-</v>
      </c>
      <c r="AR16" s="31" t="str">
        <f>IF(ISBLANK(B16), "-", VLOOKUP(B16, スタッフ一覧!A:D, 4, FALSE))</f>
        <v>-</v>
      </c>
      <c r="AS16" s="31" t="str">
        <f>IF(ISBLANK(D16), "-", VLOOKUP(D16, スタッフ一覧!A:D, 4, FALSE))</f>
        <v>-</v>
      </c>
      <c r="AT16" s="31" t="str">
        <f>IF(ISBLANK(AO16), "-", VLOOKUP(AO16, スタッフ一覧!A:D, 4, FALSE))</f>
        <v>-</v>
      </c>
      <c r="AU16" s="31" t="str">
        <f>IF(ISBLANK(F16), "-", VLOOKUP(F16, 勤務区分!A:C, 3, FALSE))</f>
        <v>-</v>
      </c>
      <c r="AV16" s="32">
        <f t="shared" si="9"/>
        <v>0</v>
      </c>
      <c r="AW16" s="32">
        <f t="shared" si="10"/>
        <v>0</v>
      </c>
      <c r="AX16" s="32">
        <f t="shared" si="11"/>
        <v>0</v>
      </c>
      <c r="AY16" s="32">
        <f t="shared" si="12"/>
        <v>0</v>
      </c>
      <c r="AZ16" s="32">
        <f t="shared" si="13"/>
        <v>0</v>
      </c>
      <c r="BA16" s="32">
        <f t="shared" si="14"/>
        <v>0</v>
      </c>
      <c r="BB16" s="32">
        <f t="shared" si="15"/>
        <v>0</v>
      </c>
      <c r="BC16" s="32">
        <f t="shared" si="16"/>
        <v>0</v>
      </c>
      <c r="BD16" s="32">
        <f t="shared" si="17"/>
        <v>0</v>
      </c>
      <c r="BE16" s="32">
        <f t="shared" si="18"/>
        <v>0</v>
      </c>
      <c r="BF16" s="32">
        <f t="shared" si="19"/>
        <v>0</v>
      </c>
      <c r="BG16" s="32">
        <f t="shared" si="20"/>
        <v>0</v>
      </c>
      <c r="BH16" s="32">
        <f t="shared" si="21"/>
        <v>0</v>
      </c>
      <c r="BI16" s="32">
        <f t="shared" si="22"/>
        <v>0</v>
      </c>
      <c r="BJ16" s="31" t="str">
        <f t="shared" si="23"/>
        <v/>
      </c>
      <c r="BK16" s="31" t="str">
        <f t="shared" si="24"/>
        <v/>
      </c>
      <c r="BL16" s="31" t="str">
        <f t="shared" si="25"/>
        <v/>
      </c>
      <c r="BM16" s="31" t="str">
        <f t="shared" si="26"/>
        <v/>
      </c>
      <c r="BN16" s="31" t="str">
        <f t="shared" si="27"/>
        <v/>
      </c>
      <c r="BO16" s="31" t="str">
        <f t="shared" si="28"/>
        <v/>
      </c>
      <c r="BP16" s="31" t="str">
        <f t="shared" si="29"/>
        <v/>
      </c>
      <c r="BQ16" s="31" t="str">
        <f t="shared" si="30"/>
        <v/>
      </c>
      <c r="BR16" s="31" t="str">
        <f t="shared" si="31"/>
        <v/>
      </c>
      <c r="BS16" s="31" t="str">
        <f t="shared" si="32"/>
        <v/>
      </c>
      <c r="BT16" s="31" t="str">
        <f t="shared" si="33"/>
        <v/>
      </c>
      <c r="BU16" s="31" t="str">
        <f t="shared" si="34"/>
        <v/>
      </c>
      <c r="BV16" s="31" t="str">
        <f t="shared" si="35"/>
        <v/>
      </c>
      <c r="BW16" s="31" t="str">
        <f t="shared" si="36"/>
        <v/>
      </c>
      <c r="BX16" s="31" t="str">
        <f t="shared" si="37"/>
        <v/>
      </c>
      <c r="BY16" s="31" t="str">
        <f t="shared" si="38"/>
        <v/>
      </c>
      <c r="BZ16" s="31" t="str">
        <f t="shared" si="39"/>
        <v/>
      </c>
      <c r="CA16" s="31" t="str">
        <f t="shared" si="40"/>
        <v/>
      </c>
      <c r="CB16" s="31" t="str">
        <f t="shared" si="41"/>
        <v/>
      </c>
      <c r="CC16" s="31" t="str">
        <f t="shared" si="42"/>
        <v/>
      </c>
      <c r="CD16" s="31" t="str">
        <f t="shared" si="43"/>
        <v/>
      </c>
      <c r="CE16" s="31" t="str">
        <f t="shared" si="44"/>
        <v/>
      </c>
      <c r="CF16" s="31" t="str">
        <f t="shared" si="45"/>
        <v/>
      </c>
      <c r="CG16" s="31" t="str">
        <f t="shared" si="46"/>
        <v/>
      </c>
      <c r="CH16" s="31" t="str">
        <f t="shared" si="47"/>
        <v/>
      </c>
      <c r="CI16" s="31" t="str">
        <f t="shared" si="48"/>
        <v/>
      </c>
      <c r="CJ16" s="31" t="str">
        <f t="shared" si="49"/>
        <v/>
      </c>
      <c r="CK16" s="31" t="str">
        <f t="shared" si="50"/>
        <v/>
      </c>
      <c r="CL16" s="31" t="str">
        <f t="shared" si="51"/>
        <v/>
      </c>
      <c r="CM16" s="31" t="str">
        <f t="shared" si="52"/>
        <v/>
      </c>
      <c r="CN16" s="31" t="str">
        <f t="shared" si="53"/>
        <v/>
      </c>
      <c r="CO16" s="31" t="str">
        <f t="shared" si="54"/>
        <v/>
      </c>
      <c r="CP16" s="31" t="str">
        <f t="shared" si="55"/>
        <v/>
      </c>
      <c r="CQ16" s="31" t="str">
        <f t="shared" si="56"/>
        <v/>
      </c>
      <c r="CR16" s="31" t="str">
        <f t="shared" si="57"/>
        <v/>
      </c>
      <c r="CS16" s="31" t="str">
        <f t="shared" si="58"/>
        <v/>
      </c>
      <c r="CT16" s="31" t="str">
        <f t="shared" si="59"/>
        <v/>
      </c>
      <c r="CU16" s="31" t="str">
        <f t="shared" si="60"/>
        <v/>
      </c>
      <c r="CV16" s="31" t="str">
        <f t="shared" si="61"/>
        <v/>
      </c>
      <c r="CW16" s="31" t="str">
        <f t="shared" si="62"/>
        <v/>
      </c>
      <c r="CX16" s="31" t="str">
        <f t="shared" si="63"/>
        <v/>
      </c>
      <c r="CY16" s="31" t="str">
        <f t="shared" si="64"/>
        <v/>
      </c>
      <c r="CZ16" s="31" t="str">
        <f t="shared" si="65"/>
        <v/>
      </c>
      <c r="DA16" s="31" t="str">
        <f t="shared" si="66"/>
        <v/>
      </c>
      <c r="DB16" s="31" t="str">
        <f t="shared" si="67"/>
        <v/>
      </c>
      <c r="DC16" s="31" t="str">
        <f t="shared" si="68"/>
        <v/>
      </c>
      <c r="DD16" s="31" t="str">
        <f t="shared" si="69"/>
        <v/>
      </c>
      <c r="DE16" s="31" t="str">
        <f t="shared" si="70"/>
        <v/>
      </c>
      <c r="DF16" s="31" t="str">
        <f t="shared" si="71"/>
        <v/>
      </c>
      <c r="DG16" s="31" t="str">
        <f t="shared" si="72"/>
        <v/>
      </c>
      <c r="DH16" s="31" t="str">
        <f t="shared" si="73"/>
        <v/>
      </c>
      <c r="DI16" s="31" t="str">
        <f t="shared" si="74"/>
        <v/>
      </c>
      <c r="DJ16" s="31" t="str">
        <f t="shared" si="75"/>
        <v/>
      </c>
      <c r="DK16" s="31" t="str">
        <f t="shared" si="76"/>
        <v/>
      </c>
      <c r="DL16" s="31" t="str">
        <f t="shared" si="77"/>
        <v/>
      </c>
      <c r="DM16" s="31" t="str">
        <f t="shared" si="78"/>
        <v/>
      </c>
      <c r="DN16" s="31" t="str">
        <f t="shared" si="79"/>
        <v/>
      </c>
      <c r="DO16" s="31" t="str">
        <f t="shared" si="80"/>
        <v/>
      </c>
      <c r="DP16" s="31" t="str">
        <f t="shared" si="81"/>
        <v/>
      </c>
      <c r="DQ16" s="31" t="str">
        <f t="shared" si="82"/>
        <v/>
      </c>
      <c r="DR16" s="31" t="str">
        <f t="shared" si="83"/>
        <v/>
      </c>
      <c r="DS16" s="31" t="str">
        <f t="shared" si="84"/>
        <v/>
      </c>
      <c r="DT16" s="31" t="str">
        <f t="shared" si="85"/>
        <v/>
      </c>
      <c r="DU16" s="31" t="str">
        <f t="shared" si="86"/>
        <v/>
      </c>
      <c r="DV16" s="31" t="str">
        <f t="shared" si="87"/>
        <v/>
      </c>
      <c r="DW16" s="31" t="str">
        <f t="shared" si="88"/>
        <v/>
      </c>
      <c r="DX16" s="31" t="str">
        <f t="shared" si="89"/>
        <v/>
      </c>
      <c r="DY16" s="31" t="str">
        <f t="shared" si="90"/>
        <v/>
      </c>
      <c r="DZ16" s="31" t="str">
        <f t="shared" si="91"/>
        <v/>
      </c>
      <c r="EA16" s="31" t="str">
        <f t="shared" si="92"/>
        <v/>
      </c>
      <c r="EB16" s="31" t="str">
        <f t="shared" si="93"/>
        <v/>
      </c>
      <c r="EC16" s="31" t="str">
        <f t="shared" si="94"/>
        <v/>
      </c>
      <c r="ED16" s="33" t="str">
        <f t="shared" si="95"/>
        <v/>
      </c>
      <c r="EE16" s="33" t="str">
        <f t="shared" si="96"/>
        <v/>
      </c>
    </row>
    <row r="17" spans="1:135">
      <c r="A17" s="15"/>
      <c r="B17" s="15"/>
      <c r="C17" s="35"/>
      <c r="D17" s="15"/>
      <c r="E17" s="35"/>
      <c r="F17" s="15"/>
      <c r="G17" s="15"/>
      <c r="H17" s="16"/>
      <c r="I17" s="37" t="str">
        <f t="shared" si="0"/>
        <v/>
      </c>
      <c r="J17" s="17"/>
      <c r="K17" s="18"/>
      <c r="L17" s="28" t="str">
        <f t="shared" si="1"/>
        <v/>
      </c>
      <c r="M17" s="29" t="str">
        <f t="shared" si="2"/>
        <v/>
      </c>
      <c r="N17" s="29" t="str">
        <f t="shared" si="3"/>
        <v/>
      </c>
      <c r="O17" s="30" t="str">
        <f t="shared" si="4"/>
        <v/>
      </c>
      <c r="P17" s="19"/>
      <c r="Q17" s="17"/>
      <c r="R17" s="17"/>
      <c r="S17" s="29" t="str">
        <f t="shared" si="5"/>
        <v/>
      </c>
      <c r="T17" s="29" t="str">
        <f t="shared" si="6"/>
        <v/>
      </c>
      <c r="U17" s="29" t="str">
        <f t="shared" si="7"/>
        <v/>
      </c>
      <c r="V17" s="34"/>
      <c r="W17" s="30" t="str">
        <f t="shared" si="8"/>
        <v/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15"/>
      <c r="AP17" s="36"/>
      <c r="AQ17" s="31" t="str">
        <f>IF(ISBLANK(A17), "-", VLOOKUP(A17, 利用者一覧!A:D, 4, FALSE))</f>
        <v>-</v>
      </c>
      <c r="AR17" s="31" t="str">
        <f>IF(ISBLANK(B17), "-", VLOOKUP(B17, スタッフ一覧!A:D, 4, FALSE))</f>
        <v>-</v>
      </c>
      <c r="AS17" s="31" t="str">
        <f>IF(ISBLANK(D17), "-", VLOOKUP(D17, スタッフ一覧!A:D, 4, FALSE))</f>
        <v>-</v>
      </c>
      <c r="AT17" s="31" t="str">
        <f>IF(ISBLANK(AO17), "-", VLOOKUP(AO17, スタッフ一覧!A:D, 4, FALSE))</f>
        <v>-</v>
      </c>
      <c r="AU17" s="31" t="str">
        <f>IF(ISBLANK(F17), "-", VLOOKUP(F17, 勤務区分!A:C, 3, FALSE))</f>
        <v>-</v>
      </c>
      <c r="AV17" s="32">
        <f t="shared" si="9"/>
        <v>0</v>
      </c>
      <c r="AW17" s="32">
        <f t="shared" si="10"/>
        <v>0</v>
      </c>
      <c r="AX17" s="32">
        <f t="shared" si="11"/>
        <v>0</v>
      </c>
      <c r="AY17" s="32">
        <f t="shared" si="12"/>
        <v>0</v>
      </c>
      <c r="AZ17" s="32">
        <f t="shared" si="13"/>
        <v>0</v>
      </c>
      <c r="BA17" s="32">
        <f t="shared" si="14"/>
        <v>0</v>
      </c>
      <c r="BB17" s="32">
        <f t="shared" si="15"/>
        <v>0</v>
      </c>
      <c r="BC17" s="32">
        <f t="shared" si="16"/>
        <v>0</v>
      </c>
      <c r="BD17" s="32">
        <f t="shared" si="17"/>
        <v>0</v>
      </c>
      <c r="BE17" s="32">
        <f t="shared" si="18"/>
        <v>0</v>
      </c>
      <c r="BF17" s="32">
        <f t="shared" si="19"/>
        <v>0</v>
      </c>
      <c r="BG17" s="32">
        <f t="shared" si="20"/>
        <v>0</v>
      </c>
      <c r="BH17" s="32">
        <f t="shared" si="21"/>
        <v>0</v>
      </c>
      <c r="BI17" s="32">
        <f t="shared" si="22"/>
        <v>0</v>
      </c>
      <c r="BJ17" s="31" t="str">
        <f t="shared" si="23"/>
        <v/>
      </c>
      <c r="BK17" s="31" t="str">
        <f t="shared" si="24"/>
        <v/>
      </c>
      <c r="BL17" s="31" t="str">
        <f t="shared" si="25"/>
        <v/>
      </c>
      <c r="BM17" s="31" t="str">
        <f t="shared" si="26"/>
        <v/>
      </c>
      <c r="BN17" s="31" t="str">
        <f t="shared" si="27"/>
        <v/>
      </c>
      <c r="BO17" s="31" t="str">
        <f t="shared" si="28"/>
        <v/>
      </c>
      <c r="BP17" s="31" t="str">
        <f t="shared" si="29"/>
        <v/>
      </c>
      <c r="BQ17" s="31" t="str">
        <f t="shared" si="30"/>
        <v/>
      </c>
      <c r="BR17" s="31" t="str">
        <f t="shared" si="31"/>
        <v/>
      </c>
      <c r="BS17" s="31" t="str">
        <f t="shared" si="32"/>
        <v/>
      </c>
      <c r="BT17" s="31" t="str">
        <f t="shared" si="33"/>
        <v/>
      </c>
      <c r="BU17" s="31" t="str">
        <f t="shared" si="34"/>
        <v/>
      </c>
      <c r="BV17" s="31" t="str">
        <f t="shared" si="35"/>
        <v/>
      </c>
      <c r="BW17" s="31" t="str">
        <f t="shared" si="36"/>
        <v/>
      </c>
      <c r="BX17" s="31" t="str">
        <f t="shared" si="37"/>
        <v/>
      </c>
      <c r="BY17" s="31" t="str">
        <f t="shared" si="38"/>
        <v/>
      </c>
      <c r="BZ17" s="31" t="str">
        <f t="shared" si="39"/>
        <v/>
      </c>
      <c r="CA17" s="31" t="str">
        <f t="shared" si="40"/>
        <v/>
      </c>
      <c r="CB17" s="31" t="str">
        <f t="shared" si="41"/>
        <v/>
      </c>
      <c r="CC17" s="31" t="str">
        <f t="shared" si="42"/>
        <v/>
      </c>
      <c r="CD17" s="31" t="str">
        <f t="shared" si="43"/>
        <v/>
      </c>
      <c r="CE17" s="31" t="str">
        <f t="shared" si="44"/>
        <v/>
      </c>
      <c r="CF17" s="31" t="str">
        <f t="shared" si="45"/>
        <v/>
      </c>
      <c r="CG17" s="31" t="str">
        <f t="shared" si="46"/>
        <v/>
      </c>
      <c r="CH17" s="31" t="str">
        <f t="shared" si="47"/>
        <v/>
      </c>
      <c r="CI17" s="31" t="str">
        <f t="shared" si="48"/>
        <v/>
      </c>
      <c r="CJ17" s="31" t="str">
        <f t="shared" si="49"/>
        <v/>
      </c>
      <c r="CK17" s="31" t="str">
        <f t="shared" si="50"/>
        <v/>
      </c>
      <c r="CL17" s="31" t="str">
        <f t="shared" si="51"/>
        <v/>
      </c>
      <c r="CM17" s="31" t="str">
        <f t="shared" si="52"/>
        <v/>
      </c>
      <c r="CN17" s="31" t="str">
        <f t="shared" si="53"/>
        <v/>
      </c>
      <c r="CO17" s="31" t="str">
        <f t="shared" si="54"/>
        <v/>
      </c>
      <c r="CP17" s="31" t="str">
        <f t="shared" si="55"/>
        <v/>
      </c>
      <c r="CQ17" s="31" t="str">
        <f t="shared" si="56"/>
        <v/>
      </c>
      <c r="CR17" s="31" t="str">
        <f t="shared" si="57"/>
        <v/>
      </c>
      <c r="CS17" s="31" t="str">
        <f t="shared" si="58"/>
        <v/>
      </c>
      <c r="CT17" s="31" t="str">
        <f t="shared" si="59"/>
        <v/>
      </c>
      <c r="CU17" s="31" t="str">
        <f t="shared" si="60"/>
        <v/>
      </c>
      <c r="CV17" s="31" t="str">
        <f t="shared" si="61"/>
        <v/>
      </c>
      <c r="CW17" s="31" t="str">
        <f t="shared" si="62"/>
        <v/>
      </c>
      <c r="CX17" s="31" t="str">
        <f t="shared" si="63"/>
        <v/>
      </c>
      <c r="CY17" s="31" t="str">
        <f t="shared" si="64"/>
        <v/>
      </c>
      <c r="CZ17" s="31" t="str">
        <f t="shared" si="65"/>
        <v/>
      </c>
      <c r="DA17" s="31" t="str">
        <f t="shared" si="66"/>
        <v/>
      </c>
      <c r="DB17" s="31" t="str">
        <f t="shared" si="67"/>
        <v/>
      </c>
      <c r="DC17" s="31" t="str">
        <f t="shared" si="68"/>
        <v/>
      </c>
      <c r="DD17" s="31" t="str">
        <f t="shared" si="69"/>
        <v/>
      </c>
      <c r="DE17" s="31" t="str">
        <f t="shared" si="70"/>
        <v/>
      </c>
      <c r="DF17" s="31" t="str">
        <f t="shared" si="71"/>
        <v/>
      </c>
      <c r="DG17" s="31" t="str">
        <f t="shared" si="72"/>
        <v/>
      </c>
      <c r="DH17" s="31" t="str">
        <f t="shared" si="73"/>
        <v/>
      </c>
      <c r="DI17" s="31" t="str">
        <f t="shared" si="74"/>
        <v/>
      </c>
      <c r="DJ17" s="31" t="str">
        <f t="shared" si="75"/>
        <v/>
      </c>
      <c r="DK17" s="31" t="str">
        <f t="shared" si="76"/>
        <v/>
      </c>
      <c r="DL17" s="31" t="str">
        <f t="shared" si="77"/>
        <v/>
      </c>
      <c r="DM17" s="31" t="str">
        <f t="shared" si="78"/>
        <v/>
      </c>
      <c r="DN17" s="31" t="str">
        <f t="shared" si="79"/>
        <v/>
      </c>
      <c r="DO17" s="31" t="str">
        <f t="shared" si="80"/>
        <v/>
      </c>
      <c r="DP17" s="31" t="str">
        <f t="shared" si="81"/>
        <v/>
      </c>
      <c r="DQ17" s="31" t="str">
        <f t="shared" si="82"/>
        <v/>
      </c>
      <c r="DR17" s="31" t="str">
        <f t="shared" si="83"/>
        <v/>
      </c>
      <c r="DS17" s="31" t="str">
        <f t="shared" si="84"/>
        <v/>
      </c>
      <c r="DT17" s="31" t="str">
        <f t="shared" si="85"/>
        <v/>
      </c>
      <c r="DU17" s="31" t="str">
        <f t="shared" si="86"/>
        <v/>
      </c>
      <c r="DV17" s="31" t="str">
        <f t="shared" si="87"/>
        <v/>
      </c>
      <c r="DW17" s="31" t="str">
        <f t="shared" si="88"/>
        <v/>
      </c>
      <c r="DX17" s="31" t="str">
        <f t="shared" si="89"/>
        <v/>
      </c>
      <c r="DY17" s="31" t="str">
        <f t="shared" si="90"/>
        <v/>
      </c>
      <c r="DZ17" s="31" t="str">
        <f t="shared" si="91"/>
        <v/>
      </c>
      <c r="EA17" s="31" t="str">
        <f t="shared" si="92"/>
        <v/>
      </c>
      <c r="EB17" s="31" t="str">
        <f t="shared" si="93"/>
        <v/>
      </c>
      <c r="EC17" s="31" t="str">
        <f t="shared" si="94"/>
        <v/>
      </c>
      <c r="ED17" s="33" t="str">
        <f t="shared" si="95"/>
        <v/>
      </c>
      <c r="EE17" s="33" t="str">
        <f t="shared" si="96"/>
        <v/>
      </c>
    </row>
    <row r="18" spans="1:135">
      <c r="A18" s="15"/>
      <c r="B18" s="15"/>
      <c r="C18" s="35"/>
      <c r="D18" s="15"/>
      <c r="E18" s="35"/>
      <c r="F18" s="15"/>
      <c r="G18" s="15"/>
      <c r="H18" s="16"/>
      <c r="I18" s="37" t="str">
        <f t="shared" si="0"/>
        <v/>
      </c>
      <c r="J18" s="17"/>
      <c r="K18" s="18"/>
      <c r="L18" s="28" t="str">
        <f t="shared" si="1"/>
        <v/>
      </c>
      <c r="M18" s="29" t="str">
        <f t="shared" si="2"/>
        <v/>
      </c>
      <c r="N18" s="29" t="str">
        <f t="shared" si="3"/>
        <v/>
      </c>
      <c r="O18" s="30" t="str">
        <f t="shared" si="4"/>
        <v/>
      </c>
      <c r="P18" s="19"/>
      <c r="Q18" s="17"/>
      <c r="R18" s="17"/>
      <c r="S18" s="29" t="str">
        <f t="shared" si="5"/>
        <v/>
      </c>
      <c r="T18" s="29" t="str">
        <f t="shared" si="6"/>
        <v/>
      </c>
      <c r="U18" s="29" t="str">
        <f t="shared" si="7"/>
        <v/>
      </c>
      <c r="V18" s="34"/>
      <c r="W18" s="30" t="str">
        <f t="shared" si="8"/>
        <v/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15"/>
      <c r="AP18" s="36"/>
      <c r="AQ18" s="31" t="str">
        <f>IF(ISBLANK(A18), "-", VLOOKUP(A18, 利用者一覧!A:D, 4, FALSE))</f>
        <v>-</v>
      </c>
      <c r="AR18" s="31" t="str">
        <f>IF(ISBLANK(B18), "-", VLOOKUP(B18, スタッフ一覧!A:D, 4, FALSE))</f>
        <v>-</v>
      </c>
      <c r="AS18" s="31" t="str">
        <f>IF(ISBLANK(D18), "-", VLOOKUP(D18, スタッフ一覧!A:D, 4, FALSE))</f>
        <v>-</v>
      </c>
      <c r="AT18" s="31" t="str">
        <f>IF(ISBLANK(AO18), "-", VLOOKUP(AO18, スタッフ一覧!A:D, 4, FALSE))</f>
        <v>-</v>
      </c>
      <c r="AU18" s="31" t="str">
        <f>IF(ISBLANK(F18), "-", VLOOKUP(F18, 勤務区分!A:C, 3, FALSE))</f>
        <v>-</v>
      </c>
      <c r="AV18" s="32">
        <f t="shared" si="9"/>
        <v>0</v>
      </c>
      <c r="AW18" s="32">
        <f t="shared" si="10"/>
        <v>0</v>
      </c>
      <c r="AX18" s="32">
        <f t="shared" si="11"/>
        <v>0</v>
      </c>
      <c r="AY18" s="32">
        <f t="shared" si="12"/>
        <v>0</v>
      </c>
      <c r="AZ18" s="32">
        <f t="shared" si="13"/>
        <v>0</v>
      </c>
      <c r="BA18" s="32">
        <f t="shared" si="14"/>
        <v>0</v>
      </c>
      <c r="BB18" s="32">
        <f t="shared" si="15"/>
        <v>0</v>
      </c>
      <c r="BC18" s="32">
        <f t="shared" si="16"/>
        <v>0</v>
      </c>
      <c r="BD18" s="32">
        <f t="shared" si="17"/>
        <v>0</v>
      </c>
      <c r="BE18" s="32">
        <f t="shared" si="18"/>
        <v>0</v>
      </c>
      <c r="BF18" s="32">
        <f t="shared" si="19"/>
        <v>0</v>
      </c>
      <c r="BG18" s="32">
        <f t="shared" si="20"/>
        <v>0</v>
      </c>
      <c r="BH18" s="32">
        <f t="shared" si="21"/>
        <v>0</v>
      </c>
      <c r="BI18" s="32">
        <f t="shared" si="22"/>
        <v>0</v>
      </c>
      <c r="BJ18" s="31" t="str">
        <f t="shared" si="23"/>
        <v/>
      </c>
      <c r="BK18" s="31" t="str">
        <f t="shared" si="24"/>
        <v/>
      </c>
      <c r="BL18" s="31" t="str">
        <f t="shared" si="25"/>
        <v/>
      </c>
      <c r="BM18" s="31" t="str">
        <f t="shared" si="26"/>
        <v/>
      </c>
      <c r="BN18" s="31" t="str">
        <f t="shared" si="27"/>
        <v/>
      </c>
      <c r="BO18" s="31" t="str">
        <f t="shared" si="28"/>
        <v/>
      </c>
      <c r="BP18" s="31" t="str">
        <f t="shared" si="29"/>
        <v/>
      </c>
      <c r="BQ18" s="31" t="str">
        <f t="shared" si="30"/>
        <v/>
      </c>
      <c r="BR18" s="31" t="str">
        <f t="shared" si="31"/>
        <v/>
      </c>
      <c r="BS18" s="31" t="str">
        <f t="shared" si="32"/>
        <v/>
      </c>
      <c r="BT18" s="31" t="str">
        <f t="shared" si="33"/>
        <v/>
      </c>
      <c r="BU18" s="31" t="str">
        <f t="shared" si="34"/>
        <v/>
      </c>
      <c r="BV18" s="31" t="str">
        <f t="shared" si="35"/>
        <v/>
      </c>
      <c r="BW18" s="31" t="str">
        <f t="shared" si="36"/>
        <v/>
      </c>
      <c r="BX18" s="31" t="str">
        <f t="shared" si="37"/>
        <v/>
      </c>
      <c r="BY18" s="31" t="str">
        <f t="shared" si="38"/>
        <v/>
      </c>
      <c r="BZ18" s="31" t="str">
        <f t="shared" si="39"/>
        <v/>
      </c>
      <c r="CA18" s="31" t="str">
        <f t="shared" si="40"/>
        <v/>
      </c>
      <c r="CB18" s="31" t="str">
        <f t="shared" si="41"/>
        <v/>
      </c>
      <c r="CC18" s="31" t="str">
        <f t="shared" si="42"/>
        <v/>
      </c>
      <c r="CD18" s="31" t="str">
        <f t="shared" si="43"/>
        <v/>
      </c>
      <c r="CE18" s="31" t="str">
        <f t="shared" si="44"/>
        <v/>
      </c>
      <c r="CF18" s="31" t="str">
        <f t="shared" si="45"/>
        <v/>
      </c>
      <c r="CG18" s="31" t="str">
        <f t="shared" si="46"/>
        <v/>
      </c>
      <c r="CH18" s="31" t="str">
        <f t="shared" si="47"/>
        <v/>
      </c>
      <c r="CI18" s="31" t="str">
        <f t="shared" si="48"/>
        <v/>
      </c>
      <c r="CJ18" s="31" t="str">
        <f t="shared" si="49"/>
        <v/>
      </c>
      <c r="CK18" s="31" t="str">
        <f t="shared" si="50"/>
        <v/>
      </c>
      <c r="CL18" s="31" t="str">
        <f t="shared" si="51"/>
        <v/>
      </c>
      <c r="CM18" s="31" t="str">
        <f t="shared" si="52"/>
        <v/>
      </c>
      <c r="CN18" s="31" t="str">
        <f t="shared" si="53"/>
        <v/>
      </c>
      <c r="CO18" s="31" t="str">
        <f t="shared" si="54"/>
        <v/>
      </c>
      <c r="CP18" s="31" t="str">
        <f t="shared" si="55"/>
        <v/>
      </c>
      <c r="CQ18" s="31" t="str">
        <f t="shared" si="56"/>
        <v/>
      </c>
      <c r="CR18" s="31" t="str">
        <f t="shared" si="57"/>
        <v/>
      </c>
      <c r="CS18" s="31" t="str">
        <f t="shared" si="58"/>
        <v/>
      </c>
      <c r="CT18" s="31" t="str">
        <f t="shared" si="59"/>
        <v/>
      </c>
      <c r="CU18" s="31" t="str">
        <f t="shared" si="60"/>
        <v/>
      </c>
      <c r="CV18" s="31" t="str">
        <f t="shared" si="61"/>
        <v/>
      </c>
      <c r="CW18" s="31" t="str">
        <f t="shared" si="62"/>
        <v/>
      </c>
      <c r="CX18" s="31" t="str">
        <f t="shared" si="63"/>
        <v/>
      </c>
      <c r="CY18" s="31" t="str">
        <f t="shared" si="64"/>
        <v/>
      </c>
      <c r="CZ18" s="31" t="str">
        <f t="shared" si="65"/>
        <v/>
      </c>
      <c r="DA18" s="31" t="str">
        <f t="shared" si="66"/>
        <v/>
      </c>
      <c r="DB18" s="31" t="str">
        <f t="shared" si="67"/>
        <v/>
      </c>
      <c r="DC18" s="31" t="str">
        <f t="shared" si="68"/>
        <v/>
      </c>
      <c r="DD18" s="31" t="str">
        <f t="shared" si="69"/>
        <v/>
      </c>
      <c r="DE18" s="31" t="str">
        <f t="shared" si="70"/>
        <v/>
      </c>
      <c r="DF18" s="31" t="str">
        <f t="shared" si="71"/>
        <v/>
      </c>
      <c r="DG18" s="31" t="str">
        <f t="shared" si="72"/>
        <v/>
      </c>
      <c r="DH18" s="31" t="str">
        <f t="shared" si="73"/>
        <v/>
      </c>
      <c r="DI18" s="31" t="str">
        <f t="shared" si="74"/>
        <v/>
      </c>
      <c r="DJ18" s="31" t="str">
        <f t="shared" si="75"/>
        <v/>
      </c>
      <c r="DK18" s="31" t="str">
        <f t="shared" si="76"/>
        <v/>
      </c>
      <c r="DL18" s="31" t="str">
        <f t="shared" si="77"/>
        <v/>
      </c>
      <c r="DM18" s="31" t="str">
        <f t="shared" si="78"/>
        <v/>
      </c>
      <c r="DN18" s="31" t="str">
        <f t="shared" si="79"/>
        <v/>
      </c>
      <c r="DO18" s="31" t="str">
        <f t="shared" si="80"/>
        <v/>
      </c>
      <c r="DP18" s="31" t="str">
        <f t="shared" si="81"/>
        <v/>
      </c>
      <c r="DQ18" s="31" t="str">
        <f t="shared" si="82"/>
        <v/>
      </c>
      <c r="DR18" s="31" t="str">
        <f t="shared" si="83"/>
        <v/>
      </c>
      <c r="DS18" s="31" t="str">
        <f t="shared" si="84"/>
        <v/>
      </c>
      <c r="DT18" s="31" t="str">
        <f t="shared" si="85"/>
        <v/>
      </c>
      <c r="DU18" s="31" t="str">
        <f t="shared" si="86"/>
        <v/>
      </c>
      <c r="DV18" s="31" t="str">
        <f t="shared" si="87"/>
        <v/>
      </c>
      <c r="DW18" s="31" t="str">
        <f t="shared" si="88"/>
        <v/>
      </c>
      <c r="DX18" s="31" t="str">
        <f t="shared" si="89"/>
        <v/>
      </c>
      <c r="DY18" s="31" t="str">
        <f t="shared" si="90"/>
        <v/>
      </c>
      <c r="DZ18" s="31" t="str">
        <f t="shared" si="91"/>
        <v/>
      </c>
      <c r="EA18" s="31" t="str">
        <f t="shared" si="92"/>
        <v/>
      </c>
      <c r="EB18" s="31" t="str">
        <f t="shared" si="93"/>
        <v/>
      </c>
      <c r="EC18" s="31" t="str">
        <f t="shared" si="94"/>
        <v/>
      </c>
      <c r="ED18" s="33" t="str">
        <f t="shared" si="95"/>
        <v/>
      </c>
      <c r="EE18" s="33" t="str">
        <f t="shared" si="96"/>
        <v/>
      </c>
    </row>
    <row r="19" spans="1:135">
      <c r="A19" s="15"/>
      <c r="B19" s="15"/>
      <c r="C19" s="35"/>
      <c r="D19" s="15"/>
      <c r="E19" s="35"/>
      <c r="F19" s="15"/>
      <c r="G19" s="15"/>
      <c r="H19" s="16"/>
      <c r="I19" s="37" t="str">
        <f t="shared" si="0"/>
        <v/>
      </c>
      <c r="J19" s="17"/>
      <c r="K19" s="18"/>
      <c r="L19" s="28" t="str">
        <f t="shared" si="1"/>
        <v/>
      </c>
      <c r="M19" s="29" t="str">
        <f t="shared" si="2"/>
        <v/>
      </c>
      <c r="N19" s="29" t="str">
        <f t="shared" si="3"/>
        <v/>
      </c>
      <c r="O19" s="30" t="str">
        <f t="shared" si="4"/>
        <v/>
      </c>
      <c r="P19" s="19"/>
      <c r="Q19" s="17"/>
      <c r="R19" s="17"/>
      <c r="S19" s="29" t="str">
        <f t="shared" si="5"/>
        <v/>
      </c>
      <c r="T19" s="29" t="str">
        <f t="shared" si="6"/>
        <v/>
      </c>
      <c r="U19" s="29" t="str">
        <f t="shared" si="7"/>
        <v/>
      </c>
      <c r="V19" s="34"/>
      <c r="W19" s="30" t="str">
        <f t="shared" si="8"/>
        <v/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15"/>
      <c r="AP19" s="36"/>
      <c r="AQ19" s="31" t="str">
        <f>IF(ISBLANK(A19), "-", VLOOKUP(A19, 利用者一覧!A:D, 4, FALSE))</f>
        <v>-</v>
      </c>
      <c r="AR19" s="31" t="str">
        <f>IF(ISBLANK(B19), "-", VLOOKUP(B19, スタッフ一覧!A:D, 4, FALSE))</f>
        <v>-</v>
      </c>
      <c r="AS19" s="31" t="str">
        <f>IF(ISBLANK(D19), "-", VLOOKUP(D19, スタッフ一覧!A:D, 4, FALSE))</f>
        <v>-</v>
      </c>
      <c r="AT19" s="31" t="str">
        <f>IF(ISBLANK(AO19), "-", VLOOKUP(AO19, スタッフ一覧!A:D, 4, FALSE))</f>
        <v>-</v>
      </c>
      <c r="AU19" s="31" t="str">
        <f>IF(ISBLANK(F19), "-", VLOOKUP(F19, 勤務区分!A:C, 3, FALSE))</f>
        <v>-</v>
      </c>
      <c r="AV19" s="32">
        <f t="shared" si="9"/>
        <v>0</v>
      </c>
      <c r="AW19" s="32">
        <f t="shared" si="10"/>
        <v>0</v>
      </c>
      <c r="AX19" s="32">
        <f t="shared" si="11"/>
        <v>0</v>
      </c>
      <c r="AY19" s="32">
        <f t="shared" si="12"/>
        <v>0</v>
      </c>
      <c r="AZ19" s="32">
        <f t="shared" si="13"/>
        <v>0</v>
      </c>
      <c r="BA19" s="32">
        <f t="shared" si="14"/>
        <v>0</v>
      </c>
      <c r="BB19" s="32">
        <f t="shared" si="15"/>
        <v>0</v>
      </c>
      <c r="BC19" s="32">
        <f t="shared" si="16"/>
        <v>0</v>
      </c>
      <c r="BD19" s="32">
        <f t="shared" si="17"/>
        <v>0</v>
      </c>
      <c r="BE19" s="32">
        <f t="shared" si="18"/>
        <v>0</v>
      </c>
      <c r="BF19" s="32">
        <f t="shared" si="19"/>
        <v>0</v>
      </c>
      <c r="BG19" s="32">
        <f t="shared" si="20"/>
        <v>0</v>
      </c>
      <c r="BH19" s="32">
        <f t="shared" si="21"/>
        <v>0</v>
      </c>
      <c r="BI19" s="32">
        <f t="shared" si="22"/>
        <v>0</v>
      </c>
      <c r="BJ19" s="31" t="str">
        <f t="shared" si="23"/>
        <v/>
      </c>
      <c r="BK19" s="31" t="str">
        <f t="shared" si="24"/>
        <v/>
      </c>
      <c r="BL19" s="31" t="str">
        <f t="shared" si="25"/>
        <v/>
      </c>
      <c r="BM19" s="31" t="str">
        <f t="shared" si="26"/>
        <v/>
      </c>
      <c r="BN19" s="31" t="str">
        <f t="shared" si="27"/>
        <v/>
      </c>
      <c r="BO19" s="31" t="str">
        <f t="shared" si="28"/>
        <v/>
      </c>
      <c r="BP19" s="31" t="str">
        <f t="shared" si="29"/>
        <v/>
      </c>
      <c r="BQ19" s="31" t="str">
        <f t="shared" si="30"/>
        <v/>
      </c>
      <c r="BR19" s="31" t="str">
        <f t="shared" si="31"/>
        <v/>
      </c>
      <c r="BS19" s="31" t="str">
        <f t="shared" si="32"/>
        <v/>
      </c>
      <c r="BT19" s="31" t="str">
        <f t="shared" si="33"/>
        <v/>
      </c>
      <c r="BU19" s="31" t="str">
        <f t="shared" si="34"/>
        <v/>
      </c>
      <c r="BV19" s="31" t="str">
        <f t="shared" si="35"/>
        <v/>
      </c>
      <c r="BW19" s="31" t="str">
        <f t="shared" si="36"/>
        <v/>
      </c>
      <c r="BX19" s="31" t="str">
        <f t="shared" si="37"/>
        <v/>
      </c>
      <c r="BY19" s="31" t="str">
        <f t="shared" si="38"/>
        <v/>
      </c>
      <c r="BZ19" s="31" t="str">
        <f t="shared" si="39"/>
        <v/>
      </c>
      <c r="CA19" s="31" t="str">
        <f t="shared" si="40"/>
        <v/>
      </c>
      <c r="CB19" s="31" t="str">
        <f t="shared" si="41"/>
        <v/>
      </c>
      <c r="CC19" s="31" t="str">
        <f t="shared" si="42"/>
        <v/>
      </c>
      <c r="CD19" s="31" t="str">
        <f t="shared" si="43"/>
        <v/>
      </c>
      <c r="CE19" s="31" t="str">
        <f t="shared" si="44"/>
        <v/>
      </c>
      <c r="CF19" s="31" t="str">
        <f t="shared" si="45"/>
        <v/>
      </c>
      <c r="CG19" s="31" t="str">
        <f t="shared" si="46"/>
        <v/>
      </c>
      <c r="CH19" s="31" t="str">
        <f t="shared" si="47"/>
        <v/>
      </c>
      <c r="CI19" s="31" t="str">
        <f t="shared" si="48"/>
        <v/>
      </c>
      <c r="CJ19" s="31" t="str">
        <f t="shared" si="49"/>
        <v/>
      </c>
      <c r="CK19" s="31" t="str">
        <f t="shared" si="50"/>
        <v/>
      </c>
      <c r="CL19" s="31" t="str">
        <f t="shared" si="51"/>
        <v/>
      </c>
      <c r="CM19" s="31" t="str">
        <f t="shared" si="52"/>
        <v/>
      </c>
      <c r="CN19" s="31" t="str">
        <f t="shared" si="53"/>
        <v/>
      </c>
      <c r="CO19" s="31" t="str">
        <f t="shared" si="54"/>
        <v/>
      </c>
      <c r="CP19" s="31" t="str">
        <f t="shared" si="55"/>
        <v/>
      </c>
      <c r="CQ19" s="31" t="str">
        <f t="shared" si="56"/>
        <v/>
      </c>
      <c r="CR19" s="31" t="str">
        <f t="shared" si="57"/>
        <v/>
      </c>
      <c r="CS19" s="31" t="str">
        <f t="shared" si="58"/>
        <v/>
      </c>
      <c r="CT19" s="31" t="str">
        <f t="shared" si="59"/>
        <v/>
      </c>
      <c r="CU19" s="31" t="str">
        <f t="shared" si="60"/>
        <v/>
      </c>
      <c r="CV19" s="31" t="str">
        <f t="shared" si="61"/>
        <v/>
      </c>
      <c r="CW19" s="31" t="str">
        <f t="shared" si="62"/>
        <v/>
      </c>
      <c r="CX19" s="31" t="str">
        <f t="shared" si="63"/>
        <v/>
      </c>
      <c r="CY19" s="31" t="str">
        <f t="shared" si="64"/>
        <v/>
      </c>
      <c r="CZ19" s="31" t="str">
        <f t="shared" si="65"/>
        <v/>
      </c>
      <c r="DA19" s="31" t="str">
        <f t="shared" si="66"/>
        <v/>
      </c>
      <c r="DB19" s="31" t="str">
        <f t="shared" si="67"/>
        <v/>
      </c>
      <c r="DC19" s="31" t="str">
        <f t="shared" si="68"/>
        <v/>
      </c>
      <c r="DD19" s="31" t="str">
        <f t="shared" si="69"/>
        <v/>
      </c>
      <c r="DE19" s="31" t="str">
        <f t="shared" si="70"/>
        <v/>
      </c>
      <c r="DF19" s="31" t="str">
        <f t="shared" si="71"/>
        <v/>
      </c>
      <c r="DG19" s="31" t="str">
        <f t="shared" si="72"/>
        <v/>
      </c>
      <c r="DH19" s="31" t="str">
        <f t="shared" si="73"/>
        <v/>
      </c>
      <c r="DI19" s="31" t="str">
        <f t="shared" si="74"/>
        <v/>
      </c>
      <c r="DJ19" s="31" t="str">
        <f t="shared" si="75"/>
        <v/>
      </c>
      <c r="DK19" s="31" t="str">
        <f t="shared" si="76"/>
        <v/>
      </c>
      <c r="DL19" s="31" t="str">
        <f t="shared" si="77"/>
        <v/>
      </c>
      <c r="DM19" s="31" t="str">
        <f t="shared" si="78"/>
        <v/>
      </c>
      <c r="DN19" s="31" t="str">
        <f t="shared" si="79"/>
        <v/>
      </c>
      <c r="DO19" s="31" t="str">
        <f t="shared" si="80"/>
        <v/>
      </c>
      <c r="DP19" s="31" t="str">
        <f t="shared" si="81"/>
        <v/>
      </c>
      <c r="DQ19" s="31" t="str">
        <f t="shared" si="82"/>
        <v/>
      </c>
      <c r="DR19" s="31" t="str">
        <f t="shared" si="83"/>
        <v/>
      </c>
      <c r="DS19" s="31" t="str">
        <f t="shared" si="84"/>
        <v/>
      </c>
      <c r="DT19" s="31" t="str">
        <f t="shared" si="85"/>
        <v/>
      </c>
      <c r="DU19" s="31" t="str">
        <f t="shared" si="86"/>
        <v/>
      </c>
      <c r="DV19" s="31" t="str">
        <f t="shared" si="87"/>
        <v/>
      </c>
      <c r="DW19" s="31" t="str">
        <f t="shared" si="88"/>
        <v/>
      </c>
      <c r="DX19" s="31" t="str">
        <f t="shared" si="89"/>
        <v/>
      </c>
      <c r="DY19" s="31" t="str">
        <f t="shared" si="90"/>
        <v/>
      </c>
      <c r="DZ19" s="31" t="str">
        <f t="shared" si="91"/>
        <v/>
      </c>
      <c r="EA19" s="31" t="str">
        <f t="shared" si="92"/>
        <v/>
      </c>
      <c r="EB19" s="31" t="str">
        <f t="shared" si="93"/>
        <v/>
      </c>
      <c r="EC19" s="31" t="str">
        <f t="shared" si="94"/>
        <v/>
      </c>
      <c r="ED19" s="33" t="str">
        <f t="shared" si="95"/>
        <v/>
      </c>
      <c r="EE19" s="33" t="str">
        <f t="shared" si="96"/>
        <v/>
      </c>
    </row>
    <row r="20" spans="1:135">
      <c r="A20" s="15"/>
      <c r="B20" s="15"/>
      <c r="C20" s="35"/>
      <c r="D20" s="15"/>
      <c r="E20" s="35"/>
      <c r="F20" s="15"/>
      <c r="G20" s="15"/>
      <c r="H20" s="16"/>
      <c r="I20" s="37" t="str">
        <f t="shared" si="0"/>
        <v/>
      </c>
      <c r="J20" s="17"/>
      <c r="K20" s="18"/>
      <c r="L20" s="28" t="str">
        <f t="shared" si="1"/>
        <v/>
      </c>
      <c r="M20" s="29" t="str">
        <f t="shared" si="2"/>
        <v/>
      </c>
      <c r="N20" s="29" t="str">
        <f t="shared" si="3"/>
        <v/>
      </c>
      <c r="O20" s="30" t="str">
        <f t="shared" si="4"/>
        <v/>
      </c>
      <c r="P20" s="19"/>
      <c r="Q20" s="17"/>
      <c r="R20" s="17"/>
      <c r="S20" s="29" t="str">
        <f t="shared" si="5"/>
        <v/>
      </c>
      <c r="T20" s="29" t="str">
        <f t="shared" si="6"/>
        <v/>
      </c>
      <c r="U20" s="29" t="str">
        <f t="shared" si="7"/>
        <v/>
      </c>
      <c r="V20" s="34"/>
      <c r="W20" s="30" t="str">
        <f t="shared" si="8"/>
        <v/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15"/>
      <c r="AP20" s="36"/>
      <c r="AQ20" s="31" t="str">
        <f>IF(ISBLANK(A20), "-", VLOOKUP(A20, 利用者一覧!A:D, 4, FALSE))</f>
        <v>-</v>
      </c>
      <c r="AR20" s="31" t="str">
        <f>IF(ISBLANK(B20), "-", VLOOKUP(B20, スタッフ一覧!A:D, 4, FALSE))</f>
        <v>-</v>
      </c>
      <c r="AS20" s="31" t="str">
        <f>IF(ISBLANK(D20), "-", VLOOKUP(D20, スタッフ一覧!A:D, 4, FALSE))</f>
        <v>-</v>
      </c>
      <c r="AT20" s="31" t="str">
        <f>IF(ISBLANK(AO20), "-", VLOOKUP(AO20, スタッフ一覧!A:D, 4, FALSE))</f>
        <v>-</v>
      </c>
      <c r="AU20" s="31" t="str">
        <f>IF(ISBLANK(F20), "-", VLOOKUP(F20, 勤務区分!A:C, 3, FALSE))</f>
        <v>-</v>
      </c>
      <c r="AV20" s="32">
        <f t="shared" si="9"/>
        <v>0</v>
      </c>
      <c r="AW20" s="32">
        <f t="shared" si="10"/>
        <v>0</v>
      </c>
      <c r="AX20" s="32">
        <f t="shared" si="11"/>
        <v>0</v>
      </c>
      <c r="AY20" s="32">
        <f t="shared" si="12"/>
        <v>0</v>
      </c>
      <c r="AZ20" s="32">
        <f t="shared" si="13"/>
        <v>0</v>
      </c>
      <c r="BA20" s="32">
        <f t="shared" si="14"/>
        <v>0</v>
      </c>
      <c r="BB20" s="32">
        <f t="shared" si="15"/>
        <v>0</v>
      </c>
      <c r="BC20" s="32">
        <f t="shared" si="16"/>
        <v>0</v>
      </c>
      <c r="BD20" s="32">
        <f t="shared" si="17"/>
        <v>0</v>
      </c>
      <c r="BE20" s="32">
        <f t="shared" si="18"/>
        <v>0</v>
      </c>
      <c r="BF20" s="32">
        <f t="shared" si="19"/>
        <v>0</v>
      </c>
      <c r="BG20" s="32">
        <f t="shared" si="20"/>
        <v>0</v>
      </c>
      <c r="BH20" s="32">
        <f t="shared" si="21"/>
        <v>0</v>
      </c>
      <c r="BI20" s="32">
        <f t="shared" si="22"/>
        <v>0</v>
      </c>
      <c r="BJ20" s="31" t="str">
        <f t="shared" si="23"/>
        <v/>
      </c>
      <c r="BK20" s="31" t="str">
        <f t="shared" si="24"/>
        <v/>
      </c>
      <c r="BL20" s="31" t="str">
        <f t="shared" si="25"/>
        <v/>
      </c>
      <c r="BM20" s="31" t="str">
        <f t="shared" si="26"/>
        <v/>
      </c>
      <c r="BN20" s="31" t="str">
        <f t="shared" si="27"/>
        <v/>
      </c>
      <c r="BO20" s="31" t="str">
        <f t="shared" si="28"/>
        <v/>
      </c>
      <c r="BP20" s="31" t="str">
        <f t="shared" si="29"/>
        <v/>
      </c>
      <c r="BQ20" s="31" t="str">
        <f t="shared" si="30"/>
        <v/>
      </c>
      <c r="BR20" s="31" t="str">
        <f t="shared" si="31"/>
        <v/>
      </c>
      <c r="BS20" s="31" t="str">
        <f t="shared" si="32"/>
        <v/>
      </c>
      <c r="BT20" s="31" t="str">
        <f t="shared" si="33"/>
        <v/>
      </c>
      <c r="BU20" s="31" t="str">
        <f t="shared" si="34"/>
        <v/>
      </c>
      <c r="BV20" s="31" t="str">
        <f t="shared" si="35"/>
        <v/>
      </c>
      <c r="BW20" s="31" t="str">
        <f t="shared" si="36"/>
        <v/>
      </c>
      <c r="BX20" s="31" t="str">
        <f t="shared" si="37"/>
        <v/>
      </c>
      <c r="BY20" s="31" t="str">
        <f t="shared" si="38"/>
        <v/>
      </c>
      <c r="BZ20" s="31" t="str">
        <f t="shared" si="39"/>
        <v/>
      </c>
      <c r="CA20" s="31" t="str">
        <f t="shared" si="40"/>
        <v/>
      </c>
      <c r="CB20" s="31" t="str">
        <f t="shared" si="41"/>
        <v/>
      </c>
      <c r="CC20" s="31" t="str">
        <f t="shared" si="42"/>
        <v/>
      </c>
      <c r="CD20" s="31" t="str">
        <f t="shared" si="43"/>
        <v/>
      </c>
      <c r="CE20" s="31" t="str">
        <f t="shared" si="44"/>
        <v/>
      </c>
      <c r="CF20" s="31" t="str">
        <f t="shared" si="45"/>
        <v/>
      </c>
      <c r="CG20" s="31" t="str">
        <f t="shared" si="46"/>
        <v/>
      </c>
      <c r="CH20" s="31" t="str">
        <f t="shared" si="47"/>
        <v/>
      </c>
      <c r="CI20" s="31" t="str">
        <f t="shared" si="48"/>
        <v/>
      </c>
      <c r="CJ20" s="31" t="str">
        <f t="shared" si="49"/>
        <v/>
      </c>
      <c r="CK20" s="31" t="str">
        <f t="shared" si="50"/>
        <v/>
      </c>
      <c r="CL20" s="31" t="str">
        <f t="shared" si="51"/>
        <v/>
      </c>
      <c r="CM20" s="31" t="str">
        <f t="shared" si="52"/>
        <v/>
      </c>
      <c r="CN20" s="31" t="str">
        <f t="shared" si="53"/>
        <v/>
      </c>
      <c r="CO20" s="31" t="str">
        <f t="shared" si="54"/>
        <v/>
      </c>
      <c r="CP20" s="31" t="str">
        <f t="shared" si="55"/>
        <v/>
      </c>
      <c r="CQ20" s="31" t="str">
        <f t="shared" si="56"/>
        <v/>
      </c>
      <c r="CR20" s="31" t="str">
        <f t="shared" si="57"/>
        <v/>
      </c>
      <c r="CS20" s="31" t="str">
        <f t="shared" si="58"/>
        <v/>
      </c>
      <c r="CT20" s="31" t="str">
        <f t="shared" si="59"/>
        <v/>
      </c>
      <c r="CU20" s="31" t="str">
        <f t="shared" si="60"/>
        <v/>
      </c>
      <c r="CV20" s="31" t="str">
        <f t="shared" si="61"/>
        <v/>
      </c>
      <c r="CW20" s="31" t="str">
        <f t="shared" si="62"/>
        <v/>
      </c>
      <c r="CX20" s="31" t="str">
        <f t="shared" si="63"/>
        <v/>
      </c>
      <c r="CY20" s="31" t="str">
        <f t="shared" si="64"/>
        <v/>
      </c>
      <c r="CZ20" s="31" t="str">
        <f t="shared" si="65"/>
        <v/>
      </c>
      <c r="DA20" s="31" t="str">
        <f t="shared" si="66"/>
        <v/>
      </c>
      <c r="DB20" s="31" t="str">
        <f t="shared" si="67"/>
        <v/>
      </c>
      <c r="DC20" s="31" t="str">
        <f t="shared" si="68"/>
        <v/>
      </c>
      <c r="DD20" s="31" t="str">
        <f t="shared" si="69"/>
        <v/>
      </c>
      <c r="DE20" s="31" t="str">
        <f t="shared" si="70"/>
        <v/>
      </c>
      <c r="DF20" s="31" t="str">
        <f t="shared" si="71"/>
        <v/>
      </c>
      <c r="DG20" s="31" t="str">
        <f t="shared" si="72"/>
        <v/>
      </c>
      <c r="DH20" s="31" t="str">
        <f t="shared" si="73"/>
        <v/>
      </c>
      <c r="DI20" s="31" t="str">
        <f t="shared" si="74"/>
        <v/>
      </c>
      <c r="DJ20" s="31" t="str">
        <f t="shared" si="75"/>
        <v/>
      </c>
      <c r="DK20" s="31" t="str">
        <f t="shared" si="76"/>
        <v/>
      </c>
      <c r="DL20" s="31" t="str">
        <f t="shared" si="77"/>
        <v/>
      </c>
      <c r="DM20" s="31" t="str">
        <f t="shared" si="78"/>
        <v/>
      </c>
      <c r="DN20" s="31" t="str">
        <f t="shared" si="79"/>
        <v/>
      </c>
      <c r="DO20" s="31" t="str">
        <f t="shared" si="80"/>
        <v/>
      </c>
      <c r="DP20" s="31" t="str">
        <f t="shared" si="81"/>
        <v/>
      </c>
      <c r="DQ20" s="31" t="str">
        <f t="shared" si="82"/>
        <v/>
      </c>
      <c r="DR20" s="31" t="str">
        <f t="shared" si="83"/>
        <v/>
      </c>
      <c r="DS20" s="31" t="str">
        <f t="shared" si="84"/>
        <v/>
      </c>
      <c r="DT20" s="31" t="str">
        <f t="shared" si="85"/>
        <v/>
      </c>
      <c r="DU20" s="31" t="str">
        <f t="shared" si="86"/>
        <v/>
      </c>
      <c r="DV20" s="31" t="str">
        <f t="shared" si="87"/>
        <v/>
      </c>
      <c r="DW20" s="31" t="str">
        <f t="shared" si="88"/>
        <v/>
      </c>
      <c r="DX20" s="31" t="str">
        <f t="shared" si="89"/>
        <v/>
      </c>
      <c r="DY20" s="31" t="str">
        <f t="shared" si="90"/>
        <v/>
      </c>
      <c r="DZ20" s="31" t="str">
        <f t="shared" si="91"/>
        <v/>
      </c>
      <c r="EA20" s="31" t="str">
        <f t="shared" si="92"/>
        <v/>
      </c>
      <c r="EB20" s="31" t="str">
        <f t="shared" si="93"/>
        <v/>
      </c>
      <c r="EC20" s="31" t="str">
        <f t="shared" si="94"/>
        <v/>
      </c>
      <c r="ED20" s="33" t="str">
        <f t="shared" si="95"/>
        <v/>
      </c>
      <c r="EE20" s="33" t="str">
        <f t="shared" si="96"/>
        <v/>
      </c>
    </row>
    <row r="21" spans="1:135">
      <c r="A21" s="15"/>
      <c r="B21" s="15"/>
      <c r="C21" s="35"/>
      <c r="D21" s="15"/>
      <c r="E21" s="35"/>
      <c r="F21" s="15"/>
      <c r="G21" s="15"/>
      <c r="H21" s="16"/>
      <c r="I21" s="37" t="str">
        <f t="shared" si="0"/>
        <v/>
      </c>
      <c r="J21" s="17"/>
      <c r="K21" s="18"/>
      <c r="L21" s="28" t="str">
        <f t="shared" si="1"/>
        <v/>
      </c>
      <c r="M21" s="29" t="str">
        <f t="shared" si="2"/>
        <v/>
      </c>
      <c r="N21" s="29" t="str">
        <f t="shared" si="3"/>
        <v/>
      </c>
      <c r="O21" s="30" t="str">
        <f t="shared" si="4"/>
        <v/>
      </c>
      <c r="P21" s="19"/>
      <c r="Q21" s="17"/>
      <c r="R21" s="17"/>
      <c r="S21" s="29" t="str">
        <f t="shared" si="5"/>
        <v/>
      </c>
      <c r="T21" s="29" t="str">
        <f t="shared" si="6"/>
        <v/>
      </c>
      <c r="U21" s="29" t="str">
        <f t="shared" si="7"/>
        <v/>
      </c>
      <c r="V21" s="34"/>
      <c r="W21" s="30" t="str">
        <f t="shared" si="8"/>
        <v/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15"/>
      <c r="AP21" s="36"/>
      <c r="AQ21" s="31" t="str">
        <f>IF(ISBLANK(A21), "-", VLOOKUP(A21, 利用者一覧!A:D, 4, FALSE))</f>
        <v>-</v>
      </c>
      <c r="AR21" s="31" t="str">
        <f>IF(ISBLANK(B21), "-", VLOOKUP(B21, スタッフ一覧!A:D, 4, FALSE))</f>
        <v>-</v>
      </c>
      <c r="AS21" s="31" t="str">
        <f>IF(ISBLANK(D21), "-", VLOOKUP(D21, スタッフ一覧!A:D, 4, FALSE))</f>
        <v>-</v>
      </c>
      <c r="AT21" s="31" t="str">
        <f>IF(ISBLANK(AO21), "-", VLOOKUP(AO21, スタッフ一覧!A:D, 4, FALSE))</f>
        <v>-</v>
      </c>
      <c r="AU21" s="31" t="str">
        <f>IF(ISBLANK(F21), "-", VLOOKUP(F21, 勤務区分!A:C, 3, FALSE))</f>
        <v>-</v>
      </c>
      <c r="AV21" s="32">
        <f t="shared" si="9"/>
        <v>0</v>
      </c>
      <c r="AW21" s="32">
        <f t="shared" si="10"/>
        <v>0</v>
      </c>
      <c r="AX21" s="32">
        <f t="shared" si="11"/>
        <v>0</v>
      </c>
      <c r="AY21" s="32">
        <f t="shared" si="12"/>
        <v>0</v>
      </c>
      <c r="AZ21" s="32">
        <f t="shared" si="13"/>
        <v>0</v>
      </c>
      <c r="BA21" s="32">
        <f t="shared" si="14"/>
        <v>0</v>
      </c>
      <c r="BB21" s="32">
        <f t="shared" si="15"/>
        <v>0</v>
      </c>
      <c r="BC21" s="32">
        <f t="shared" si="16"/>
        <v>0</v>
      </c>
      <c r="BD21" s="32">
        <f t="shared" si="17"/>
        <v>0</v>
      </c>
      <c r="BE21" s="32">
        <f t="shared" si="18"/>
        <v>0</v>
      </c>
      <c r="BF21" s="32">
        <f t="shared" si="19"/>
        <v>0</v>
      </c>
      <c r="BG21" s="32">
        <f t="shared" si="20"/>
        <v>0</v>
      </c>
      <c r="BH21" s="32">
        <f t="shared" si="21"/>
        <v>0</v>
      </c>
      <c r="BI21" s="32">
        <f t="shared" si="22"/>
        <v>0</v>
      </c>
      <c r="BJ21" s="31" t="str">
        <f t="shared" si="23"/>
        <v/>
      </c>
      <c r="BK21" s="31" t="str">
        <f t="shared" si="24"/>
        <v/>
      </c>
      <c r="BL21" s="31" t="str">
        <f t="shared" si="25"/>
        <v/>
      </c>
      <c r="BM21" s="31" t="str">
        <f t="shared" si="26"/>
        <v/>
      </c>
      <c r="BN21" s="31" t="str">
        <f t="shared" si="27"/>
        <v/>
      </c>
      <c r="BO21" s="31" t="str">
        <f t="shared" si="28"/>
        <v/>
      </c>
      <c r="BP21" s="31" t="str">
        <f t="shared" si="29"/>
        <v/>
      </c>
      <c r="BQ21" s="31" t="str">
        <f t="shared" si="30"/>
        <v/>
      </c>
      <c r="BR21" s="31" t="str">
        <f t="shared" si="31"/>
        <v/>
      </c>
      <c r="BS21" s="31" t="str">
        <f t="shared" si="32"/>
        <v/>
      </c>
      <c r="BT21" s="31" t="str">
        <f t="shared" si="33"/>
        <v/>
      </c>
      <c r="BU21" s="31" t="str">
        <f t="shared" si="34"/>
        <v/>
      </c>
      <c r="BV21" s="31" t="str">
        <f t="shared" si="35"/>
        <v/>
      </c>
      <c r="BW21" s="31" t="str">
        <f t="shared" si="36"/>
        <v/>
      </c>
      <c r="BX21" s="31" t="str">
        <f t="shared" si="37"/>
        <v/>
      </c>
      <c r="BY21" s="31" t="str">
        <f t="shared" si="38"/>
        <v/>
      </c>
      <c r="BZ21" s="31" t="str">
        <f t="shared" si="39"/>
        <v/>
      </c>
      <c r="CA21" s="31" t="str">
        <f t="shared" si="40"/>
        <v/>
      </c>
      <c r="CB21" s="31" t="str">
        <f t="shared" si="41"/>
        <v/>
      </c>
      <c r="CC21" s="31" t="str">
        <f t="shared" si="42"/>
        <v/>
      </c>
      <c r="CD21" s="31" t="str">
        <f t="shared" si="43"/>
        <v/>
      </c>
      <c r="CE21" s="31" t="str">
        <f t="shared" si="44"/>
        <v/>
      </c>
      <c r="CF21" s="31" t="str">
        <f t="shared" si="45"/>
        <v/>
      </c>
      <c r="CG21" s="31" t="str">
        <f t="shared" si="46"/>
        <v/>
      </c>
      <c r="CH21" s="31" t="str">
        <f t="shared" si="47"/>
        <v/>
      </c>
      <c r="CI21" s="31" t="str">
        <f t="shared" si="48"/>
        <v/>
      </c>
      <c r="CJ21" s="31" t="str">
        <f t="shared" si="49"/>
        <v/>
      </c>
      <c r="CK21" s="31" t="str">
        <f t="shared" si="50"/>
        <v/>
      </c>
      <c r="CL21" s="31" t="str">
        <f t="shared" si="51"/>
        <v/>
      </c>
      <c r="CM21" s="31" t="str">
        <f t="shared" si="52"/>
        <v/>
      </c>
      <c r="CN21" s="31" t="str">
        <f t="shared" si="53"/>
        <v/>
      </c>
      <c r="CO21" s="31" t="str">
        <f t="shared" si="54"/>
        <v/>
      </c>
      <c r="CP21" s="31" t="str">
        <f t="shared" si="55"/>
        <v/>
      </c>
      <c r="CQ21" s="31" t="str">
        <f t="shared" si="56"/>
        <v/>
      </c>
      <c r="CR21" s="31" t="str">
        <f t="shared" si="57"/>
        <v/>
      </c>
      <c r="CS21" s="31" t="str">
        <f t="shared" si="58"/>
        <v/>
      </c>
      <c r="CT21" s="31" t="str">
        <f t="shared" si="59"/>
        <v/>
      </c>
      <c r="CU21" s="31" t="str">
        <f t="shared" si="60"/>
        <v/>
      </c>
      <c r="CV21" s="31" t="str">
        <f t="shared" si="61"/>
        <v/>
      </c>
      <c r="CW21" s="31" t="str">
        <f t="shared" si="62"/>
        <v/>
      </c>
      <c r="CX21" s="31" t="str">
        <f t="shared" si="63"/>
        <v/>
      </c>
      <c r="CY21" s="31" t="str">
        <f t="shared" si="64"/>
        <v/>
      </c>
      <c r="CZ21" s="31" t="str">
        <f t="shared" si="65"/>
        <v/>
      </c>
      <c r="DA21" s="31" t="str">
        <f t="shared" si="66"/>
        <v/>
      </c>
      <c r="DB21" s="31" t="str">
        <f t="shared" si="67"/>
        <v/>
      </c>
      <c r="DC21" s="31" t="str">
        <f t="shared" si="68"/>
        <v/>
      </c>
      <c r="DD21" s="31" t="str">
        <f t="shared" si="69"/>
        <v/>
      </c>
      <c r="DE21" s="31" t="str">
        <f t="shared" si="70"/>
        <v/>
      </c>
      <c r="DF21" s="31" t="str">
        <f t="shared" si="71"/>
        <v/>
      </c>
      <c r="DG21" s="31" t="str">
        <f t="shared" si="72"/>
        <v/>
      </c>
      <c r="DH21" s="31" t="str">
        <f t="shared" si="73"/>
        <v/>
      </c>
      <c r="DI21" s="31" t="str">
        <f t="shared" si="74"/>
        <v/>
      </c>
      <c r="DJ21" s="31" t="str">
        <f t="shared" si="75"/>
        <v/>
      </c>
      <c r="DK21" s="31" t="str">
        <f t="shared" si="76"/>
        <v/>
      </c>
      <c r="DL21" s="31" t="str">
        <f t="shared" si="77"/>
        <v/>
      </c>
      <c r="DM21" s="31" t="str">
        <f t="shared" si="78"/>
        <v/>
      </c>
      <c r="DN21" s="31" t="str">
        <f t="shared" si="79"/>
        <v/>
      </c>
      <c r="DO21" s="31" t="str">
        <f t="shared" si="80"/>
        <v/>
      </c>
      <c r="DP21" s="31" t="str">
        <f t="shared" si="81"/>
        <v/>
      </c>
      <c r="DQ21" s="31" t="str">
        <f t="shared" si="82"/>
        <v/>
      </c>
      <c r="DR21" s="31" t="str">
        <f t="shared" si="83"/>
        <v/>
      </c>
      <c r="DS21" s="31" t="str">
        <f t="shared" si="84"/>
        <v/>
      </c>
      <c r="DT21" s="31" t="str">
        <f t="shared" si="85"/>
        <v/>
      </c>
      <c r="DU21" s="31" t="str">
        <f t="shared" si="86"/>
        <v/>
      </c>
      <c r="DV21" s="31" t="str">
        <f t="shared" si="87"/>
        <v/>
      </c>
      <c r="DW21" s="31" t="str">
        <f t="shared" si="88"/>
        <v/>
      </c>
      <c r="DX21" s="31" t="str">
        <f t="shared" si="89"/>
        <v/>
      </c>
      <c r="DY21" s="31" t="str">
        <f t="shared" si="90"/>
        <v/>
      </c>
      <c r="DZ21" s="31" t="str">
        <f t="shared" si="91"/>
        <v/>
      </c>
      <c r="EA21" s="31" t="str">
        <f t="shared" si="92"/>
        <v/>
      </c>
      <c r="EB21" s="31" t="str">
        <f t="shared" si="93"/>
        <v/>
      </c>
      <c r="EC21" s="31" t="str">
        <f t="shared" si="94"/>
        <v/>
      </c>
      <c r="ED21" s="33" t="str">
        <f t="shared" si="95"/>
        <v/>
      </c>
      <c r="EE21" s="33" t="str">
        <f t="shared" si="96"/>
        <v/>
      </c>
    </row>
    <row r="22" spans="1:135">
      <c r="A22" s="15"/>
      <c r="B22" s="15"/>
      <c r="C22" s="35"/>
      <c r="D22" s="15"/>
      <c r="E22" s="35"/>
      <c r="F22" s="15"/>
      <c r="G22" s="15"/>
      <c r="H22" s="16"/>
      <c r="I22" s="37" t="str">
        <f t="shared" si="0"/>
        <v/>
      </c>
      <c r="J22" s="17"/>
      <c r="K22" s="18"/>
      <c r="L22" s="28" t="str">
        <f t="shared" si="1"/>
        <v/>
      </c>
      <c r="M22" s="29" t="str">
        <f t="shared" si="2"/>
        <v/>
      </c>
      <c r="N22" s="29" t="str">
        <f t="shared" si="3"/>
        <v/>
      </c>
      <c r="O22" s="30" t="str">
        <f t="shared" si="4"/>
        <v/>
      </c>
      <c r="P22" s="19"/>
      <c r="Q22" s="17"/>
      <c r="R22" s="17"/>
      <c r="S22" s="29" t="str">
        <f t="shared" si="5"/>
        <v/>
      </c>
      <c r="T22" s="29" t="str">
        <f t="shared" si="6"/>
        <v/>
      </c>
      <c r="U22" s="29" t="str">
        <f t="shared" si="7"/>
        <v/>
      </c>
      <c r="V22" s="34"/>
      <c r="W22" s="30" t="str">
        <f t="shared" si="8"/>
        <v/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15"/>
      <c r="AP22" s="36"/>
      <c r="AQ22" s="31" t="str">
        <f>IF(ISBLANK(A22), "-", VLOOKUP(A22, 利用者一覧!A:D, 4, FALSE))</f>
        <v>-</v>
      </c>
      <c r="AR22" s="31" t="str">
        <f>IF(ISBLANK(B22), "-", VLOOKUP(B22, スタッフ一覧!A:D, 4, FALSE))</f>
        <v>-</v>
      </c>
      <c r="AS22" s="31" t="str">
        <f>IF(ISBLANK(D22), "-", VLOOKUP(D22, スタッフ一覧!A:D, 4, FALSE))</f>
        <v>-</v>
      </c>
      <c r="AT22" s="31" t="str">
        <f>IF(ISBLANK(AO22), "-", VLOOKUP(AO22, スタッフ一覧!A:D, 4, FALSE))</f>
        <v>-</v>
      </c>
      <c r="AU22" s="31" t="str">
        <f>IF(ISBLANK(F22), "-", VLOOKUP(F22, 勤務区分!A:C, 3, FALSE))</f>
        <v>-</v>
      </c>
      <c r="AV22" s="32">
        <f t="shared" si="9"/>
        <v>0</v>
      </c>
      <c r="AW22" s="32">
        <f t="shared" si="10"/>
        <v>0</v>
      </c>
      <c r="AX22" s="32">
        <f t="shared" si="11"/>
        <v>0</v>
      </c>
      <c r="AY22" s="32">
        <f t="shared" si="12"/>
        <v>0</v>
      </c>
      <c r="AZ22" s="32">
        <f t="shared" si="13"/>
        <v>0</v>
      </c>
      <c r="BA22" s="32">
        <f t="shared" si="14"/>
        <v>0</v>
      </c>
      <c r="BB22" s="32">
        <f t="shared" si="15"/>
        <v>0</v>
      </c>
      <c r="BC22" s="32">
        <f t="shared" si="16"/>
        <v>0</v>
      </c>
      <c r="BD22" s="32">
        <f t="shared" si="17"/>
        <v>0</v>
      </c>
      <c r="BE22" s="32">
        <f t="shared" si="18"/>
        <v>0</v>
      </c>
      <c r="BF22" s="32">
        <f t="shared" si="19"/>
        <v>0</v>
      </c>
      <c r="BG22" s="32">
        <f t="shared" si="20"/>
        <v>0</v>
      </c>
      <c r="BH22" s="32">
        <f t="shared" si="21"/>
        <v>0</v>
      </c>
      <c r="BI22" s="32">
        <f t="shared" si="22"/>
        <v>0</v>
      </c>
      <c r="BJ22" s="31" t="str">
        <f t="shared" si="23"/>
        <v/>
      </c>
      <c r="BK22" s="31" t="str">
        <f t="shared" si="24"/>
        <v/>
      </c>
      <c r="BL22" s="31" t="str">
        <f t="shared" si="25"/>
        <v/>
      </c>
      <c r="BM22" s="31" t="str">
        <f t="shared" si="26"/>
        <v/>
      </c>
      <c r="BN22" s="31" t="str">
        <f t="shared" si="27"/>
        <v/>
      </c>
      <c r="BO22" s="31" t="str">
        <f t="shared" si="28"/>
        <v/>
      </c>
      <c r="BP22" s="31" t="str">
        <f t="shared" si="29"/>
        <v/>
      </c>
      <c r="BQ22" s="31" t="str">
        <f t="shared" si="30"/>
        <v/>
      </c>
      <c r="BR22" s="31" t="str">
        <f t="shared" si="31"/>
        <v/>
      </c>
      <c r="BS22" s="31" t="str">
        <f t="shared" si="32"/>
        <v/>
      </c>
      <c r="BT22" s="31" t="str">
        <f t="shared" si="33"/>
        <v/>
      </c>
      <c r="BU22" s="31" t="str">
        <f t="shared" si="34"/>
        <v/>
      </c>
      <c r="BV22" s="31" t="str">
        <f t="shared" si="35"/>
        <v/>
      </c>
      <c r="BW22" s="31" t="str">
        <f t="shared" si="36"/>
        <v/>
      </c>
      <c r="BX22" s="31" t="str">
        <f t="shared" si="37"/>
        <v/>
      </c>
      <c r="BY22" s="31" t="str">
        <f t="shared" si="38"/>
        <v/>
      </c>
      <c r="BZ22" s="31" t="str">
        <f t="shared" si="39"/>
        <v/>
      </c>
      <c r="CA22" s="31" t="str">
        <f t="shared" si="40"/>
        <v/>
      </c>
      <c r="CB22" s="31" t="str">
        <f t="shared" si="41"/>
        <v/>
      </c>
      <c r="CC22" s="31" t="str">
        <f t="shared" si="42"/>
        <v/>
      </c>
      <c r="CD22" s="31" t="str">
        <f t="shared" si="43"/>
        <v/>
      </c>
      <c r="CE22" s="31" t="str">
        <f t="shared" si="44"/>
        <v/>
      </c>
      <c r="CF22" s="31" t="str">
        <f t="shared" si="45"/>
        <v/>
      </c>
      <c r="CG22" s="31" t="str">
        <f t="shared" si="46"/>
        <v/>
      </c>
      <c r="CH22" s="31" t="str">
        <f t="shared" si="47"/>
        <v/>
      </c>
      <c r="CI22" s="31" t="str">
        <f t="shared" si="48"/>
        <v/>
      </c>
      <c r="CJ22" s="31" t="str">
        <f t="shared" si="49"/>
        <v/>
      </c>
      <c r="CK22" s="31" t="str">
        <f t="shared" si="50"/>
        <v/>
      </c>
      <c r="CL22" s="31" t="str">
        <f t="shared" si="51"/>
        <v/>
      </c>
      <c r="CM22" s="31" t="str">
        <f t="shared" si="52"/>
        <v/>
      </c>
      <c r="CN22" s="31" t="str">
        <f t="shared" si="53"/>
        <v/>
      </c>
      <c r="CO22" s="31" t="str">
        <f t="shared" si="54"/>
        <v/>
      </c>
      <c r="CP22" s="31" t="str">
        <f t="shared" si="55"/>
        <v/>
      </c>
      <c r="CQ22" s="31" t="str">
        <f t="shared" si="56"/>
        <v/>
      </c>
      <c r="CR22" s="31" t="str">
        <f t="shared" si="57"/>
        <v/>
      </c>
      <c r="CS22" s="31" t="str">
        <f t="shared" si="58"/>
        <v/>
      </c>
      <c r="CT22" s="31" t="str">
        <f t="shared" si="59"/>
        <v/>
      </c>
      <c r="CU22" s="31" t="str">
        <f t="shared" si="60"/>
        <v/>
      </c>
      <c r="CV22" s="31" t="str">
        <f t="shared" si="61"/>
        <v/>
      </c>
      <c r="CW22" s="31" t="str">
        <f t="shared" si="62"/>
        <v/>
      </c>
      <c r="CX22" s="31" t="str">
        <f t="shared" si="63"/>
        <v/>
      </c>
      <c r="CY22" s="31" t="str">
        <f t="shared" si="64"/>
        <v/>
      </c>
      <c r="CZ22" s="31" t="str">
        <f t="shared" si="65"/>
        <v/>
      </c>
      <c r="DA22" s="31" t="str">
        <f t="shared" si="66"/>
        <v/>
      </c>
      <c r="DB22" s="31" t="str">
        <f t="shared" si="67"/>
        <v/>
      </c>
      <c r="DC22" s="31" t="str">
        <f t="shared" si="68"/>
        <v/>
      </c>
      <c r="DD22" s="31" t="str">
        <f t="shared" si="69"/>
        <v/>
      </c>
      <c r="DE22" s="31" t="str">
        <f t="shared" si="70"/>
        <v/>
      </c>
      <c r="DF22" s="31" t="str">
        <f t="shared" si="71"/>
        <v/>
      </c>
      <c r="DG22" s="31" t="str">
        <f t="shared" si="72"/>
        <v/>
      </c>
      <c r="DH22" s="31" t="str">
        <f t="shared" si="73"/>
        <v/>
      </c>
      <c r="DI22" s="31" t="str">
        <f t="shared" si="74"/>
        <v/>
      </c>
      <c r="DJ22" s="31" t="str">
        <f t="shared" si="75"/>
        <v/>
      </c>
      <c r="DK22" s="31" t="str">
        <f t="shared" si="76"/>
        <v/>
      </c>
      <c r="DL22" s="31" t="str">
        <f t="shared" si="77"/>
        <v/>
      </c>
      <c r="DM22" s="31" t="str">
        <f t="shared" si="78"/>
        <v/>
      </c>
      <c r="DN22" s="31" t="str">
        <f t="shared" si="79"/>
        <v/>
      </c>
      <c r="DO22" s="31" t="str">
        <f t="shared" si="80"/>
        <v/>
      </c>
      <c r="DP22" s="31" t="str">
        <f t="shared" si="81"/>
        <v/>
      </c>
      <c r="DQ22" s="31" t="str">
        <f t="shared" si="82"/>
        <v/>
      </c>
      <c r="DR22" s="31" t="str">
        <f t="shared" si="83"/>
        <v/>
      </c>
      <c r="DS22" s="31" t="str">
        <f t="shared" si="84"/>
        <v/>
      </c>
      <c r="DT22" s="31" t="str">
        <f t="shared" si="85"/>
        <v/>
      </c>
      <c r="DU22" s="31" t="str">
        <f t="shared" si="86"/>
        <v/>
      </c>
      <c r="DV22" s="31" t="str">
        <f t="shared" si="87"/>
        <v/>
      </c>
      <c r="DW22" s="31" t="str">
        <f t="shared" si="88"/>
        <v/>
      </c>
      <c r="DX22" s="31" t="str">
        <f t="shared" si="89"/>
        <v/>
      </c>
      <c r="DY22" s="31" t="str">
        <f t="shared" si="90"/>
        <v/>
      </c>
      <c r="DZ22" s="31" t="str">
        <f t="shared" si="91"/>
        <v/>
      </c>
      <c r="EA22" s="31" t="str">
        <f t="shared" si="92"/>
        <v/>
      </c>
      <c r="EB22" s="31" t="str">
        <f t="shared" si="93"/>
        <v/>
      </c>
      <c r="EC22" s="31" t="str">
        <f t="shared" si="94"/>
        <v/>
      </c>
      <c r="ED22" s="33" t="str">
        <f t="shared" si="95"/>
        <v/>
      </c>
      <c r="EE22" s="33" t="str">
        <f t="shared" si="96"/>
        <v/>
      </c>
    </row>
    <row r="23" spans="1:135">
      <c r="A23" s="15"/>
      <c r="B23" s="15"/>
      <c r="C23" s="35"/>
      <c r="D23" s="15"/>
      <c r="E23" s="35"/>
      <c r="F23" s="15"/>
      <c r="G23" s="15"/>
      <c r="H23" s="16"/>
      <c r="I23" s="37" t="str">
        <f t="shared" si="0"/>
        <v/>
      </c>
      <c r="J23" s="17"/>
      <c r="K23" s="18"/>
      <c r="L23" s="28" t="str">
        <f t="shared" si="1"/>
        <v/>
      </c>
      <c r="M23" s="29" t="str">
        <f t="shared" si="2"/>
        <v/>
      </c>
      <c r="N23" s="29" t="str">
        <f t="shared" si="3"/>
        <v/>
      </c>
      <c r="O23" s="30" t="str">
        <f t="shared" si="4"/>
        <v/>
      </c>
      <c r="P23" s="19"/>
      <c r="Q23" s="17"/>
      <c r="R23" s="17"/>
      <c r="S23" s="29" t="str">
        <f t="shared" si="5"/>
        <v/>
      </c>
      <c r="T23" s="29" t="str">
        <f t="shared" si="6"/>
        <v/>
      </c>
      <c r="U23" s="29" t="str">
        <f t="shared" si="7"/>
        <v/>
      </c>
      <c r="V23" s="34"/>
      <c r="W23" s="30" t="str">
        <f t="shared" si="8"/>
        <v/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15"/>
      <c r="AP23" s="36"/>
      <c r="AQ23" s="31" t="str">
        <f>IF(ISBLANK(A23), "-", VLOOKUP(A23, 利用者一覧!A:D, 4, FALSE))</f>
        <v>-</v>
      </c>
      <c r="AR23" s="31" t="str">
        <f>IF(ISBLANK(B23), "-", VLOOKUP(B23, スタッフ一覧!A:D, 4, FALSE))</f>
        <v>-</v>
      </c>
      <c r="AS23" s="31" t="str">
        <f>IF(ISBLANK(D23), "-", VLOOKUP(D23, スタッフ一覧!A:D, 4, FALSE))</f>
        <v>-</v>
      </c>
      <c r="AT23" s="31" t="str">
        <f>IF(ISBLANK(AO23), "-", VLOOKUP(AO23, スタッフ一覧!A:D, 4, FALSE))</f>
        <v>-</v>
      </c>
      <c r="AU23" s="31" t="str">
        <f>IF(ISBLANK(F23), "-", VLOOKUP(F23, 勤務区分!A:C, 3, FALSE))</f>
        <v>-</v>
      </c>
      <c r="AV23" s="32">
        <f t="shared" si="9"/>
        <v>0</v>
      </c>
      <c r="AW23" s="32">
        <f t="shared" si="10"/>
        <v>0</v>
      </c>
      <c r="AX23" s="32">
        <f t="shared" si="11"/>
        <v>0</v>
      </c>
      <c r="AY23" s="32">
        <f t="shared" si="12"/>
        <v>0</v>
      </c>
      <c r="AZ23" s="32">
        <f t="shared" si="13"/>
        <v>0</v>
      </c>
      <c r="BA23" s="32">
        <f t="shared" si="14"/>
        <v>0</v>
      </c>
      <c r="BB23" s="32">
        <f t="shared" si="15"/>
        <v>0</v>
      </c>
      <c r="BC23" s="32">
        <f t="shared" si="16"/>
        <v>0</v>
      </c>
      <c r="BD23" s="32">
        <f t="shared" si="17"/>
        <v>0</v>
      </c>
      <c r="BE23" s="32">
        <f t="shared" si="18"/>
        <v>0</v>
      </c>
      <c r="BF23" s="32">
        <f t="shared" si="19"/>
        <v>0</v>
      </c>
      <c r="BG23" s="32">
        <f t="shared" si="20"/>
        <v>0</v>
      </c>
      <c r="BH23" s="32">
        <f t="shared" si="21"/>
        <v>0</v>
      </c>
      <c r="BI23" s="32">
        <f t="shared" si="22"/>
        <v>0</v>
      </c>
      <c r="BJ23" s="31" t="str">
        <f t="shared" si="23"/>
        <v/>
      </c>
      <c r="BK23" s="31" t="str">
        <f t="shared" si="24"/>
        <v/>
      </c>
      <c r="BL23" s="31" t="str">
        <f t="shared" si="25"/>
        <v/>
      </c>
      <c r="BM23" s="31" t="str">
        <f t="shared" si="26"/>
        <v/>
      </c>
      <c r="BN23" s="31" t="str">
        <f t="shared" si="27"/>
        <v/>
      </c>
      <c r="BO23" s="31" t="str">
        <f t="shared" si="28"/>
        <v/>
      </c>
      <c r="BP23" s="31" t="str">
        <f t="shared" si="29"/>
        <v/>
      </c>
      <c r="BQ23" s="31" t="str">
        <f t="shared" si="30"/>
        <v/>
      </c>
      <c r="BR23" s="31" t="str">
        <f t="shared" si="31"/>
        <v/>
      </c>
      <c r="BS23" s="31" t="str">
        <f t="shared" si="32"/>
        <v/>
      </c>
      <c r="BT23" s="31" t="str">
        <f t="shared" si="33"/>
        <v/>
      </c>
      <c r="BU23" s="31" t="str">
        <f t="shared" si="34"/>
        <v/>
      </c>
      <c r="BV23" s="31" t="str">
        <f t="shared" si="35"/>
        <v/>
      </c>
      <c r="BW23" s="31" t="str">
        <f t="shared" si="36"/>
        <v/>
      </c>
      <c r="BX23" s="31" t="str">
        <f t="shared" si="37"/>
        <v/>
      </c>
      <c r="BY23" s="31" t="str">
        <f t="shared" si="38"/>
        <v/>
      </c>
      <c r="BZ23" s="31" t="str">
        <f t="shared" si="39"/>
        <v/>
      </c>
      <c r="CA23" s="31" t="str">
        <f t="shared" si="40"/>
        <v/>
      </c>
      <c r="CB23" s="31" t="str">
        <f t="shared" si="41"/>
        <v/>
      </c>
      <c r="CC23" s="31" t="str">
        <f t="shared" si="42"/>
        <v/>
      </c>
      <c r="CD23" s="31" t="str">
        <f t="shared" si="43"/>
        <v/>
      </c>
      <c r="CE23" s="31" t="str">
        <f t="shared" si="44"/>
        <v/>
      </c>
      <c r="CF23" s="31" t="str">
        <f t="shared" si="45"/>
        <v/>
      </c>
      <c r="CG23" s="31" t="str">
        <f t="shared" si="46"/>
        <v/>
      </c>
      <c r="CH23" s="31" t="str">
        <f t="shared" si="47"/>
        <v/>
      </c>
      <c r="CI23" s="31" t="str">
        <f t="shared" si="48"/>
        <v/>
      </c>
      <c r="CJ23" s="31" t="str">
        <f t="shared" si="49"/>
        <v/>
      </c>
      <c r="CK23" s="31" t="str">
        <f t="shared" si="50"/>
        <v/>
      </c>
      <c r="CL23" s="31" t="str">
        <f t="shared" si="51"/>
        <v/>
      </c>
      <c r="CM23" s="31" t="str">
        <f t="shared" si="52"/>
        <v/>
      </c>
      <c r="CN23" s="31" t="str">
        <f t="shared" si="53"/>
        <v/>
      </c>
      <c r="CO23" s="31" t="str">
        <f t="shared" si="54"/>
        <v/>
      </c>
      <c r="CP23" s="31" t="str">
        <f t="shared" si="55"/>
        <v/>
      </c>
      <c r="CQ23" s="31" t="str">
        <f t="shared" si="56"/>
        <v/>
      </c>
      <c r="CR23" s="31" t="str">
        <f t="shared" si="57"/>
        <v/>
      </c>
      <c r="CS23" s="31" t="str">
        <f t="shared" si="58"/>
        <v/>
      </c>
      <c r="CT23" s="31" t="str">
        <f t="shared" si="59"/>
        <v/>
      </c>
      <c r="CU23" s="31" t="str">
        <f t="shared" si="60"/>
        <v/>
      </c>
      <c r="CV23" s="31" t="str">
        <f t="shared" si="61"/>
        <v/>
      </c>
      <c r="CW23" s="31" t="str">
        <f t="shared" si="62"/>
        <v/>
      </c>
      <c r="CX23" s="31" t="str">
        <f t="shared" si="63"/>
        <v/>
      </c>
      <c r="CY23" s="31" t="str">
        <f t="shared" si="64"/>
        <v/>
      </c>
      <c r="CZ23" s="31" t="str">
        <f t="shared" si="65"/>
        <v/>
      </c>
      <c r="DA23" s="31" t="str">
        <f t="shared" si="66"/>
        <v/>
      </c>
      <c r="DB23" s="31" t="str">
        <f t="shared" si="67"/>
        <v/>
      </c>
      <c r="DC23" s="31" t="str">
        <f t="shared" si="68"/>
        <v/>
      </c>
      <c r="DD23" s="31" t="str">
        <f t="shared" si="69"/>
        <v/>
      </c>
      <c r="DE23" s="31" t="str">
        <f t="shared" si="70"/>
        <v/>
      </c>
      <c r="DF23" s="31" t="str">
        <f t="shared" si="71"/>
        <v/>
      </c>
      <c r="DG23" s="31" t="str">
        <f t="shared" si="72"/>
        <v/>
      </c>
      <c r="DH23" s="31" t="str">
        <f t="shared" si="73"/>
        <v/>
      </c>
      <c r="DI23" s="31" t="str">
        <f t="shared" si="74"/>
        <v/>
      </c>
      <c r="DJ23" s="31" t="str">
        <f t="shared" si="75"/>
        <v/>
      </c>
      <c r="DK23" s="31" t="str">
        <f t="shared" si="76"/>
        <v/>
      </c>
      <c r="DL23" s="31" t="str">
        <f t="shared" si="77"/>
        <v/>
      </c>
      <c r="DM23" s="31" t="str">
        <f t="shared" si="78"/>
        <v/>
      </c>
      <c r="DN23" s="31" t="str">
        <f t="shared" si="79"/>
        <v/>
      </c>
      <c r="DO23" s="31" t="str">
        <f t="shared" si="80"/>
        <v/>
      </c>
      <c r="DP23" s="31" t="str">
        <f t="shared" si="81"/>
        <v/>
      </c>
      <c r="DQ23" s="31" t="str">
        <f t="shared" si="82"/>
        <v/>
      </c>
      <c r="DR23" s="31" t="str">
        <f t="shared" si="83"/>
        <v/>
      </c>
      <c r="DS23" s="31" t="str">
        <f t="shared" si="84"/>
        <v/>
      </c>
      <c r="DT23" s="31" t="str">
        <f t="shared" si="85"/>
        <v/>
      </c>
      <c r="DU23" s="31" t="str">
        <f t="shared" si="86"/>
        <v/>
      </c>
      <c r="DV23" s="31" t="str">
        <f t="shared" si="87"/>
        <v/>
      </c>
      <c r="DW23" s="31" t="str">
        <f t="shared" si="88"/>
        <v/>
      </c>
      <c r="DX23" s="31" t="str">
        <f t="shared" si="89"/>
        <v/>
      </c>
      <c r="DY23" s="31" t="str">
        <f t="shared" si="90"/>
        <v/>
      </c>
      <c r="DZ23" s="31" t="str">
        <f t="shared" si="91"/>
        <v/>
      </c>
      <c r="EA23" s="31" t="str">
        <f t="shared" si="92"/>
        <v/>
      </c>
      <c r="EB23" s="31" t="str">
        <f t="shared" si="93"/>
        <v/>
      </c>
      <c r="EC23" s="31" t="str">
        <f t="shared" si="94"/>
        <v/>
      </c>
      <c r="ED23" s="33" t="str">
        <f t="shared" si="95"/>
        <v/>
      </c>
      <c r="EE23" s="33" t="str">
        <f t="shared" si="96"/>
        <v/>
      </c>
    </row>
    <row r="24" spans="1:135">
      <c r="A24" s="15"/>
      <c r="B24" s="15"/>
      <c r="C24" s="35"/>
      <c r="D24" s="15"/>
      <c r="E24" s="35"/>
      <c r="F24" s="15"/>
      <c r="G24" s="15"/>
      <c r="H24" s="16"/>
      <c r="I24" s="37" t="str">
        <f t="shared" si="0"/>
        <v/>
      </c>
      <c r="J24" s="17"/>
      <c r="K24" s="18"/>
      <c r="L24" s="28" t="str">
        <f t="shared" si="1"/>
        <v/>
      </c>
      <c r="M24" s="29" t="str">
        <f t="shared" si="2"/>
        <v/>
      </c>
      <c r="N24" s="29" t="str">
        <f t="shared" si="3"/>
        <v/>
      </c>
      <c r="O24" s="30" t="str">
        <f t="shared" si="4"/>
        <v/>
      </c>
      <c r="P24" s="19"/>
      <c r="Q24" s="17"/>
      <c r="R24" s="17"/>
      <c r="S24" s="29" t="str">
        <f t="shared" si="5"/>
        <v/>
      </c>
      <c r="T24" s="29" t="str">
        <f t="shared" si="6"/>
        <v/>
      </c>
      <c r="U24" s="29" t="str">
        <f t="shared" si="7"/>
        <v/>
      </c>
      <c r="V24" s="34"/>
      <c r="W24" s="30" t="str">
        <f t="shared" si="8"/>
        <v/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15"/>
      <c r="AP24" s="36"/>
      <c r="AQ24" s="31" t="str">
        <f>IF(ISBLANK(A24), "-", VLOOKUP(A24, 利用者一覧!A:D, 4, FALSE))</f>
        <v>-</v>
      </c>
      <c r="AR24" s="31" t="str">
        <f>IF(ISBLANK(B24), "-", VLOOKUP(B24, スタッフ一覧!A:D, 4, FALSE))</f>
        <v>-</v>
      </c>
      <c r="AS24" s="31" t="str">
        <f>IF(ISBLANK(D24), "-", VLOOKUP(D24, スタッフ一覧!A:D, 4, FALSE))</f>
        <v>-</v>
      </c>
      <c r="AT24" s="31" t="str">
        <f>IF(ISBLANK(AO24), "-", VLOOKUP(AO24, スタッフ一覧!A:D, 4, FALSE))</f>
        <v>-</v>
      </c>
      <c r="AU24" s="31" t="str">
        <f>IF(ISBLANK(F24), "-", VLOOKUP(F24, 勤務区分!A:C, 3, FALSE))</f>
        <v>-</v>
      </c>
      <c r="AV24" s="32">
        <f t="shared" si="9"/>
        <v>0</v>
      </c>
      <c r="AW24" s="32">
        <f t="shared" si="10"/>
        <v>0</v>
      </c>
      <c r="AX24" s="32">
        <f t="shared" si="11"/>
        <v>0</v>
      </c>
      <c r="AY24" s="32">
        <f t="shared" si="12"/>
        <v>0</v>
      </c>
      <c r="AZ24" s="32">
        <f t="shared" si="13"/>
        <v>0</v>
      </c>
      <c r="BA24" s="32">
        <f t="shared" si="14"/>
        <v>0</v>
      </c>
      <c r="BB24" s="32">
        <f t="shared" si="15"/>
        <v>0</v>
      </c>
      <c r="BC24" s="32">
        <f t="shared" si="16"/>
        <v>0</v>
      </c>
      <c r="BD24" s="32">
        <f t="shared" si="17"/>
        <v>0</v>
      </c>
      <c r="BE24" s="32">
        <f t="shared" si="18"/>
        <v>0</v>
      </c>
      <c r="BF24" s="32">
        <f t="shared" si="19"/>
        <v>0</v>
      </c>
      <c r="BG24" s="32">
        <f t="shared" si="20"/>
        <v>0</v>
      </c>
      <c r="BH24" s="32">
        <f t="shared" si="21"/>
        <v>0</v>
      </c>
      <c r="BI24" s="32">
        <f t="shared" si="22"/>
        <v>0</v>
      </c>
      <c r="BJ24" s="31" t="str">
        <f t="shared" si="23"/>
        <v/>
      </c>
      <c r="BK24" s="31" t="str">
        <f t="shared" si="24"/>
        <v/>
      </c>
      <c r="BL24" s="31" t="str">
        <f t="shared" si="25"/>
        <v/>
      </c>
      <c r="BM24" s="31" t="str">
        <f t="shared" si="26"/>
        <v/>
      </c>
      <c r="BN24" s="31" t="str">
        <f t="shared" si="27"/>
        <v/>
      </c>
      <c r="BO24" s="31" t="str">
        <f t="shared" si="28"/>
        <v/>
      </c>
      <c r="BP24" s="31" t="str">
        <f t="shared" si="29"/>
        <v/>
      </c>
      <c r="BQ24" s="31" t="str">
        <f t="shared" si="30"/>
        <v/>
      </c>
      <c r="BR24" s="31" t="str">
        <f t="shared" si="31"/>
        <v/>
      </c>
      <c r="BS24" s="31" t="str">
        <f t="shared" si="32"/>
        <v/>
      </c>
      <c r="BT24" s="31" t="str">
        <f t="shared" si="33"/>
        <v/>
      </c>
      <c r="BU24" s="31" t="str">
        <f t="shared" si="34"/>
        <v/>
      </c>
      <c r="BV24" s="31" t="str">
        <f t="shared" si="35"/>
        <v/>
      </c>
      <c r="BW24" s="31" t="str">
        <f t="shared" si="36"/>
        <v/>
      </c>
      <c r="BX24" s="31" t="str">
        <f t="shared" si="37"/>
        <v/>
      </c>
      <c r="BY24" s="31" t="str">
        <f t="shared" si="38"/>
        <v/>
      </c>
      <c r="BZ24" s="31" t="str">
        <f t="shared" si="39"/>
        <v/>
      </c>
      <c r="CA24" s="31" t="str">
        <f t="shared" si="40"/>
        <v/>
      </c>
      <c r="CB24" s="31" t="str">
        <f t="shared" si="41"/>
        <v/>
      </c>
      <c r="CC24" s="31" t="str">
        <f t="shared" si="42"/>
        <v/>
      </c>
      <c r="CD24" s="31" t="str">
        <f t="shared" si="43"/>
        <v/>
      </c>
      <c r="CE24" s="31" t="str">
        <f t="shared" si="44"/>
        <v/>
      </c>
      <c r="CF24" s="31" t="str">
        <f t="shared" si="45"/>
        <v/>
      </c>
      <c r="CG24" s="31" t="str">
        <f t="shared" si="46"/>
        <v/>
      </c>
      <c r="CH24" s="31" t="str">
        <f t="shared" si="47"/>
        <v/>
      </c>
      <c r="CI24" s="31" t="str">
        <f t="shared" si="48"/>
        <v/>
      </c>
      <c r="CJ24" s="31" t="str">
        <f t="shared" si="49"/>
        <v/>
      </c>
      <c r="CK24" s="31" t="str">
        <f t="shared" si="50"/>
        <v/>
      </c>
      <c r="CL24" s="31" t="str">
        <f t="shared" si="51"/>
        <v/>
      </c>
      <c r="CM24" s="31" t="str">
        <f t="shared" si="52"/>
        <v/>
      </c>
      <c r="CN24" s="31" t="str">
        <f t="shared" si="53"/>
        <v/>
      </c>
      <c r="CO24" s="31" t="str">
        <f t="shared" si="54"/>
        <v/>
      </c>
      <c r="CP24" s="31" t="str">
        <f t="shared" si="55"/>
        <v/>
      </c>
      <c r="CQ24" s="31" t="str">
        <f t="shared" si="56"/>
        <v/>
      </c>
      <c r="CR24" s="31" t="str">
        <f t="shared" si="57"/>
        <v/>
      </c>
      <c r="CS24" s="31" t="str">
        <f t="shared" si="58"/>
        <v/>
      </c>
      <c r="CT24" s="31" t="str">
        <f t="shared" si="59"/>
        <v/>
      </c>
      <c r="CU24" s="31" t="str">
        <f t="shared" si="60"/>
        <v/>
      </c>
      <c r="CV24" s="31" t="str">
        <f t="shared" si="61"/>
        <v/>
      </c>
      <c r="CW24" s="31" t="str">
        <f t="shared" si="62"/>
        <v/>
      </c>
      <c r="CX24" s="31" t="str">
        <f t="shared" si="63"/>
        <v/>
      </c>
      <c r="CY24" s="31" t="str">
        <f t="shared" si="64"/>
        <v/>
      </c>
      <c r="CZ24" s="31" t="str">
        <f t="shared" si="65"/>
        <v/>
      </c>
      <c r="DA24" s="31" t="str">
        <f t="shared" si="66"/>
        <v/>
      </c>
      <c r="DB24" s="31" t="str">
        <f t="shared" si="67"/>
        <v/>
      </c>
      <c r="DC24" s="31" t="str">
        <f t="shared" si="68"/>
        <v/>
      </c>
      <c r="DD24" s="31" t="str">
        <f t="shared" si="69"/>
        <v/>
      </c>
      <c r="DE24" s="31" t="str">
        <f t="shared" si="70"/>
        <v/>
      </c>
      <c r="DF24" s="31" t="str">
        <f t="shared" si="71"/>
        <v/>
      </c>
      <c r="DG24" s="31" t="str">
        <f t="shared" si="72"/>
        <v/>
      </c>
      <c r="DH24" s="31" t="str">
        <f t="shared" si="73"/>
        <v/>
      </c>
      <c r="DI24" s="31" t="str">
        <f t="shared" si="74"/>
        <v/>
      </c>
      <c r="DJ24" s="31" t="str">
        <f t="shared" si="75"/>
        <v/>
      </c>
      <c r="DK24" s="31" t="str">
        <f t="shared" si="76"/>
        <v/>
      </c>
      <c r="DL24" s="31" t="str">
        <f t="shared" si="77"/>
        <v/>
      </c>
      <c r="DM24" s="31" t="str">
        <f t="shared" si="78"/>
        <v/>
      </c>
      <c r="DN24" s="31" t="str">
        <f t="shared" si="79"/>
        <v/>
      </c>
      <c r="DO24" s="31" t="str">
        <f t="shared" si="80"/>
        <v/>
      </c>
      <c r="DP24" s="31" t="str">
        <f t="shared" si="81"/>
        <v/>
      </c>
      <c r="DQ24" s="31" t="str">
        <f t="shared" si="82"/>
        <v/>
      </c>
      <c r="DR24" s="31" t="str">
        <f t="shared" si="83"/>
        <v/>
      </c>
      <c r="DS24" s="31" t="str">
        <f t="shared" si="84"/>
        <v/>
      </c>
      <c r="DT24" s="31" t="str">
        <f t="shared" si="85"/>
        <v/>
      </c>
      <c r="DU24" s="31" t="str">
        <f t="shared" si="86"/>
        <v/>
      </c>
      <c r="DV24" s="31" t="str">
        <f t="shared" si="87"/>
        <v/>
      </c>
      <c r="DW24" s="31" t="str">
        <f t="shared" si="88"/>
        <v/>
      </c>
      <c r="DX24" s="31" t="str">
        <f t="shared" si="89"/>
        <v/>
      </c>
      <c r="DY24" s="31" t="str">
        <f t="shared" si="90"/>
        <v/>
      </c>
      <c r="DZ24" s="31" t="str">
        <f t="shared" si="91"/>
        <v/>
      </c>
      <c r="EA24" s="31" t="str">
        <f t="shared" si="92"/>
        <v/>
      </c>
      <c r="EB24" s="31" t="str">
        <f t="shared" si="93"/>
        <v/>
      </c>
      <c r="EC24" s="31" t="str">
        <f t="shared" si="94"/>
        <v/>
      </c>
      <c r="ED24" s="33" t="str">
        <f t="shared" si="95"/>
        <v/>
      </c>
      <c r="EE24" s="33" t="str">
        <f t="shared" si="96"/>
        <v/>
      </c>
    </row>
    <row r="25" spans="1:135">
      <c r="A25" s="15"/>
      <c r="B25" s="15"/>
      <c r="C25" s="35"/>
      <c r="D25" s="15"/>
      <c r="E25" s="35"/>
      <c r="F25" s="15"/>
      <c r="G25" s="15"/>
      <c r="H25" s="16"/>
      <c r="I25" s="37" t="str">
        <f t="shared" si="0"/>
        <v/>
      </c>
      <c r="J25" s="17"/>
      <c r="K25" s="18"/>
      <c r="L25" s="28" t="str">
        <f t="shared" si="1"/>
        <v/>
      </c>
      <c r="M25" s="29" t="str">
        <f t="shared" si="2"/>
        <v/>
      </c>
      <c r="N25" s="29" t="str">
        <f t="shared" si="3"/>
        <v/>
      </c>
      <c r="O25" s="30" t="str">
        <f t="shared" si="4"/>
        <v/>
      </c>
      <c r="P25" s="19"/>
      <c r="Q25" s="17"/>
      <c r="R25" s="17"/>
      <c r="S25" s="29" t="str">
        <f t="shared" si="5"/>
        <v/>
      </c>
      <c r="T25" s="29" t="str">
        <f t="shared" si="6"/>
        <v/>
      </c>
      <c r="U25" s="29" t="str">
        <f t="shared" si="7"/>
        <v/>
      </c>
      <c r="V25" s="34"/>
      <c r="W25" s="30" t="str">
        <f t="shared" si="8"/>
        <v/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15"/>
      <c r="AP25" s="36"/>
      <c r="AQ25" s="31" t="str">
        <f>IF(ISBLANK(A25), "-", VLOOKUP(A25, 利用者一覧!A:D, 4, FALSE))</f>
        <v>-</v>
      </c>
      <c r="AR25" s="31" t="str">
        <f>IF(ISBLANK(B25), "-", VLOOKUP(B25, スタッフ一覧!A:D, 4, FALSE))</f>
        <v>-</v>
      </c>
      <c r="AS25" s="31" t="str">
        <f>IF(ISBLANK(D25), "-", VLOOKUP(D25, スタッフ一覧!A:D, 4, FALSE))</f>
        <v>-</v>
      </c>
      <c r="AT25" s="31" t="str">
        <f>IF(ISBLANK(AO25), "-", VLOOKUP(AO25, スタッフ一覧!A:D, 4, FALSE))</f>
        <v>-</v>
      </c>
      <c r="AU25" s="31" t="str">
        <f>IF(ISBLANK(F25), "-", VLOOKUP(F25, 勤務区分!A:C, 3, FALSE))</f>
        <v>-</v>
      </c>
      <c r="AV25" s="32">
        <f t="shared" si="9"/>
        <v>0</v>
      </c>
      <c r="AW25" s="32">
        <f t="shared" si="10"/>
        <v>0</v>
      </c>
      <c r="AX25" s="32">
        <f t="shared" si="11"/>
        <v>0</v>
      </c>
      <c r="AY25" s="32">
        <f t="shared" si="12"/>
        <v>0</v>
      </c>
      <c r="AZ25" s="32">
        <f t="shared" si="13"/>
        <v>0</v>
      </c>
      <c r="BA25" s="32">
        <f t="shared" si="14"/>
        <v>0</v>
      </c>
      <c r="BB25" s="32">
        <f t="shared" si="15"/>
        <v>0</v>
      </c>
      <c r="BC25" s="32">
        <f t="shared" si="16"/>
        <v>0</v>
      </c>
      <c r="BD25" s="32">
        <f t="shared" si="17"/>
        <v>0</v>
      </c>
      <c r="BE25" s="32">
        <f t="shared" si="18"/>
        <v>0</v>
      </c>
      <c r="BF25" s="32">
        <f t="shared" si="19"/>
        <v>0</v>
      </c>
      <c r="BG25" s="32">
        <f t="shared" si="20"/>
        <v>0</v>
      </c>
      <c r="BH25" s="32">
        <f t="shared" si="21"/>
        <v>0</v>
      </c>
      <c r="BI25" s="32">
        <f t="shared" si="22"/>
        <v>0</v>
      </c>
      <c r="BJ25" s="31" t="str">
        <f t="shared" si="23"/>
        <v/>
      </c>
      <c r="BK25" s="31" t="str">
        <f t="shared" si="24"/>
        <v/>
      </c>
      <c r="BL25" s="31" t="str">
        <f t="shared" si="25"/>
        <v/>
      </c>
      <c r="BM25" s="31" t="str">
        <f t="shared" si="26"/>
        <v/>
      </c>
      <c r="BN25" s="31" t="str">
        <f t="shared" si="27"/>
        <v/>
      </c>
      <c r="BO25" s="31" t="str">
        <f t="shared" si="28"/>
        <v/>
      </c>
      <c r="BP25" s="31" t="str">
        <f t="shared" si="29"/>
        <v/>
      </c>
      <c r="BQ25" s="31" t="str">
        <f t="shared" si="30"/>
        <v/>
      </c>
      <c r="BR25" s="31" t="str">
        <f t="shared" si="31"/>
        <v/>
      </c>
      <c r="BS25" s="31" t="str">
        <f t="shared" si="32"/>
        <v/>
      </c>
      <c r="BT25" s="31" t="str">
        <f t="shared" si="33"/>
        <v/>
      </c>
      <c r="BU25" s="31" t="str">
        <f t="shared" si="34"/>
        <v/>
      </c>
      <c r="BV25" s="31" t="str">
        <f t="shared" si="35"/>
        <v/>
      </c>
      <c r="BW25" s="31" t="str">
        <f t="shared" si="36"/>
        <v/>
      </c>
      <c r="BX25" s="31" t="str">
        <f t="shared" si="37"/>
        <v/>
      </c>
      <c r="BY25" s="31" t="str">
        <f t="shared" si="38"/>
        <v/>
      </c>
      <c r="BZ25" s="31" t="str">
        <f t="shared" si="39"/>
        <v/>
      </c>
      <c r="CA25" s="31" t="str">
        <f t="shared" si="40"/>
        <v/>
      </c>
      <c r="CB25" s="31" t="str">
        <f t="shared" si="41"/>
        <v/>
      </c>
      <c r="CC25" s="31" t="str">
        <f t="shared" si="42"/>
        <v/>
      </c>
      <c r="CD25" s="31" t="str">
        <f t="shared" si="43"/>
        <v/>
      </c>
      <c r="CE25" s="31" t="str">
        <f t="shared" si="44"/>
        <v/>
      </c>
      <c r="CF25" s="31" t="str">
        <f t="shared" si="45"/>
        <v/>
      </c>
      <c r="CG25" s="31" t="str">
        <f t="shared" si="46"/>
        <v/>
      </c>
      <c r="CH25" s="31" t="str">
        <f t="shared" si="47"/>
        <v/>
      </c>
      <c r="CI25" s="31" t="str">
        <f t="shared" si="48"/>
        <v/>
      </c>
      <c r="CJ25" s="31" t="str">
        <f t="shared" si="49"/>
        <v/>
      </c>
      <c r="CK25" s="31" t="str">
        <f t="shared" si="50"/>
        <v/>
      </c>
      <c r="CL25" s="31" t="str">
        <f t="shared" si="51"/>
        <v/>
      </c>
      <c r="CM25" s="31" t="str">
        <f t="shared" si="52"/>
        <v/>
      </c>
      <c r="CN25" s="31" t="str">
        <f t="shared" si="53"/>
        <v/>
      </c>
      <c r="CO25" s="31" t="str">
        <f t="shared" si="54"/>
        <v/>
      </c>
      <c r="CP25" s="31" t="str">
        <f t="shared" si="55"/>
        <v/>
      </c>
      <c r="CQ25" s="31" t="str">
        <f t="shared" si="56"/>
        <v/>
      </c>
      <c r="CR25" s="31" t="str">
        <f t="shared" si="57"/>
        <v/>
      </c>
      <c r="CS25" s="31" t="str">
        <f t="shared" si="58"/>
        <v/>
      </c>
      <c r="CT25" s="31" t="str">
        <f t="shared" si="59"/>
        <v/>
      </c>
      <c r="CU25" s="31" t="str">
        <f t="shared" si="60"/>
        <v/>
      </c>
      <c r="CV25" s="31" t="str">
        <f t="shared" si="61"/>
        <v/>
      </c>
      <c r="CW25" s="31" t="str">
        <f t="shared" si="62"/>
        <v/>
      </c>
      <c r="CX25" s="31" t="str">
        <f t="shared" si="63"/>
        <v/>
      </c>
      <c r="CY25" s="31" t="str">
        <f t="shared" si="64"/>
        <v/>
      </c>
      <c r="CZ25" s="31" t="str">
        <f t="shared" si="65"/>
        <v/>
      </c>
      <c r="DA25" s="31" t="str">
        <f t="shared" si="66"/>
        <v/>
      </c>
      <c r="DB25" s="31" t="str">
        <f t="shared" si="67"/>
        <v/>
      </c>
      <c r="DC25" s="31" t="str">
        <f t="shared" si="68"/>
        <v/>
      </c>
      <c r="DD25" s="31" t="str">
        <f t="shared" si="69"/>
        <v/>
      </c>
      <c r="DE25" s="31" t="str">
        <f t="shared" si="70"/>
        <v/>
      </c>
      <c r="DF25" s="31" t="str">
        <f t="shared" si="71"/>
        <v/>
      </c>
      <c r="DG25" s="31" t="str">
        <f t="shared" si="72"/>
        <v/>
      </c>
      <c r="DH25" s="31" t="str">
        <f t="shared" si="73"/>
        <v/>
      </c>
      <c r="DI25" s="31" t="str">
        <f t="shared" si="74"/>
        <v/>
      </c>
      <c r="DJ25" s="31" t="str">
        <f t="shared" si="75"/>
        <v/>
      </c>
      <c r="DK25" s="31" t="str">
        <f t="shared" si="76"/>
        <v/>
      </c>
      <c r="DL25" s="31" t="str">
        <f t="shared" si="77"/>
        <v/>
      </c>
      <c r="DM25" s="31" t="str">
        <f t="shared" si="78"/>
        <v/>
      </c>
      <c r="DN25" s="31" t="str">
        <f t="shared" si="79"/>
        <v/>
      </c>
      <c r="DO25" s="31" t="str">
        <f t="shared" si="80"/>
        <v/>
      </c>
      <c r="DP25" s="31" t="str">
        <f t="shared" si="81"/>
        <v/>
      </c>
      <c r="DQ25" s="31" t="str">
        <f t="shared" si="82"/>
        <v/>
      </c>
      <c r="DR25" s="31" t="str">
        <f t="shared" si="83"/>
        <v/>
      </c>
      <c r="DS25" s="31" t="str">
        <f t="shared" si="84"/>
        <v/>
      </c>
      <c r="DT25" s="31" t="str">
        <f t="shared" si="85"/>
        <v/>
      </c>
      <c r="DU25" s="31" t="str">
        <f t="shared" si="86"/>
        <v/>
      </c>
      <c r="DV25" s="31" t="str">
        <f t="shared" si="87"/>
        <v/>
      </c>
      <c r="DW25" s="31" t="str">
        <f t="shared" si="88"/>
        <v/>
      </c>
      <c r="DX25" s="31" t="str">
        <f t="shared" si="89"/>
        <v/>
      </c>
      <c r="DY25" s="31" t="str">
        <f t="shared" si="90"/>
        <v/>
      </c>
      <c r="DZ25" s="31" t="str">
        <f t="shared" si="91"/>
        <v/>
      </c>
      <c r="EA25" s="31" t="str">
        <f t="shared" si="92"/>
        <v/>
      </c>
      <c r="EB25" s="31" t="str">
        <f t="shared" si="93"/>
        <v/>
      </c>
      <c r="EC25" s="31" t="str">
        <f t="shared" si="94"/>
        <v/>
      </c>
      <c r="ED25" s="33" t="str">
        <f t="shared" si="95"/>
        <v/>
      </c>
      <c r="EE25" s="33" t="str">
        <f t="shared" si="96"/>
        <v/>
      </c>
    </row>
    <row r="26" spans="1:135">
      <c r="A26" s="15"/>
      <c r="B26" s="15"/>
      <c r="C26" s="35"/>
      <c r="D26" s="15"/>
      <c r="E26" s="35"/>
      <c r="F26" s="15"/>
      <c r="G26" s="15"/>
      <c r="H26" s="16"/>
      <c r="I26" s="37" t="str">
        <f t="shared" si="0"/>
        <v/>
      </c>
      <c r="J26" s="17"/>
      <c r="K26" s="18"/>
      <c r="L26" s="28" t="str">
        <f t="shared" si="1"/>
        <v/>
      </c>
      <c r="M26" s="29" t="str">
        <f t="shared" si="2"/>
        <v/>
      </c>
      <c r="N26" s="29" t="str">
        <f t="shared" si="3"/>
        <v/>
      </c>
      <c r="O26" s="30" t="str">
        <f t="shared" si="4"/>
        <v/>
      </c>
      <c r="P26" s="19"/>
      <c r="Q26" s="17"/>
      <c r="R26" s="17"/>
      <c r="S26" s="29" t="str">
        <f t="shared" si="5"/>
        <v/>
      </c>
      <c r="T26" s="29" t="str">
        <f t="shared" si="6"/>
        <v/>
      </c>
      <c r="U26" s="29" t="str">
        <f t="shared" si="7"/>
        <v/>
      </c>
      <c r="V26" s="34"/>
      <c r="W26" s="30" t="str">
        <f t="shared" si="8"/>
        <v/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15"/>
      <c r="AP26" s="36"/>
      <c r="AQ26" s="31" t="str">
        <f>IF(ISBLANK(A26), "-", VLOOKUP(A26, 利用者一覧!A:D, 4, FALSE))</f>
        <v>-</v>
      </c>
      <c r="AR26" s="31" t="str">
        <f>IF(ISBLANK(B26), "-", VLOOKUP(B26, スタッフ一覧!A:D, 4, FALSE))</f>
        <v>-</v>
      </c>
      <c r="AS26" s="31" t="str">
        <f>IF(ISBLANK(D26), "-", VLOOKUP(D26, スタッフ一覧!A:D, 4, FALSE))</f>
        <v>-</v>
      </c>
      <c r="AT26" s="31" t="str">
        <f>IF(ISBLANK(AO26), "-", VLOOKUP(AO26, スタッフ一覧!A:D, 4, FALSE))</f>
        <v>-</v>
      </c>
      <c r="AU26" s="31" t="str">
        <f>IF(ISBLANK(F26), "-", VLOOKUP(F26, 勤務区分!A:C, 3, FALSE))</f>
        <v>-</v>
      </c>
      <c r="AV26" s="32">
        <f t="shared" si="9"/>
        <v>0</v>
      </c>
      <c r="AW26" s="32">
        <f t="shared" si="10"/>
        <v>0</v>
      </c>
      <c r="AX26" s="32">
        <f t="shared" si="11"/>
        <v>0</v>
      </c>
      <c r="AY26" s="32">
        <f t="shared" si="12"/>
        <v>0</v>
      </c>
      <c r="AZ26" s="32">
        <f t="shared" si="13"/>
        <v>0</v>
      </c>
      <c r="BA26" s="32">
        <f t="shared" si="14"/>
        <v>0</v>
      </c>
      <c r="BB26" s="32">
        <f t="shared" si="15"/>
        <v>0</v>
      </c>
      <c r="BC26" s="32">
        <f t="shared" si="16"/>
        <v>0</v>
      </c>
      <c r="BD26" s="32">
        <f t="shared" si="17"/>
        <v>0</v>
      </c>
      <c r="BE26" s="32">
        <f t="shared" si="18"/>
        <v>0</v>
      </c>
      <c r="BF26" s="32">
        <f t="shared" si="19"/>
        <v>0</v>
      </c>
      <c r="BG26" s="32">
        <f t="shared" si="20"/>
        <v>0</v>
      </c>
      <c r="BH26" s="32">
        <f t="shared" si="21"/>
        <v>0</v>
      </c>
      <c r="BI26" s="32">
        <f t="shared" si="22"/>
        <v>0</v>
      </c>
      <c r="BJ26" s="31" t="str">
        <f t="shared" si="23"/>
        <v/>
      </c>
      <c r="BK26" s="31" t="str">
        <f t="shared" si="24"/>
        <v/>
      </c>
      <c r="BL26" s="31" t="str">
        <f t="shared" si="25"/>
        <v/>
      </c>
      <c r="BM26" s="31" t="str">
        <f t="shared" si="26"/>
        <v/>
      </c>
      <c r="BN26" s="31" t="str">
        <f t="shared" si="27"/>
        <v/>
      </c>
      <c r="BO26" s="31" t="str">
        <f t="shared" si="28"/>
        <v/>
      </c>
      <c r="BP26" s="31" t="str">
        <f t="shared" si="29"/>
        <v/>
      </c>
      <c r="BQ26" s="31" t="str">
        <f t="shared" si="30"/>
        <v/>
      </c>
      <c r="BR26" s="31" t="str">
        <f t="shared" si="31"/>
        <v/>
      </c>
      <c r="BS26" s="31" t="str">
        <f t="shared" si="32"/>
        <v/>
      </c>
      <c r="BT26" s="31" t="str">
        <f t="shared" si="33"/>
        <v/>
      </c>
      <c r="BU26" s="31" t="str">
        <f t="shared" si="34"/>
        <v/>
      </c>
      <c r="BV26" s="31" t="str">
        <f t="shared" si="35"/>
        <v/>
      </c>
      <c r="BW26" s="31" t="str">
        <f t="shared" si="36"/>
        <v/>
      </c>
      <c r="BX26" s="31" t="str">
        <f t="shared" si="37"/>
        <v/>
      </c>
      <c r="BY26" s="31" t="str">
        <f t="shared" si="38"/>
        <v/>
      </c>
      <c r="BZ26" s="31" t="str">
        <f t="shared" si="39"/>
        <v/>
      </c>
      <c r="CA26" s="31" t="str">
        <f t="shared" si="40"/>
        <v/>
      </c>
      <c r="CB26" s="31" t="str">
        <f t="shared" si="41"/>
        <v/>
      </c>
      <c r="CC26" s="31" t="str">
        <f t="shared" si="42"/>
        <v/>
      </c>
      <c r="CD26" s="31" t="str">
        <f t="shared" si="43"/>
        <v/>
      </c>
      <c r="CE26" s="31" t="str">
        <f t="shared" si="44"/>
        <v/>
      </c>
      <c r="CF26" s="31" t="str">
        <f t="shared" si="45"/>
        <v/>
      </c>
      <c r="CG26" s="31" t="str">
        <f t="shared" si="46"/>
        <v/>
      </c>
      <c r="CH26" s="31" t="str">
        <f t="shared" si="47"/>
        <v/>
      </c>
      <c r="CI26" s="31" t="str">
        <f t="shared" si="48"/>
        <v/>
      </c>
      <c r="CJ26" s="31" t="str">
        <f t="shared" si="49"/>
        <v/>
      </c>
      <c r="CK26" s="31" t="str">
        <f t="shared" si="50"/>
        <v/>
      </c>
      <c r="CL26" s="31" t="str">
        <f t="shared" si="51"/>
        <v/>
      </c>
      <c r="CM26" s="31" t="str">
        <f t="shared" si="52"/>
        <v/>
      </c>
      <c r="CN26" s="31" t="str">
        <f t="shared" si="53"/>
        <v/>
      </c>
      <c r="CO26" s="31" t="str">
        <f t="shared" si="54"/>
        <v/>
      </c>
      <c r="CP26" s="31" t="str">
        <f t="shared" si="55"/>
        <v/>
      </c>
      <c r="CQ26" s="31" t="str">
        <f t="shared" si="56"/>
        <v/>
      </c>
      <c r="CR26" s="31" t="str">
        <f t="shared" si="57"/>
        <v/>
      </c>
      <c r="CS26" s="31" t="str">
        <f t="shared" si="58"/>
        <v/>
      </c>
      <c r="CT26" s="31" t="str">
        <f t="shared" si="59"/>
        <v/>
      </c>
      <c r="CU26" s="31" t="str">
        <f t="shared" si="60"/>
        <v/>
      </c>
      <c r="CV26" s="31" t="str">
        <f t="shared" si="61"/>
        <v/>
      </c>
      <c r="CW26" s="31" t="str">
        <f t="shared" si="62"/>
        <v/>
      </c>
      <c r="CX26" s="31" t="str">
        <f t="shared" si="63"/>
        <v/>
      </c>
      <c r="CY26" s="31" t="str">
        <f t="shared" si="64"/>
        <v/>
      </c>
      <c r="CZ26" s="31" t="str">
        <f t="shared" si="65"/>
        <v/>
      </c>
      <c r="DA26" s="31" t="str">
        <f t="shared" si="66"/>
        <v/>
      </c>
      <c r="DB26" s="31" t="str">
        <f t="shared" si="67"/>
        <v/>
      </c>
      <c r="DC26" s="31" t="str">
        <f t="shared" si="68"/>
        <v/>
      </c>
      <c r="DD26" s="31" t="str">
        <f t="shared" si="69"/>
        <v/>
      </c>
      <c r="DE26" s="31" t="str">
        <f t="shared" si="70"/>
        <v/>
      </c>
      <c r="DF26" s="31" t="str">
        <f t="shared" si="71"/>
        <v/>
      </c>
      <c r="DG26" s="31" t="str">
        <f t="shared" si="72"/>
        <v/>
      </c>
      <c r="DH26" s="31" t="str">
        <f t="shared" si="73"/>
        <v/>
      </c>
      <c r="DI26" s="31" t="str">
        <f t="shared" si="74"/>
        <v/>
      </c>
      <c r="DJ26" s="31" t="str">
        <f t="shared" si="75"/>
        <v/>
      </c>
      <c r="DK26" s="31" t="str">
        <f t="shared" si="76"/>
        <v/>
      </c>
      <c r="DL26" s="31" t="str">
        <f t="shared" si="77"/>
        <v/>
      </c>
      <c r="DM26" s="31" t="str">
        <f t="shared" si="78"/>
        <v/>
      </c>
      <c r="DN26" s="31" t="str">
        <f t="shared" si="79"/>
        <v/>
      </c>
      <c r="DO26" s="31" t="str">
        <f t="shared" si="80"/>
        <v/>
      </c>
      <c r="DP26" s="31" t="str">
        <f t="shared" si="81"/>
        <v/>
      </c>
      <c r="DQ26" s="31" t="str">
        <f t="shared" si="82"/>
        <v/>
      </c>
      <c r="DR26" s="31" t="str">
        <f t="shared" si="83"/>
        <v/>
      </c>
      <c r="DS26" s="31" t="str">
        <f t="shared" si="84"/>
        <v/>
      </c>
      <c r="DT26" s="31" t="str">
        <f t="shared" si="85"/>
        <v/>
      </c>
      <c r="DU26" s="31" t="str">
        <f t="shared" si="86"/>
        <v/>
      </c>
      <c r="DV26" s="31" t="str">
        <f t="shared" si="87"/>
        <v/>
      </c>
      <c r="DW26" s="31" t="str">
        <f t="shared" si="88"/>
        <v/>
      </c>
      <c r="DX26" s="31" t="str">
        <f t="shared" si="89"/>
        <v/>
      </c>
      <c r="DY26" s="31" t="str">
        <f t="shared" si="90"/>
        <v/>
      </c>
      <c r="DZ26" s="31" t="str">
        <f t="shared" si="91"/>
        <v/>
      </c>
      <c r="EA26" s="31" t="str">
        <f t="shared" si="92"/>
        <v/>
      </c>
      <c r="EB26" s="31" t="str">
        <f t="shared" si="93"/>
        <v/>
      </c>
      <c r="EC26" s="31" t="str">
        <f t="shared" si="94"/>
        <v/>
      </c>
      <c r="ED26" s="33" t="str">
        <f t="shared" si="95"/>
        <v/>
      </c>
      <c r="EE26" s="33" t="str">
        <f t="shared" si="96"/>
        <v/>
      </c>
    </row>
    <row r="27" spans="1:135">
      <c r="A27" s="15"/>
      <c r="B27" s="15"/>
      <c r="C27" s="35"/>
      <c r="D27" s="15"/>
      <c r="E27" s="35"/>
      <c r="F27" s="15"/>
      <c r="G27" s="15"/>
      <c r="H27" s="16"/>
      <c r="I27" s="37" t="str">
        <f t="shared" si="0"/>
        <v/>
      </c>
      <c r="J27" s="17"/>
      <c r="K27" s="18"/>
      <c r="L27" s="28" t="str">
        <f t="shared" si="1"/>
        <v/>
      </c>
      <c r="M27" s="29" t="str">
        <f t="shared" si="2"/>
        <v/>
      </c>
      <c r="N27" s="29" t="str">
        <f t="shared" si="3"/>
        <v/>
      </c>
      <c r="O27" s="30" t="str">
        <f t="shared" si="4"/>
        <v/>
      </c>
      <c r="P27" s="19"/>
      <c r="Q27" s="17"/>
      <c r="R27" s="17"/>
      <c r="S27" s="29" t="str">
        <f t="shared" si="5"/>
        <v/>
      </c>
      <c r="T27" s="29" t="str">
        <f t="shared" si="6"/>
        <v/>
      </c>
      <c r="U27" s="29" t="str">
        <f t="shared" si="7"/>
        <v/>
      </c>
      <c r="V27" s="34"/>
      <c r="W27" s="30" t="str">
        <f t="shared" si="8"/>
        <v/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15"/>
      <c r="AP27" s="36"/>
      <c r="AQ27" s="31" t="str">
        <f>IF(ISBLANK(A27), "-", VLOOKUP(A27, 利用者一覧!A:D, 4, FALSE))</f>
        <v>-</v>
      </c>
      <c r="AR27" s="31" t="str">
        <f>IF(ISBLANK(B27), "-", VLOOKUP(B27, スタッフ一覧!A:D, 4, FALSE))</f>
        <v>-</v>
      </c>
      <c r="AS27" s="31" t="str">
        <f>IF(ISBLANK(D27), "-", VLOOKUP(D27, スタッフ一覧!A:D, 4, FALSE))</f>
        <v>-</v>
      </c>
      <c r="AT27" s="31" t="str">
        <f>IF(ISBLANK(AO27), "-", VLOOKUP(AO27, スタッフ一覧!A:D, 4, FALSE))</f>
        <v>-</v>
      </c>
      <c r="AU27" s="31" t="str">
        <f>IF(ISBLANK(F27), "-", VLOOKUP(F27, 勤務区分!A:C, 3, FALSE))</f>
        <v>-</v>
      </c>
      <c r="AV27" s="32">
        <f t="shared" si="9"/>
        <v>0</v>
      </c>
      <c r="AW27" s="32">
        <f t="shared" si="10"/>
        <v>0</v>
      </c>
      <c r="AX27" s="32">
        <f t="shared" si="11"/>
        <v>0</v>
      </c>
      <c r="AY27" s="32">
        <f t="shared" si="12"/>
        <v>0</v>
      </c>
      <c r="AZ27" s="32">
        <f t="shared" si="13"/>
        <v>0</v>
      </c>
      <c r="BA27" s="32">
        <f t="shared" si="14"/>
        <v>0</v>
      </c>
      <c r="BB27" s="32">
        <f t="shared" si="15"/>
        <v>0</v>
      </c>
      <c r="BC27" s="32">
        <f t="shared" si="16"/>
        <v>0</v>
      </c>
      <c r="BD27" s="32">
        <f t="shared" si="17"/>
        <v>0</v>
      </c>
      <c r="BE27" s="32">
        <f t="shared" si="18"/>
        <v>0</v>
      </c>
      <c r="BF27" s="32">
        <f t="shared" si="19"/>
        <v>0</v>
      </c>
      <c r="BG27" s="32">
        <f t="shared" si="20"/>
        <v>0</v>
      </c>
      <c r="BH27" s="32">
        <f t="shared" si="21"/>
        <v>0</v>
      </c>
      <c r="BI27" s="32">
        <f t="shared" si="22"/>
        <v>0</v>
      </c>
      <c r="BJ27" s="31" t="str">
        <f t="shared" si="23"/>
        <v/>
      </c>
      <c r="BK27" s="31" t="str">
        <f t="shared" si="24"/>
        <v/>
      </c>
      <c r="BL27" s="31" t="str">
        <f t="shared" si="25"/>
        <v/>
      </c>
      <c r="BM27" s="31" t="str">
        <f t="shared" si="26"/>
        <v/>
      </c>
      <c r="BN27" s="31" t="str">
        <f t="shared" si="27"/>
        <v/>
      </c>
      <c r="BO27" s="31" t="str">
        <f t="shared" si="28"/>
        <v/>
      </c>
      <c r="BP27" s="31" t="str">
        <f t="shared" si="29"/>
        <v/>
      </c>
      <c r="BQ27" s="31" t="str">
        <f t="shared" si="30"/>
        <v/>
      </c>
      <c r="BR27" s="31" t="str">
        <f t="shared" si="31"/>
        <v/>
      </c>
      <c r="BS27" s="31" t="str">
        <f t="shared" si="32"/>
        <v/>
      </c>
      <c r="BT27" s="31" t="str">
        <f t="shared" si="33"/>
        <v/>
      </c>
      <c r="BU27" s="31" t="str">
        <f t="shared" si="34"/>
        <v/>
      </c>
      <c r="BV27" s="31" t="str">
        <f t="shared" si="35"/>
        <v/>
      </c>
      <c r="BW27" s="31" t="str">
        <f t="shared" si="36"/>
        <v/>
      </c>
      <c r="BX27" s="31" t="str">
        <f t="shared" si="37"/>
        <v/>
      </c>
      <c r="BY27" s="31" t="str">
        <f t="shared" si="38"/>
        <v/>
      </c>
      <c r="BZ27" s="31" t="str">
        <f t="shared" si="39"/>
        <v/>
      </c>
      <c r="CA27" s="31" t="str">
        <f t="shared" si="40"/>
        <v/>
      </c>
      <c r="CB27" s="31" t="str">
        <f t="shared" si="41"/>
        <v/>
      </c>
      <c r="CC27" s="31" t="str">
        <f t="shared" si="42"/>
        <v/>
      </c>
      <c r="CD27" s="31" t="str">
        <f t="shared" si="43"/>
        <v/>
      </c>
      <c r="CE27" s="31" t="str">
        <f t="shared" si="44"/>
        <v/>
      </c>
      <c r="CF27" s="31" t="str">
        <f t="shared" si="45"/>
        <v/>
      </c>
      <c r="CG27" s="31" t="str">
        <f t="shared" si="46"/>
        <v/>
      </c>
      <c r="CH27" s="31" t="str">
        <f t="shared" si="47"/>
        <v/>
      </c>
      <c r="CI27" s="31" t="str">
        <f t="shared" si="48"/>
        <v/>
      </c>
      <c r="CJ27" s="31" t="str">
        <f t="shared" si="49"/>
        <v/>
      </c>
      <c r="CK27" s="31" t="str">
        <f t="shared" si="50"/>
        <v/>
      </c>
      <c r="CL27" s="31" t="str">
        <f t="shared" si="51"/>
        <v/>
      </c>
      <c r="CM27" s="31" t="str">
        <f t="shared" si="52"/>
        <v/>
      </c>
      <c r="CN27" s="31" t="str">
        <f t="shared" si="53"/>
        <v/>
      </c>
      <c r="CO27" s="31" t="str">
        <f t="shared" si="54"/>
        <v/>
      </c>
      <c r="CP27" s="31" t="str">
        <f t="shared" si="55"/>
        <v/>
      </c>
      <c r="CQ27" s="31" t="str">
        <f t="shared" si="56"/>
        <v/>
      </c>
      <c r="CR27" s="31" t="str">
        <f t="shared" si="57"/>
        <v/>
      </c>
      <c r="CS27" s="31" t="str">
        <f t="shared" si="58"/>
        <v/>
      </c>
      <c r="CT27" s="31" t="str">
        <f t="shared" si="59"/>
        <v/>
      </c>
      <c r="CU27" s="31" t="str">
        <f t="shared" si="60"/>
        <v/>
      </c>
      <c r="CV27" s="31" t="str">
        <f t="shared" si="61"/>
        <v/>
      </c>
      <c r="CW27" s="31" t="str">
        <f t="shared" si="62"/>
        <v/>
      </c>
      <c r="CX27" s="31" t="str">
        <f t="shared" si="63"/>
        <v/>
      </c>
      <c r="CY27" s="31" t="str">
        <f t="shared" si="64"/>
        <v/>
      </c>
      <c r="CZ27" s="31" t="str">
        <f t="shared" si="65"/>
        <v/>
      </c>
      <c r="DA27" s="31" t="str">
        <f t="shared" si="66"/>
        <v/>
      </c>
      <c r="DB27" s="31" t="str">
        <f t="shared" si="67"/>
        <v/>
      </c>
      <c r="DC27" s="31" t="str">
        <f t="shared" si="68"/>
        <v/>
      </c>
      <c r="DD27" s="31" t="str">
        <f t="shared" si="69"/>
        <v/>
      </c>
      <c r="DE27" s="31" t="str">
        <f t="shared" si="70"/>
        <v/>
      </c>
      <c r="DF27" s="31" t="str">
        <f t="shared" si="71"/>
        <v/>
      </c>
      <c r="DG27" s="31" t="str">
        <f t="shared" si="72"/>
        <v/>
      </c>
      <c r="DH27" s="31" t="str">
        <f t="shared" si="73"/>
        <v/>
      </c>
      <c r="DI27" s="31" t="str">
        <f t="shared" si="74"/>
        <v/>
      </c>
      <c r="DJ27" s="31" t="str">
        <f t="shared" si="75"/>
        <v/>
      </c>
      <c r="DK27" s="31" t="str">
        <f t="shared" si="76"/>
        <v/>
      </c>
      <c r="DL27" s="31" t="str">
        <f t="shared" si="77"/>
        <v/>
      </c>
      <c r="DM27" s="31" t="str">
        <f t="shared" si="78"/>
        <v/>
      </c>
      <c r="DN27" s="31" t="str">
        <f t="shared" si="79"/>
        <v/>
      </c>
      <c r="DO27" s="31" t="str">
        <f t="shared" si="80"/>
        <v/>
      </c>
      <c r="DP27" s="31" t="str">
        <f t="shared" si="81"/>
        <v/>
      </c>
      <c r="DQ27" s="31" t="str">
        <f t="shared" si="82"/>
        <v/>
      </c>
      <c r="DR27" s="31" t="str">
        <f t="shared" si="83"/>
        <v/>
      </c>
      <c r="DS27" s="31" t="str">
        <f t="shared" si="84"/>
        <v/>
      </c>
      <c r="DT27" s="31" t="str">
        <f t="shared" si="85"/>
        <v/>
      </c>
      <c r="DU27" s="31" t="str">
        <f t="shared" si="86"/>
        <v/>
      </c>
      <c r="DV27" s="31" t="str">
        <f t="shared" si="87"/>
        <v/>
      </c>
      <c r="DW27" s="31" t="str">
        <f t="shared" si="88"/>
        <v/>
      </c>
      <c r="DX27" s="31" t="str">
        <f t="shared" si="89"/>
        <v/>
      </c>
      <c r="DY27" s="31" t="str">
        <f t="shared" si="90"/>
        <v/>
      </c>
      <c r="DZ27" s="31" t="str">
        <f t="shared" si="91"/>
        <v/>
      </c>
      <c r="EA27" s="31" t="str">
        <f t="shared" si="92"/>
        <v/>
      </c>
      <c r="EB27" s="31" t="str">
        <f t="shared" si="93"/>
        <v/>
      </c>
      <c r="EC27" s="31" t="str">
        <f t="shared" si="94"/>
        <v/>
      </c>
      <c r="ED27" s="33" t="str">
        <f t="shared" si="95"/>
        <v/>
      </c>
      <c r="EE27" s="33" t="str">
        <f t="shared" si="96"/>
        <v/>
      </c>
    </row>
    <row r="28" spans="1:135">
      <c r="A28" s="15"/>
      <c r="B28" s="15"/>
      <c r="C28" s="35"/>
      <c r="D28" s="15"/>
      <c r="E28" s="35"/>
      <c r="F28" s="15"/>
      <c r="G28" s="15"/>
      <c r="H28" s="16"/>
      <c r="I28" s="37" t="str">
        <f t="shared" si="0"/>
        <v/>
      </c>
      <c r="J28" s="17"/>
      <c r="K28" s="18"/>
      <c r="L28" s="28" t="str">
        <f t="shared" si="1"/>
        <v/>
      </c>
      <c r="M28" s="29" t="str">
        <f t="shared" si="2"/>
        <v/>
      </c>
      <c r="N28" s="29" t="str">
        <f t="shared" si="3"/>
        <v/>
      </c>
      <c r="O28" s="30" t="str">
        <f t="shared" si="4"/>
        <v/>
      </c>
      <c r="P28" s="19"/>
      <c r="Q28" s="17"/>
      <c r="R28" s="17"/>
      <c r="S28" s="29" t="str">
        <f t="shared" si="5"/>
        <v/>
      </c>
      <c r="T28" s="29" t="str">
        <f t="shared" si="6"/>
        <v/>
      </c>
      <c r="U28" s="29" t="str">
        <f t="shared" si="7"/>
        <v/>
      </c>
      <c r="V28" s="34"/>
      <c r="W28" s="30" t="str">
        <f t="shared" si="8"/>
        <v/>
      </c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15"/>
      <c r="AP28" s="36"/>
      <c r="AQ28" s="31" t="str">
        <f>IF(ISBLANK(A28), "-", VLOOKUP(A28, 利用者一覧!A:D, 4, FALSE))</f>
        <v>-</v>
      </c>
      <c r="AR28" s="31" t="str">
        <f>IF(ISBLANK(B28), "-", VLOOKUP(B28, スタッフ一覧!A:D, 4, FALSE))</f>
        <v>-</v>
      </c>
      <c r="AS28" s="31" t="str">
        <f>IF(ISBLANK(D28), "-", VLOOKUP(D28, スタッフ一覧!A:D, 4, FALSE))</f>
        <v>-</v>
      </c>
      <c r="AT28" s="31" t="str">
        <f>IF(ISBLANK(AO28), "-", VLOOKUP(AO28, スタッフ一覧!A:D, 4, FALSE))</f>
        <v>-</v>
      </c>
      <c r="AU28" s="31" t="str">
        <f>IF(ISBLANK(F28), "-", VLOOKUP(F28, 勤務区分!A:C, 3, FALSE))</f>
        <v>-</v>
      </c>
      <c r="AV28" s="32">
        <f t="shared" si="9"/>
        <v>0</v>
      </c>
      <c r="AW28" s="32">
        <f t="shared" si="10"/>
        <v>0</v>
      </c>
      <c r="AX28" s="32">
        <f t="shared" si="11"/>
        <v>0</v>
      </c>
      <c r="AY28" s="32">
        <f t="shared" si="12"/>
        <v>0</v>
      </c>
      <c r="AZ28" s="32">
        <f t="shared" si="13"/>
        <v>0</v>
      </c>
      <c r="BA28" s="32">
        <f t="shared" si="14"/>
        <v>0</v>
      </c>
      <c r="BB28" s="32">
        <f t="shared" si="15"/>
        <v>0</v>
      </c>
      <c r="BC28" s="32">
        <f t="shared" si="16"/>
        <v>0</v>
      </c>
      <c r="BD28" s="32">
        <f t="shared" si="17"/>
        <v>0</v>
      </c>
      <c r="BE28" s="32">
        <f t="shared" si="18"/>
        <v>0</v>
      </c>
      <c r="BF28" s="32">
        <f t="shared" si="19"/>
        <v>0</v>
      </c>
      <c r="BG28" s="32">
        <f t="shared" si="20"/>
        <v>0</v>
      </c>
      <c r="BH28" s="32">
        <f t="shared" si="21"/>
        <v>0</v>
      </c>
      <c r="BI28" s="32">
        <f t="shared" si="22"/>
        <v>0</v>
      </c>
      <c r="BJ28" s="31" t="str">
        <f t="shared" si="23"/>
        <v/>
      </c>
      <c r="BK28" s="31" t="str">
        <f t="shared" si="24"/>
        <v/>
      </c>
      <c r="BL28" s="31" t="str">
        <f t="shared" si="25"/>
        <v/>
      </c>
      <c r="BM28" s="31" t="str">
        <f t="shared" si="26"/>
        <v/>
      </c>
      <c r="BN28" s="31" t="str">
        <f t="shared" si="27"/>
        <v/>
      </c>
      <c r="BO28" s="31" t="str">
        <f t="shared" si="28"/>
        <v/>
      </c>
      <c r="BP28" s="31" t="str">
        <f t="shared" si="29"/>
        <v/>
      </c>
      <c r="BQ28" s="31" t="str">
        <f t="shared" si="30"/>
        <v/>
      </c>
      <c r="BR28" s="31" t="str">
        <f t="shared" si="31"/>
        <v/>
      </c>
      <c r="BS28" s="31" t="str">
        <f t="shared" si="32"/>
        <v/>
      </c>
      <c r="BT28" s="31" t="str">
        <f t="shared" si="33"/>
        <v/>
      </c>
      <c r="BU28" s="31" t="str">
        <f t="shared" si="34"/>
        <v/>
      </c>
      <c r="BV28" s="31" t="str">
        <f t="shared" si="35"/>
        <v/>
      </c>
      <c r="BW28" s="31" t="str">
        <f t="shared" si="36"/>
        <v/>
      </c>
      <c r="BX28" s="31" t="str">
        <f t="shared" si="37"/>
        <v/>
      </c>
      <c r="BY28" s="31" t="str">
        <f t="shared" si="38"/>
        <v/>
      </c>
      <c r="BZ28" s="31" t="str">
        <f t="shared" si="39"/>
        <v/>
      </c>
      <c r="CA28" s="31" t="str">
        <f t="shared" si="40"/>
        <v/>
      </c>
      <c r="CB28" s="31" t="str">
        <f t="shared" si="41"/>
        <v/>
      </c>
      <c r="CC28" s="31" t="str">
        <f t="shared" si="42"/>
        <v/>
      </c>
      <c r="CD28" s="31" t="str">
        <f t="shared" si="43"/>
        <v/>
      </c>
      <c r="CE28" s="31" t="str">
        <f t="shared" si="44"/>
        <v/>
      </c>
      <c r="CF28" s="31" t="str">
        <f t="shared" si="45"/>
        <v/>
      </c>
      <c r="CG28" s="31" t="str">
        <f t="shared" si="46"/>
        <v/>
      </c>
      <c r="CH28" s="31" t="str">
        <f t="shared" si="47"/>
        <v/>
      </c>
      <c r="CI28" s="31" t="str">
        <f t="shared" si="48"/>
        <v/>
      </c>
      <c r="CJ28" s="31" t="str">
        <f t="shared" si="49"/>
        <v/>
      </c>
      <c r="CK28" s="31" t="str">
        <f t="shared" si="50"/>
        <v/>
      </c>
      <c r="CL28" s="31" t="str">
        <f t="shared" si="51"/>
        <v/>
      </c>
      <c r="CM28" s="31" t="str">
        <f t="shared" si="52"/>
        <v/>
      </c>
      <c r="CN28" s="31" t="str">
        <f t="shared" si="53"/>
        <v/>
      </c>
      <c r="CO28" s="31" t="str">
        <f t="shared" si="54"/>
        <v/>
      </c>
      <c r="CP28" s="31" t="str">
        <f t="shared" si="55"/>
        <v/>
      </c>
      <c r="CQ28" s="31" t="str">
        <f t="shared" si="56"/>
        <v/>
      </c>
      <c r="CR28" s="31" t="str">
        <f t="shared" si="57"/>
        <v/>
      </c>
      <c r="CS28" s="31" t="str">
        <f t="shared" si="58"/>
        <v/>
      </c>
      <c r="CT28" s="31" t="str">
        <f t="shared" si="59"/>
        <v/>
      </c>
      <c r="CU28" s="31" t="str">
        <f t="shared" si="60"/>
        <v/>
      </c>
      <c r="CV28" s="31" t="str">
        <f t="shared" si="61"/>
        <v/>
      </c>
      <c r="CW28" s="31" t="str">
        <f t="shared" si="62"/>
        <v/>
      </c>
      <c r="CX28" s="31" t="str">
        <f t="shared" si="63"/>
        <v/>
      </c>
      <c r="CY28" s="31" t="str">
        <f t="shared" si="64"/>
        <v/>
      </c>
      <c r="CZ28" s="31" t="str">
        <f t="shared" si="65"/>
        <v/>
      </c>
      <c r="DA28" s="31" t="str">
        <f t="shared" si="66"/>
        <v/>
      </c>
      <c r="DB28" s="31" t="str">
        <f t="shared" si="67"/>
        <v/>
      </c>
      <c r="DC28" s="31" t="str">
        <f t="shared" si="68"/>
        <v/>
      </c>
      <c r="DD28" s="31" t="str">
        <f t="shared" si="69"/>
        <v/>
      </c>
      <c r="DE28" s="31" t="str">
        <f t="shared" si="70"/>
        <v/>
      </c>
      <c r="DF28" s="31" t="str">
        <f t="shared" si="71"/>
        <v/>
      </c>
      <c r="DG28" s="31" t="str">
        <f t="shared" si="72"/>
        <v/>
      </c>
      <c r="DH28" s="31" t="str">
        <f t="shared" si="73"/>
        <v/>
      </c>
      <c r="DI28" s="31" t="str">
        <f t="shared" si="74"/>
        <v/>
      </c>
      <c r="DJ28" s="31" t="str">
        <f t="shared" si="75"/>
        <v/>
      </c>
      <c r="DK28" s="31" t="str">
        <f t="shared" si="76"/>
        <v/>
      </c>
      <c r="DL28" s="31" t="str">
        <f t="shared" si="77"/>
        <v/>
      </c>
      <c r="DM28" s="31" t="str">
        <f t="shared" si="78"/>
        <v/>
      </c>
      <c r="DN28" s="31" t="str">
        <f t="shared" si="79"/>
        <v/>
      </c>
      <c r="DO28" s="31" t="str">
        <f t="shared" si="80"/>
        <v/>
      </c>
      <c r="DP28" s="31" t="str">
        <f t="shared" si="81"/>
        <v/>
      </c>
      <c r="DQ28" s="31" t="str">
        <f t="shared" si="82"/>
        <v/>
      </c>
      <c r="DR28" s="31" t="str">
        <f t="shared" si="83"/>
        <v/>
      </c>
      <c r="DS28" s="31" t="str">
        <f t="shared" si="84"/>
        <v/>
      </c>
      <c r="DT28" s="31" t="str">
        <f t="shared" si="85"/>
        <v/>
      </c>
      <c r="DU28" s="31" t="str">
        <f t="shared" si="86"/>
        <v/>
      </c>
      <c r="DV28" s="31" t="str">
        <f t="shared" si="87"/>
        <v/>
      </c>
      <c r="DW28" s="31" t="str">
        <f t="shared" si="88"/>
        <v/>
      </c>
      <c r="DX28" s="31" t="str">
        <f t="shared" si="89"/>
        <v/>
      </c>
      <c r="DY28" s="31" t="str">
        <f t="shared" si="90"/>
        <v/>
      </c>
      <c r="DZ28" s="31" t="str">
        <f t="shared" si="91"/>
        <v/>
      </c>
      <c r="EA28" s="31" t="str">
        <f t="shared" si="92"/>
        <v/>
      </c>
      <c r="EB28" s="31" t="str">
        <f t="shared" si="93"/>
        <v/>
      </c>
      <c r="EC28" s="31" t="str">
        <f t="shared" si="94"/>
        <v/>
      </c>
      <c r="ED28" s="33" t="str">
        <f t="shared" si="95"/>
        <v/>
      </c>
      <c r="EE28" s="33" t="str">
        <f t="shared" si="96"/>
        <v/>
      </c>
    </row>
    <row r="29" spans="1:135">
      <c r="A29" s="15"/>
      <c r="B29" s="15"/>
      <c r="C29" s="35"/>
      <c r="D29" s="15"/>
      <c r="E29" s="35"/>
      <c r="F29" s="15"/>
      <c r="G29" s="15"/>
      <c r="H29" s="16"/>
      <c r="I29" s="37" t="str">
        <f t="shared" si="0"/>
        <v/>
      </c>
      <c r="J29" s="17"/>
      <c r="K29" s="18"/>
      <c r="L29" s="28" t="str">
        <f t="shared" si="1"/>
        <v/>
      </c>
      <c r="M29" s="29" t="str">
        <f t="shared" si="2"/>
        <v/>
      </c>
      <c r="N29" s="29" t="str">
        <f t="shared" si="3"/>
        <v/>
      </c>
      <c r="O29" s="30" t="str">
        <f t="shared" si="4"/>
        <v/>
      </c>
      <c r="P29" s="19"/>
      <c r="Q29" s="17"/>
      <c r="R29" s="17"/>
      <c r="S29" s="29" t="str">
        <f t="shared" si="5"/>
        <v/>
      </c>
      <c r="T29" s="29" t="str">
        <f t="shared" si="6"/>
        <v/>
      </c>
      <c r="U29" s="29" t="str">
        <f t="shared" si="7"/>
        <v/>
      </c>
      <c r="V29" s="34"/>
      <c r="W29" s="30" t="str">
        <f t="shared" si="8"/>
        <v/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15"/>
      <c r="AP29" s="36"/>
      <c r="AQ29" s="31" t="str">
        <f>IF(ISBLANK(A29), "-", VLOOKUP(A29, 利用者一覧!A:D, 4, FALSE))</f>
        <v>-</v>
      </c>
      <c r="AR29" s="31" t="str">
        <f>IF(ISBLANK(B29), "-", VLOOKUP(B29, スタッフ一覧!A:D, 4, FALSE))</f>
        <v>-</v>
      </c>
      <c r="AS29" s="31" t="str">
        <f>IF(ISBLANK(D29), "-", VLOOKUP(D29, スタッフ一覧!A:D, 4, FALSE))</f>
        <v>-</v>
      </c>
      <c r="AT29" s="31" t="str">
        <f>IF(ISBLANK(AO29), "-", VLOOKUP(AO29, スタッフ一覧!A:D, 4, FALSE))</f>
        <v>-</v>
      </c>
      <c r="AU29" s="31" t="str">
        <f>IF(ISBLANK(F29), "-", VLOOKUP(F29, 勤務区分!A:C, 3, FALSE))</f>
        <v>-</v>
      </c>
      <c r="AV29" s="32">
        <f t="shared" si="9"/>
        <v>0</v>
      </c>
      <c r="AW29" s="32">
        <f t="shared" si="10"/>
        <v>0</v>
      </c>
      <c r="AX29" s="32">
        <f t="shared" si="11"/>
        <v>0</v>
      </c>
      <c r="AY29" s="32">
        <f t="shared" si="12"/>
        <v>0</v>
      </c>
      <c r="AZ29" s="32">
        <f t="shared" si="13"/>
        <v>0</v>
      </c>
      <c r="BA29" s="32">
        <f t="shared" si="14"/>
        <v>0</v>
      </c>
      <c r="BB29" s="32">
        <f t="shared" si="15"/>
        <v>0</v>
      </c>
      <c r="BC29" s="32">
        <f t="shared" si="16"/>
        <v>0</v>
      </c>
      <c r="BD29" s="32">
        <f t="shared" si="17"/>
        <v>0</v>
      </c>
      <c r="BE29" s="32">
        <f t="shared" si="18"/>
        <v>0</v>
      </c>
      <c r="BF29" s="32">
        <f t="shared" si="19"/>
        <v>0</v>
      </c>
      <c r="BG29" s="32">
        <f t="shared" si="20"/>
        <v>0</v>
      </c>
      <c r="BH29" s="32">
        <f t="shared" si="21"/>
        <v>0</v>
      </c>
      <c r="BI29" s="32">
        <f t="shared" si="22"/>
        <v>0</v>
      </c>
      <c r="BJ29" s="31" t="str">
        <f t="shared" si="23"/>
        <v/>
      </c>
      <c r="BK29" s="31" t="str">
        <f t="shared" si="24"/>
        <v/>
      </c>
      <c r="BL29" s="31" t="str">
        <f t="shared" si="25"/>
        <v/>
      </c>
      <c r="BM29" s="31" t="str">
        <f t="shared" si="26"/>
        <v/>
      </c>
      <c r="BN29" s="31" t="str">
        <f t="shared" si="27"/>
        <v/>
      </c>
      <c r="BO29" s="31" t="str">
        <f t="shared" si="28"/>
        <v/>
      </c>
      <c r="BP29" s="31" t="str">
        <f t="shared" si="29"/>
        <v/>
      </c>
      <c r="BQ29" s="31" t="str">
        <f t="shared" si="30"/>
        <v/>
      </c>
      <c r="BR29" s="31" t="str">
        <f t="shared" si="31"/>
        <v/>
      </c>
      <c r="BS29" s="31" t="str">
        <f t="shared" si="32"/>
        <v/>
      </c>
      <c r="BT29" s="31" t="str">
        <f t="shared" si="33"/>
        <v/>
      </c>
      <c r="BU29" s="31" t="str">
        <f t="shared" si="34"/>
        <v/>
      </c>
      <c r="BV29" s="31" t="str">
        <f t="shared" si="35"/>
        <v/>
      </c>
      <c r="BW29" s="31" t="str">
        <f t="shared" si="36"/>
        <v/>
      </c>
      <c r="BX29" s="31" t="str">
        <f t="shared" si="37"/>
        <v/>
      </c>
      <c r="BY29" s="31" t="str">
        <f t="shared" si="38"/>
        <v/>
      </c>
      <c r="BZ29" s="31" t="str">
        <f t="shared" si="39"/>
        <v/>
      </c>
      <c r="CA29" s="31" t="str">
        <f t="shared" si="40"/>
        <v/>
      </c>
      <c r="CB29" s="31" t="str">
        <f t="shared" si="41"/>
        <v/>
      </c>
      <c r="CC29" s="31" t="str">
        <f t="shared" si="42"/>
        <v/>
      </c>
      <c r="CD29" s="31" t="str">
        <f t="shared" si="43"/>
        <v/>
      </c>
      <c r="CE29" s="31" t="str">
        <f t="shared" si="44"/>
        <v/>
      </c>
      <c r="CF29" s="31" t="str">
        <f t="shared" si="45"/>
        <v/>
      </c>
      <c r="CG29" s="31" t="str">
        <f t="shared" si="46"/>
        <v/>
      </c>
      <c r="CH29" s="31" t="str">
        <f t="shared" si="47"/>
        <v/>
      </c>
      <c r="CI29" s="31" t="str">
        <f t="shared" si="48"/>
        <v/>
      </c>
      <c r="CJ29" s="31" t="str">
        <f t="shared" si="49"/>
        <v/>
      </c>
      <c r="CK29" s="31" t="str">
        <f t="shared" si="50"/>
        <v/>
      </c>
      <c r="CL29" s="31" t="str">
        <f t="shared" si="51"/>
        <v/>
      </c>
      <c r="CM29" s="31" t="str">
        <f t="shared" si="52"/>
        <v/>
      </c>
      <c r="CN29" s="31" t="str">
        <f t="shared" si="53"/>
        <v/>
      </c>
      <c r="CO29" s="31" t="str">
        <f t="shared" si="54"/>
        <v/>
      </c>
      <c r="CP29" s="31" t="str">
        <f t="shared" si="55"/>
        <v/>
      </c>
      <c r="CQ29" s="31" t="str">
        <f t="shared" si="56"/>
        <v/>
      </c>
      <c r="CR29" s="31" t="str">
        <f t="shared" si="57"/>
        <v/>
      </c>
      <c r="CS29" s="31" t="str">
        <f t="shared" si="58"/>
        <v/>
      </c>
      <c r="CT29" s="31" t="str">
        <f t="shared" si="59"/>
        <v/>
      </c>
      <c r="CU29" s="31" t="str">
        <f t="shared" si="60"/>
        <v/>
      </c>
      <c r="CV29" s="31" t="str">
        <f t="shared" si="61"/>
        <v/>
      </c>
      <c r="CW29" s="31" t="str">
        <f t="shared" si="62"/>
        <v/>
      </c>
      <c r="CX29" s="31" t="str">
        <f t="shared" si="63"/>
        <v/>
      </c>
      <c r="CY29" s="31" t="str">
        <f t="shared" si="64"/>
        <v/>
      </c>
      <c r="CZ29" s="31" t="str">
        <f t="shared" si="65"/>
        <v/>
      </c>
      <c r="DA29" s="31" t="str">
        <f t="shared" si="66"/>
        <v/>
      </c>
      <c r="DB29" s="31" t="str">
        <f t="shared" si="67"/>
        <v/>
      </c>
      <c r="DC29" s="31" t="str">
        <f t="shared" si="68"/>
        <v/>
      </c>
      <c r="DD29" s="31" t="str">
        <f t="shared" si="69"/>
        <v/>
      </c>
      <c r="DE29" s="31" t="str">
        <f t="shared" si="70"/>
        <v/>
      </c>
      <c r="DF29" s="31" t="str">
        <f t="shared" si="71"/>
        <v/>
      </c>
      <c r="DG29" s="31" t="str">
        <f t="shared" si="72"/>
        <v/>
      </c>
      <c r="DH29" s="31" t="str">
        <f t="shared" si="73"/>
        <v/>
      </c>
      <c r="DI29" s="31" t="str">
        <f t="shared" si="74"/>
        <v/>
      </c>
      <c r="DJ29" s="31" t="str">
        <f t="shared" si="75"/>
        <v/>
      </c>
      <c r="DK29" s="31" t="str">
        <f t="shared" si="76"/>
        <v/>
      </c>
      <c r="DL29" s="31" t="str">
        <f t="shared" si="77"/>
        <v/>
      </c>
      <c r="DM29" s="31" t="str">
        <f t="shared" si="78"/>
        <v/>
      </c>
      <c r="DN29" s="31" t="str">
        <f t="shared" si="79"/>
        <v/>
      </c>
      <c r="DO29" s="31" t="str">
        <f t="shared" si="80"/>
        <v/>
      </c>
      <c r="DP29" s="31" t="str">
        <f t="shared" si="81"/>
        <v/>
      </c>
      <c r="DQ29" s="31" t="str">
        <f t="shared" si="82"/>
        <v/>
      </c>
      <c r="DR29" s="31" t="str">
        <f t="shared" si="83"/>
        <v/>
      </c>
      <c r="DS29" s="31" t="str">
        <f t="shared" si="84"/>
        <v/>
      </c>
      <c r="DT29" s="31" t="str">
        <f t="shared" si="85"/>
        <v/>
      </c>
      <c r="DU29" s="31" t="str">
        <f t="shared" si="86"/>
        <v/>
      </c>
      <c r="DV29" s="31" t="str">
        <f t="shared" si="87"/>
        <v/>
      </c>
      <c r="DW29" s="31" t="str">
        <f t="shared" si="88"/>
        <v/>
      </c>
      <c r="DX29" s="31" t="str">
        <f t="shared" si="89"/>
        <v/>
      </c>
      <c r="DY29" s="31" t="str">
        <f t="shared" si="90"/>
        <v/>
      </c>
      <c r="DZ29" s="31" t="str">
        <f t="shared" si="91"/>
        <v/>
      </c>
      <c r="EA29" s="31" t="str">
        <f t="shared" si="92"/>
        <v/>
      </c>
      <c r="EB29" s="31" t="str">
        <f t="shared" si="93"/>
        <v/>
      </c>
      <c r="EC29" s="31" t="str">
        <f t="shared" si="94"/>
        <v/>
      </c>
      <c r="ED29" s="33" t="str">
        <f t="shared" si="95"/>
        <v/>
      </c>
      <c r="EE29" s="33" t="str">
        <f t="shared" si="96"/>
        <v/>
      </c>
    </row>
    <row r="30" spans="1:135">
      <c r="A30" s="15"/>
      <c r="B30" s="15"/>
      <c r="C30" s="35"/>
      <c r="D30" s="15"/>
      <c r="E30" s="35"/>
      <c r="F30" s="15"/>
      <c r="G30" s="15"/>
      <c r="H30" s="16"/>
      <c r="I30" s="37" t="str">
        <f t="shared" si="0"/>
        <v/>
      </c>
      <c r="J30" s="17"/>
      <c r="K30" s="18"/>
      <c r="L30" s="28" t="str">
        <f t="shared" si="1"/>
        <v/>
      </c>
      <c r="M30" s="29" t="str">
        <f t="shared" si="2"/>
        <v/>
      </c>
      <c r="N30" s="29" t="str">
        <f t="shared" si="3"/>
        <v/>
      </c>
      <c r="O30" s="30" t="str">
        <f t="shared" si="4"/>
        <v/>
      </c>
      <c r="P30" s="19"/>
      <c r="Q30" s="17"/>
      <c r="R30" s="17"/>
      <c r="S30" s="29" t="str">
        <f t="shared" si="5"/>
        <v/>
      </c>
      <c r="T30" s="29" t="str">
        <f t="shared" si="6"/>
        <v/>
      </c>
      <c r="U30" s="29" t="str">
        <f t="shared" si="7"/>
        <v/>
      </c>
      <c r="V30" s="34"/>
      <c r="W30" s="30" t="str">
        <f t="shared" si="8"/>
        <v/>
      </c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15"/>
      <c r="AP30" s="36"/>
      <c r="AQ30" s="31" t="str">
        <f>IF(ISBLANK(A30), "-", VLOOKUP(A30, 利用者一覧!A:D, 4, FALSE))</f>
        <v>-</v>
      </c>
      <c r="AR30" s="31" t="str">
        <f>IF(ISBLANK(B30), "-", VLOOKUP(B30, スタッフ一覧!A:D, 4, FALSE))</f>
        <v>-</v>
      </c>
      <c r="AS30" s="31" t="str">
        <f>IF(ISBLANK(D30), "-", VLOOKUP(D30, スタッフ一覧!A:D, 4, FALSE))</f>
        <v>-</v>
      </c>
      <c r="AT30" s="31" t="str">
        <f>IF(ISBLANK(AO30), "-", VLOOKUP(AO30, スタッフ一覧!A:D, 4, FALSE))</f>
        <v>-</v>
      </c>
      <c r="AU30" s="31" t="str">
        <f>IF(ISBLANK(F30), "-", VLOOKUP(F30, 勤務区分!A:C, 3, FALSE))</f>
        <v>-</v>
      </c>
      <c r="AV30" s="32">
        <f t="shared" si="9"/>
        <v>0</v>
      </c>
      <c r="AW30" s="32">
        <f t="shared" si="10"/>
        <v>0</v>
      </c>
      <c r="AX30" s="32">
        <f t="shared" si="11"/>
        <v>0</v>
      </c>
      <c r="AY30" s="32">
        <f t="shared" si="12"/>
        <v>0</v>
      </c>
      <c r="AZ30" s="32">
        <f t="shared" si="13"/>
        <v>0</v>
      </c>
      <c r="BA30" s="32">
        <f t="shared" si="14"/>
        <v>0</v>
      </c>
      <c r="BB30" s="32">
        <f t="shared" si="15"/>
        <v>0</v>
      </c>
      <c r="BC30" s="32">
        <f t="shared" si="16"/>
        <v>0</v>
      </c>
      <c r="BD30" s="32">
        <f t="shared" si="17"/>
        <v>0</v>
      </c>
      <c r="BE30" s="32">
        <f t="shared" si="18"/>
        <v>0</v>
      </c>
      <c r="BF30" s="32">
        <f t="shared" si="19"/>
        <v>0</v>
      </c>
      <c r="BG30" s="32">
        <f t="shared" si="20"/>
        <v>0</v>
      </c>
      <c r="BH30" s="32">
        <f t="shared" si="21"/>
        <v>0</v>
      </c>
      <c r="BI30" s="32">
        <f t="shared" si="22"/>
        <v>0</v>
      </c>
      <c r="BJ30" s="31" t="str">
        <f t="shared" si="23"/>
        <v/>
      </c>
      <c r="BK30" s="31" t="str">
        <f t="shared" si="24"/>
        <v/>
      </c>
      <c r="BL30" s="31" t="str">
        <f t="shared" si="25"/>
        <v/>
      </c>
      <c r="BM30" s="31" t="str">
        <f t="shared" si="26"/>
        <v/>
      </c>
      <c r="BN30" s="31" t="str">
        <f t="shared" si="27"/>
        <v/>
      </c>
      <c r="BO30" s="31" t="str">
        <f t="shared" si="28"/>
        <v/>
      </c>
      <c r="BP30" s="31" t="str">
        <f t="shared" si="29"/>
        <v/>
      </c>
      <c r="BQ30" s="31" t="str">
        <f t="shared" si="30"/>
        <v/>
      </c>
      <c r="BR30" s="31" t="str">
        <f t="shared" si="31"/>
        <v/>
      </c>
      <c r="BS30" s="31" t="str">
        <f t="shared" si="32"/>
        <v/>
      </c>
      <c r="BT30" s="31" t="str">
        <f t="shared" si="33"/>
        <v/>
      </c>
      <c r="BU30" s="31" t="str">
        <f t="shared" si="34"/>
        <v/>
      </c>
      <c r="BV30" s="31" t="str">
        <f t="shared" si="35"/>
        <v/>
      </c>
      <c r="BW30" s="31" t="str">
        <f t="shared" si="36"/>
        <v/>
      </c>
      <c r="BX30" s="31" t="str">
        <f t="shared" si="37"/>
        <v/>
      </c>
      <c r="BY30" s="31" t="str">
        <f t="shared" si="38"/>
        <v/>
      </c>
      <c r="BZ30" s="31" t="str">
        <f t="shared" si="39"/>
        <v/>
      </c>
      <c r="CA30" s="31" t="str">
        <f t="shared" si="40"/>
        <v/>
      </c>
      <c r="CB30" s="31" t="str">
        <f t="shared" si="41"/>
        <v/>
      </c>
      <c r="CC30" s="31" t="str">
        <f t="shared" si="42"/>
        <v/>
      </c>
      <c r="CD30" s="31" t="str">
        <f t="shared" si="43"/>
        <v/>
      </c>
      <c r="CE30" s="31" t="str">
        <f t="shared" si="44"/>
        <v/>
      </c>
      <c r="CF30" s="31" t="str">
        <f t="shared" si="45"/>
        <v/>
      </c>
      <c r="CG30" s="31" t="str">
        <f t="shared" si="46"/>
        <v/>
      </c>
      <c r="CH30" s="31" t="str">
        <f t="shared" si="47"/>
        <v/>
      </c>
      <c r="CI30" s="31" t="str">
        <f t="shared" si="48"/>
        <v/>
      </c>
      <c r="CJ30" s="31" t="str">
        <f t="shared" si="49"/>
        <v/>
      </c>
      <c r="CK30" s="31" t="str">
        <f t="shared" si="50"/>
        <v/>
      </c>
      <c r="CL30" s="31" t="str">
        <f t="shared" si="51"/>
        <v/>
      </c>
      <c r="CM30" s="31" t="str">
        <f t="shared" si="52"/>
        <v/>
      </c>
      <c r="CN30" s="31" t="str">
        <f t="shared" si="53"/>
        <v/>
      </c>
      <c r="CO30" s="31" t="str">
        <f t="shared" si="54"/>
        <v/>
      </c>
      <c r="CP30" s="31" t="str">
        <f t="shared" si="55"/>
        <v/>
      </c>
      <c r="CQ30" s="31" t="str">
        <f t="shared" si="56"/>
        <v/>
      </c>
      <c r="CR30" s="31" t="str">
        <f t="shared" si="57"/>
        <v/>
      </c>
      <c r="CS30" s="31" t="str">
        <f t="shared" si="58"/>
        <v/>
      </c>
      <c r="CT30" s="31" t="str">
        <f t="shared" si="59"/>
        <v/>
      </c>
      <c r="CU30" s="31" t="str">
        <f t="shared" si="60"/>
        <v/>
      </c>
      <c r="CV30" s="31" t="str">
        <f t="shared" si="61"/>
        <v/>
      </c>
      <c r="CW30" s="31" t="str">
        <f t="shared" si="62"/>
        <v/>
      </c>
      <c r="CX30" s="31" t="str">
        <f t="shared" si="63"/>
        <v/>
      </c>
      <c r="CY30" s="31" t="str">
        <f t="shared" si="64"/>
        <v/>
      </c>
      <c r="CZ30" s="31" t="str">
        <f t="shared" si="65"/>
        <v/>
      </c>
      <c r="DA30" s="31" t="str">
        <f t="shared" si="66"/>
        <v/>
      </c>
      <c r="DB30" s="31" t="str">
        <f t="shared" si="67"/>
        <v/>
      </c>
      <c r="DC30" s="31" t="str">
        <f t="shared" si="68"/>
        <v/>
      </c>
      <c r="DD30" s="31" t="str">
        <f t="shared" si="69"/>
        <v/>
      </c>
      <c r="DE30" s="31" t="str">
        <f t="shared" si="70"/>
        <v/>
      </c>
      <c r="DF30" s="31" t="str">
        <f t="shared" si="71"/>
        <v/>
      </c>
      <c r="DG30" s="31" t="str">
        <f t="shared" si="72"/>
        <v/>
      </c>
      <c r="DH30" s="31" t="str">
        <f t="shared" si="73"/>
        <v/>
      </c>
      <c r="DI30" s="31" t="str">
        <f t="shared" si="74"/>
        <v/>
      </c>
      <c r="DJ30" s="31" t="str">
        <f t="shared" si="75"/>
        <v/>
      </c>
      <c r="DK30" s="31" t="str">
        <f t="shared" si="76"/>
        <v/>
      </c>
      <c r="DL30" s="31" t="str">
        <f t="shared" si="77"/>
        <v/>
      </c>
      <c r="DM30" s="31" t="str">
        <f t="shared" si="78"/>
        <v/>
      </c>
      <c r="DN30" s="31" t="str">
        <f t="shared" si="79"/>
        <v/>
      </c>
      <c r="DO30" s="31" t="str">
        <f t="shared" si="80"/>
        <v/>
      </c>
      <c r="DP30" s="31" t="str">
        <f t="shared" si="81"/>
        <v/>
      </c>
      <c r="DQ30" s="31" t="str">
        <f t="shared" si="82"/>
        <v/>
      </c>
      <c r="DR30" s="31" t="str">
        <f t="shared" si="83"/>
        <v/>
      </c>
      <c r="DS30" s="31" t="str">
        <f t="shared" si="84"/>
        <v/>
      </c>
      <c r="DT30" s="31" t="str">
        <f t="shared" si="85"/>
        <v/>
      </c>
      <c r="DU30" s="31" t="str">
        <f t="shared" si="86"/>
        <v/>
      </c>
      <c r="DV30" s="31" t="str">
        <f t="shared" si="87"/>
        <v/>
      </c>
      <c r="DW30" s="31" t="str">
        <f t="shared" si="88"/>
        <v/>
      </c>
      <c r="DX30" s="31" t="str">
        <f t="shared" si="89"/>
        <v/>
      </c>
      <c r="DY30" s="31" t="str">
        <f t="shared" si="90"/>
        <v/>
      </c>
      <c r="DZ30" s="31" t="str">
        <f t="shared" si="91"/>
        <v/>
      </c>
      <c r="EA30" s="31" t="str">
        <f t="shared" si="92"/>
        <v/>
      </c>
      <c r="EB30" s="31" t="str">
        <f t="shared" si="93"/>
        <v/>
      </c>
      <c r="EC30" s="31" t="str">
        <f t="shared" si="94"/>
        <v/>
      </c>
      <c r="ED30" s="33" t="str">
        <f t="shared" si="95"/>
        <v/>
      </c>
      <c r="EE30" s="33" t="str">
        <f t="shared" si="96"/>
        <v/>
      </c>
    </row>
    <row r="31" spans="1:135">
      <c r="A31" s="15"/>
      <c r="B31" s="15"/>
      <c r="C31" s="35"/>
      <c r="D31" s="15"/>
      <c r="E31" s="35"/>
      <c r="F31" s="15"/>
      <c r="G31" s="15"/>
      <c r="H31" s="16"/>
      <c r="I31" s="37" t="str">
        <f t="shared" si="0"/>
        <v/>
      </c>
      <c r="J31" s="17"/>
      <c r="K31" s="18"/>
      <c r="L31" s="28" t="str">
        <f t="shared" si="1"/>
        <v/>
      </c>
      <c r="M31" s="29" t="str">
        <f t="shared" si="2"/>
        <v/>
      </c>
      <c r="N31" s="29" t="str">
        <f t="shared" si="3"/>
        <v/>
      </c>
      <c r="O31" s="30" t="str">
        <f t="shared" si="4"/>
        <v/>
      </c>
      <c r="P31" s="19"/>
      <c r="Q31" s="17"/>
      <c r="R31" s="17"/>
      <c r="S31" s="29" t="str">
        <f t="shared" si="5"/>
        <v/>
      </c>
      <c r="T31" s="29" t="str">
        <f t="shared" si="6"/>
        <v/>
      </c>
      <c r="U31" s="29" t="str">
        <f t="shared" si="7"/>
        <v/>
      </c>
      <c r="V31" s="34"/>
      <c r="W31" s="30" t="str">
        <f t="shared" si="8"/>
        <v/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15"/>
      <c r="AP31" s="36"/>
      <c r="AQ31" s="31" t="str">
        <f>IF(ISBLANK(A31), "-", VLOOKUP(A31, 利用者一覧!A:D, 4, FALSE))</f>
        <v>-</v>
      </c>
      <c r="AR31" s="31" t="str">
        <f>IF(ISBLANK(B31), "-", VLOOKUP(B31, スタッフ一覧!A:D, 4, FALSE))</f>
        <v>-</v>
      </c>
      <c r="AS31" s="31" t="str">
        <f>IF(ISBLANK(D31), "-", VLOOKUP(D31, スタッフ一覧!A:D, 4, FALSE))</f>
        <v>-</v>
      </c>
      <c r="AT31" s="31" t="str">
        <f>IF(ISBLANK(AO31), "-", VLOOKUP(AO31, スタッフ一覧!A:D, 4, FALSE))</f>
        <v>-</v>
      </c>
      <c r="AU31" s="31" t="str">
        <f>IF(ISBLANK(F31), "-", VLOOKUP(F31, 勤務区分!A:C, 3, FALSE))</f>
        <v>-</v>
      </c>
      <c r="AV31" s="32">
        <f t="shared" si="9"/>
        <v>0</v>
      </c>
      <c r="AW31" s="32">
        <f t="shared" si="10"/>
        <v>0</v>
      </c>
      <c r="AX31" s="32">
        <f t="shared" si="11"/>
        <v>0</v>
      </c>
      <c r="AY31" s="32">
        <f t="shared" si="12"/>
        <v>0</v>
      </c>
      <c r="AZ31" s="32">
        <f t="shared" si="13"/>
        <v>0</v>
      </c>
      <c r="BA31" s="32">
        <f t="shared" si="14"/>
        <v>0</v>
      </c>
      <c r="BB31" s="32">
        <f t="shared" si="15"/>
        <v>0</v>
      </c>
      <c r="BC31" s="32">
        <f t="shared" si="16"/>
        <v>0</v>
      </c>
      <c r="BD31" s="32">
        <f t="shared" si="17"/>
        <v>0</v>
      </c>
      <c r="BE31" s="32">
        <f t="shared" si="18"/>
        <v>0</v>
      </c>
      <c r="BF31" s="32">
        <f t="shared" si="19"/>
        <v>0</v>
      </c>
      <c r="BG31" s="32">
        <f t="shared" si="20"/>
        <v>0</v>
      </c>
      <c r="BH31" s="32">
        <f t="shared" si="21"/>
        <v>0</v>
      </c>
      <c r="BI31" s="32">
        <f t="shared" si="22"/>
        <v>0</v>
      </c>
      <c r="BJ31" s="31" t="str">
        <f t="shared" si="23"/>
        <v/>
      </c>
      <c r="BK31" s="31" t="str">
        <f t="shared" si="24"/>
        <v/>
      </c>
      <c r="BL31" s="31" t="str">
        <f t="shared" si="25"/>
        <v/>
      </c>
      <c r="BM31" s="31" t="str">
        <f t="shared" si="26"/>
        <v/>
      </c>
      <c r="BN31" s="31" t="str">
        <f t="shared" si="27"/>
        <v/>
      </c>
      <c r="BO31" s="31" t="str">
        <f t="shared" si="28"/>
        <v/>
      </c>
      <c r="BP31" s="31" t="str">
        <f t="shared" si="29"/>
        <v/>
      </c>
      <c r="BQ31" s="31" t="str">
        <f t="shared" si="30"/>
        <v/>
      </c>
      <c r="BR31" s="31" t="str">
        <f t="shared" si="31"/>
        <v/>
      </c>
      <c r="BS31" s="31" t="str">
        <f t="shared" si="32"/>
        <v/>
      </c>
      <c r="BT31" s="31" t="str">
        <f t="shared" si="33"/>
        <v/>
      </c>
      <c r="BU31" s="31" t="str">
        <f t="shared" si="34"/>
        <v/>
      </c>
      <c r="BV31" s="31" t="str">
        <f t="shared" si="35"/>
        <v/>
      </c>
      <c r="BW31" s="31" t="str">
        <f t="shared" si="36"/>
        <v/>
      </c>
      <c r="BX31" s="31" t="str">
        <f t="shared" si="37"/>
        <v/>
      </c>
      <c r="BY31" s="31" t="str">
        <f t="shared" si="38"/>
        <v/>
      </c>
      <c r="BZ31" s="31" t="str">
        <f t="shared" si="39"/>
        <v/>
      </c>
      <c r="CA31" s="31" t="str">
        <f t="shared" si="40"/>
        <v/>
      </c>
      <c r="CB31" s="31" t="str">
        <f t="shared" si="41"/>
        <v/>
      </c>
      <c r="CC31" s="31" t="str">
        <f t="shared" si="42"/>
        <v/>
      </c>
      <c r="CD31" s="31" t="str">
        <f t="shared" si="43"/>
        <v/>
      </c>
      <c r="CE31" s="31" t="str">
        <f t="shared" si="44"/>
        <v/>
      </c>
      <c r="CF31" s="31" t="str">
        <f t="shared" si="45"/>
        <v/>
      </c>
      <c r="CG31" s="31" t="str">
        <f t="shared" si="46"/>
        <v/>
      </c>
      <c r="CH31" s="31" t="str">
        <f t="shared" si="47"/>
        <v/>
      </c>
      <c r="CI31" s="31" t="str">
        <f t="shared" si="48"/>
        <v/>
      </c>
      <c r="CJ31" s="31" t="str">
        <f t="shared" si="49"/>
        <v/>
      </c>
      <c r="CK31" s="31" t="str">
        <f t="shared" si="50"/>
        <v/>
      </c>
      <c r="CL31" s="31" t="str">
        <f t="shared" si="51"/>
        <v/>
      </c>
      <c r="CM31" s="31" t="str">
        <f t="shared" si="52"/>
        <v/>
      </c>
      <c r="CN31" s="31" t="str">
        <f t="shared" si="53"/>
        <v/>
      </c>
      <c r="CO31" s="31" t="str">
        <f t="shared" si="54"/>
        <v/>
      </c>
      <c r="CP31" s="31" t="str">
        <f t="shared" si="55"/>
        <v/>
      </c>
      <c r="CQ31" s="31" t="str">
        <f t="shared" si="56"/>
        <v/>
      </c>
      <c r="CR31" s="31" t="str">
        <f t="shared" si="57"/>
        <v/>
      </c>
      <c r="CS31" s="31" t="str">
        <f t="shared" si="58"/>
        <v/>
      </c>
      <c r="CT31" s="31" t="str">
        <f t="shared" si="59"/>
        <v/>
      </c>
      <c r="CU31" s="31" t="str">
        <f t="shared" si="60"/>
        <v/>
      </c>
      <c r="CV31" s="31" t="str">
        <f t="shared" si="61"/>
        <v/>
      </c>
      <c r="CW31" s="31" t="str">
        <f t="shared" si="62"/>
        <v/>
      </c>
      <c r="CX31" s="31" t="str">
        <f t="shared" si="63"/>
        <v/>
      </c>
      <c r="CY31" s="31" t="str">
        <f t="shared" si="64"/>
        <v/>
      </c>
      <c r="CZ31" s="31" t="str">
        <f t="shared" si="65"/>
        <v/>
      </c>
      <c r="DA31" s="31" t="str">
        <f t="shared" si="66"/>
        <v/>
      </c>
      <c r="DB31" s="31" t="str">
        <f t="shared" si="67"/>
        <v/>
      </c>
      <c r="DC31" s="31" t="str">
        <f t="shared" si="68"/>
        <v/>
      </c>
      <c r="DD31" s="31" t="str">
        <f t="shared" si="69"/>
        <v/>
      </c>
      <c r="DE31" s="31" t="str">
        <f t="shared" si="70"/>
        <v/>
      </c>
      <c r="DF31" s="31" t="str">
        <f t="shared" si="71"/>
        <v/>
      </c>
      <c r="DG31" s="31" t="str">
        <f t="shared" si="72"/>
        <v/>
      </c>
      <c r="DH31" s="31" t="str">
        <f t="shared" si="73"/>
        <v/>
      </c>
      <c r="DI31" s="31" t="str">
        <f t="shared" si="74"/>
        <v/>
      </c>
      <c r="DJ31" s="31" t="str">
        <f t="shared" si="75"/>
        <v/>
      </c>
      <c r="DK31" s="31" t="str">
        <f t="shared" si="76"/>
        <v/>
      </c>
      <c r="DL31" s="31" t="str">
        <f t="shared" si="77"/>
        <v/>
      </c>
      <c r="DM31" s="31" t="str">
        <f t="shared" si="78"/>
        <v/>
      </c>
      <c r="DN31" s="31" t="str">
        <f t="shared" si="79"/>
        <v/>
      </c>
      <c r="DO31" s="31" t="str">
        <f t="shared" si="80"/>
        <v/>
      </c>
      <c r="DP31" s="31" t="str">
        <f t="shared" si="81"/>
        <v/>
      </c>
      <c r="DQ31" s="31" t="str">
        <f t="shared" si="82"/>
        <v/>
      </c>
      <c r="DR31" s="31" t="str">
        <f t="shared" si="83"/>
        <v/>
      </c>
      <c r="DS31" s="31" t="str">
        <f t="shared" si="84"/>
        <v/>
      </c>
      <c r="DT31" s="31" t="str">
        <f t="shared" si="85"/>
        <v/>
      </c>
      <c r="DU31" s="31" t="str">
        <f t="shared" si="86"/>
        <v/>
      </c>
      <c r="DV31" s="31" t="str">
        <f t="shared" si="87"/>
        <v/>
      </c>
      <c r="DW31" s="31" t="str">
        <f t="shared" si="88"/>
        <v/>
      </c>
      <c r="DX31" s="31" t="str">
        <f t="shared" si="89"/>
        <v/>
      </c>
      <c r="DY31" s="31" t="str">
        <f t="shared" si="90"/>
        <v/>
      </c>
      <c r="DZ31" s="31" t="str">
        <f t="shared" si="91"/>
        <v/>
      </c>
      <c r="EA31" s="31" t="str">
        <f t="shared" si="92"/>
        <v/>
      </c>
      <c r="EB31" s="31" t="str">
        <f t="shared" si="93"/>
        <v/>
      </c>
      <c r="EC31" s="31" t="str">
        <f t="shared" si="94"/>
        <v/>
      </c>
      <c r="ED31" s="33" t="str">
        <f t="shared" si="95"/>
        <v/>
      </c>
      <c r="EE31" s="33" t="str">
        <f t="shared" si="96"/>
        <v/>
      </c>
    </row>
    <row r="32" spans="1:135">
      <c r="A32" s="15"/>
      <c r="B32" s="15"/>
      <c r="C32" s="35"/>
      <c r="D32" s="15"/>
      <c r="E32" s="35"/>
      <c r="F32" s="15"/>
      <c r="G32" s="15"/>
      <c r="H32" s="16"/>
      <c r="I32" s="37" t="str">
        <f t="shared" si="0"/>
        <v/>
      </c>
      <c r="J32" s="17"/>
      <c r="K32" s="18"/>
      <c r="L32" s="28" t="str">
        <f t="shared" si="1"/>
        <v/>
      </c>
      <c r="M32" s="29" t="str">
        <f t="shared" si="2"/>
        <v/>
      </c>
      <c r="N32" s="29" t="str">
        <f t="shared" si="3"/>
        <v/>
      </c>
      <c r="O32" s="30" t="str">
        <f t="shared" si="4"/>
        <v/>
      </c>
      <c r="P32" s="19"/>
      <c r="Q32" s="17"/>
      <c r="R32" s="17"/>
      <c r="S32" s="29" t="str">
        <f t="shared" si="5"/>
        <v/>
      </c>
      <c r="T32" s="29" t="str">
        <f t="shared" si="6"/>
        <v/>
      </c>
      <c r="U32" s="29" t="str">
        <f t="shared" si="7"/>
        <v/>
      </c>
      <c r="V32" s="34"/>
      <c r="W32" s="30" t="str">
        <f t="shared" si="8"/>
        <v/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15"/>
      <c r="AP32" s="36"/>
      <c r="AQ32" s="31" t="str">
        <f>IF(ISBLANK(A32), "-", VLOOKUP(A32, 利用者一覧!A:D, 4, FALSE))</f>
        <v>-</v>
      </c>
      <c r="AR32" s="31" t="str">
        <f>IF(ISBLANK(B32), "-", VLOOKUP(B32, スタッフ一覧!A:D, 4, FALSE))</f>
        <v>-</v>
      </c>
      <c r="AS32" s="31" t="str">
        <f>IF(ISBLANK(D32), "-", VLOOKUP(D32, スタッフ一覧!A:D, 4, FALSE))</f>
        <v>-</v>
      </c>
      <c r="AT32" s="31" t="str">
        <f>IF(ISBLANK(AO32), "-", VLOOKUP(AO32, スタッフ一覧!A:D, 4, FALSE))</f>
        <v>-</v>
      </c>
      <c r="AU32" s="31" t="str">
        <f>IF(ISBLANK(F32), "-", VLOOKUP(F32, 勤務区分!A:C, 3, FALSE))</f>
        <v>-</v>
      </c>
      <c r="AV32" s="32">
        <f t="shared" si="9"/>
        <v>0</v>
      </c>
      <c r="AW32" s="32">
        <f t="shared" si="10"/>
        <v>0</v>
      </c>
      <c r="AX32" s="32">
        <f t="shared" si="11"/>
        <v>0</v>
      </c>
      <c r="AY32" s="32">
        <f t="shared" si="12"/>
        <v>0</v>
      </c>
      <c r="AZ32" s="32">
        <f t="shared" si="13"/>
        <v>0</v>
      </c>
      <c r="BA32" s="32">
        <f t="shared" si="14"/>
        <v>0</v>
      </c>
      <c r="BB32" s="32">
        <f t="shared" si="15"/>
        <v>0</v>
      </c>
      <c r="BC32" s="32">
        <f t="shared" si="16"/>
        <v>0</v>
      </c>
      <c r="BD32" s="32">
        <f t="shared" si="17"/>
        <v>0</v>
      </c>
      <c r="BE32" s="32">
        <f t="shared" si="18"/>
        <v>0</v>
      </c>
      <c r="BF32" s="32">
        <f t="shared" si="19"/>
        <v>0</v>
      </c>
      <c r="BG32" s="32">
        <f t="shared" si="20"/>
        <v>0</v>
      </c>
      <c r="BH32" s="32">
        <f t="shared" si="21"/>
        <v>0</v>
      </c>
      <c r="BI32" s="32">
        <f t="shared" si="22"/>
        <v>0</v>
      </c>
      <c r="BJ32" s="31" t="str">
        <f t="shared" si="23"/>
        <v/>
      </c>
      <c r="BK32" s="31" t="str">
        <f t="shared" si="24"/>
        <v/>
      </c>
      <c r="BL32" s="31" t="str">
        <f t="shared" si="25"/>
        <v/>
      </c>
      <c r="BM32" s="31" t="str">
        <f t="shared" si="26"/>
        <v/>
      </c>
      <c r="BN32" s="31" t="str">
        <f t="shared" si="27"/>
        <v/>
      </c>
      <c r="BO32" s="31" t="str">
        <f t="shared" si="28"/>
        <v/>
      </c>
      <c r="BP32" s="31" t="str">
        <f t="shared" si="29"/>
        <v/>
      </c>
      <c r="BQ32" s="31" t="str">
        <f t="shared" si="30"/>
        <v/>
      </c>
      <c r="BR32" s="31" t="str">
        <f t="shared" si="31"/>
        <v/>
      </c>
      <c r="BS32" s="31" t="str">
        <f t="shared" si="32"/>
        <v/>
      </c>
      <c r="BT32" s="31" t="str">
        <f t="shared" si="33"/>
        <v/>
      </c>
      <c r="BU32" s="31" t="str">
        <f t="shared" si="34"/>
        <v/>
      </c>
      <c r="BV32" s="31" t="str">
        <f t="shared" si="35"/>
        <v/>
      </c>
      <c r="BW32" s="31" t="str">
        <f t="shared" si="36"/>
        <v/>
      </c>
      <c r="BX32" s="31" t="str">
        <f t="shared" si="37"/>
        <v/>
      </c>
      <c r="BY32" s="31" t="str">
        <f t="shared" si="38"/>
        <v/>
      </c>
      <c r="BZ32" s="31" t="str">
        <f t="shared" si="39"/>
        <v/>
      </c>
      <c r="CA32" s="31" t="str">
        <f t="shared" si="40"/>
        <v/>
      </c>
      <c r="CB32" s="31" t="str">
        <f t="shared" si="41"/>
        <v/>
      </c>
      <c r="CC32" s="31" t="str">
        <f t="shared" si="42"/>
        <v/>
      </c>
      <c r="CD32" s="31" t="str">
        <f t="shared" si="43"/>
        <v/>
      </c>
      <c r="CE32" s="31" t="str">
        <f t="shared" si="44"/>
        <v/>
      </c>
      <c r="CF32" s="31" t="str">
        <f t="shared" si="45"/>
        <v/>
      </c>
      <c r="CG32" s="31" t="str">
        <f t="shared" si="46"/>
        <v/>
      </c>
      <c r="CH32" s="31" t="str">
        <f t="shared" si="47"/>
        <v/>
      </c>
      <c r="CI32" s="31" t="str">
        <f t="shared" si="48"/>
        <v/>
      </c>
      <c r="CJ32" s="31" t="str">
        <f t="shared" si="49"/>
        <v/>
      </c>
      <c r="CK32" s="31" t="str">
        <f t="shared" si="50"/>
        <v/>
      </c>
      <c r="CL32" s="31" t="str">
        <f t="shared" si="51"/>
        <v/>
      </c>
      <c r="CM32" s="31" t="str">
        <f t="shared" si="52"/>
        <v/>
      </c>
      <c r="CN32" s="31" t="str">
        <f t="shared" si="53"/>
        <v/>
      </c>
      <c r="CO32" s="31" t="str">
        <f t="shared" si="54"/>
        <v/>
      </c>
      <c r="CP32" s="31" t="str">
        <f t="shared" si="55"/>
        <v/>
      </c>
      <c r="CQ32" s="31" t="str">
        <f t="shared" si="56"/>
        <v/>
      </c>
      <c r="CR32" s="31" t="str">
        <f t="shared" si="57"/>
        <v/>
      </c>
      <c r="CS32" s="31" t="str">
        <f t="shared" si="58"/>
        <v/>
      </c>
      <c r="CT32" s="31" t="str">
        <f t="shared" si="59"/>
        <v/>
      </c>
      <c r="CU32" s="31" t="str">
        <f t="shared" si="60"/>
        <v/>
      </c>
      <c r="CV32" s="31" t="str">
        <f t="shared" si="61"/>
        <v/>
      </c>
      <c r="CW32" s="31" t="str">
        <f t="shared" si="62"/>
        <v/>
      </c>
      <c r="CX32" s="31" t="str">
        <f t="shared" si="63"/>
        <v/>
      </c>
      <c r="CY32" s="31" t="str">
        <f t="shared" si="64"/>
        <v/>
      </c>
      <c r="CZ32" s="31" t="str">
        <f t="shared" si="65"/>
        <v/>
      </c>
      <c r="DA32" s="31" t="str">
        <f t="shared" si="66"/>
        <v/>
      </c>
      <c r="DB32" s="31" t="str">
        <f t="shared" si="67"/>
        <v/>
      </c>
      <c r="DC32" s="31" t="str">
        <f t="shared" si="68"/>
        <v/>
      </c>
      <c r="DD32" s="31" t="str">
        <f t="shared" si="69"/>
        <v/>
      </c>
      <c r="DE32" s="31" t="str">
        <f t="shared" si="70"/>
        <v/>
      </c>
      <c r="DF32" s="31" t="str">
        <f t="shared" si="71"/>
        <v/>
      </c>
      <c r="DG32" s="31" t="str">
        <f t="shared" si="72"/>
        <v/>
      </c>
      <c r="DH32" s="31" t="str">
        <f t="shared" si="73"/>
        <v/>
      </c>
      <c r="DI32" s="31" t="str">
        <f t="shared" si="74"/>
        <v/>
      </c>
      <c r="DJ32" s="31" t="str">
        <f t="shared" si="75"/>
        <v/>
      </c>
      <c r="DK32" s="31" t="str">
        <f t="shared" si="76"/>
        <v/>
      </c>
      <c r="DL32" s="31" t="str">
        <f t="shared" si="77"/>
        <v/>
      </c>
      <c r="DM32" s="31" t="str">
        <f t="shared" si="78"/>
        <v/>
      </c>
      <c r="DN32" s="31" t="str">
        <f t="shared" si="79"/>
        <v/>
      </c>
      <c r="DO32" s="31" t="str">
        <f t="shared" si="80"/>
        <v/>
      </c>
      <c r="DP32" s="31" t="str">
        <f t="shared" si="81"/>
        <v/>
      </c>
      <c r="DQ32" s="31" t="str">
        <f t="shared" si="82"/>
        <v/>
      </c>
      <c r="DR32" s="31" t="str">
        <f t="shared" si="83"/>
        <v/>
      </c>
      <c r="DS32" s="31" t="str">
        <f t="shared" si="84"/>
        <v/>
      </c>
      <c r="DT32" s="31" t="str">
        <f t="shared" si="85"/>
        <v/>
      </c>
      <c r="DU32" s="31" t="str">
        <f t="shared" si="86"/>
        <v/>
      </c>
      <c r="DV32" s="31" t="str">
        <f t="shared" si="87"/>
        <v/>
      </c>
      <c r="DW32" s="31" t="str">
        <f t="shared" si="88"/>
        <v/>
      </c>
      <c r="DX32" s="31" t="str">
        <f t="shared" si="89"/>
        <v/>
      </c>
      <c r="DY32" s="31" t="str">
        <f t="shared" si="90"/>
        <v/>
      </c>
      <c r="DZ32" s="31" t="str">
        <f t="shared" si="91"/>
        <v/>
      </c>
      <c r="EA32" s="31" t="str">
        <f t="shared" si="92"/>
        <v/>
      </c>
      <c r="EB32" s="31" t="str">
        <f t="shared" si="93"/>
        <v/>
      </c>
      <c r="EC32" s="31" t="str">
        <f t="shared" si="94"/>
        <v/>
      </c>
      <c r="ED32" s="33" t="str">
        <f t="shared" si="95"/>
        <v/>
      </c>
      <c r="EE32" s="33" t="str">
        <f t="shared" si="96"/>
        <v/>
      </c>
    </row>
    <row r="33" spans="1:135">
      <c r="A33" s="15"/>
      <c r="B33" s="15"/>
      <c r="C33" s="35"/>
      <c r="D33" s="15"/>
      <c r="E33" s="35"/>
      <c r="F33" s="15"/>
      <c r="G33" s="15"/>
      <c r="H33" s="16"/>
      <c r="I33" s="37" t="str">
        <f t="shared" si="0"/>
        <v/>
      </c>
      <c r="J33" s="17"/>
      <c r="K33" s="18"/>
      <c r="L33" s="28" t="str">
        <f t="shared" si="1"/>
        <v/>
      </c>
      <c r="M33" s="29" t="str">
        <f t="shared" si="2"/>
        <v/>
      </c>
      <c r="N33" s="29" t="str">
        <f t="shared" si="3"/>
        <v/>
      </c>
      <c r="O33" s="30" t="str">
        <f t="shared" si="4"/>
        <v/>
      </c>
      <c r="P33" s="19"/>
      <c r="Q33" s="17"/>
      <c r="R33" s="17"/>
      <c r="S33" s="29" t="str">
        <f t="shared" si="5"/>
        <v/>
      </c>
      <c r="T33" s="29" t="str">
        <f t="shared" si="6"/>
        <v/>
      </c>
      <c r="U33" s="29" t="str">
        <f t="shared" si="7"/>
        <v/>
      </c>
      <c r="V33" s="34"/>
      <c r="W33" s="30" t="str">
        <f t="shared" si="8"/>
        <v/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15"/>
      <c r="AP33" s="36"/>
      <c r="AQ33" s="31" t="str">
        <f>IF(ISBLANK(A33), "-", VLOOKUP(A33, 利用者一覧!A:D, 4, FALSE))</f>
        <v>-</v>
      </c>
      <c r="AR33" s="31" t="str">
        <f>IF(ISBLANK(B33), "-", VLOOKUP(B33, スタッフ一覧!A:D, 4, FALSE))</f>
        <v>-</v>
      </c>
      <c r="AS33" s="31" t="str">
        <f>IF(ISBLANK(D33), "-", VLOOKUP(D33, スタッフ一覧!A:D, 4, FALSE))</f>
        <v>-</v>
      </c>
      <c r="AT33" s="31" t="str">
        <f>IF(ISBLANK(AO33), "-", VLOOKUP(AO33, スタッフ一覧!A:D, 4, FALSE))</f>
        <v>-</v>
      </c>
      <c r="AU33" s="31" t="str">
        <f>IF(ISBLANK(F33), "-", VLOOKUP(F33, 勤務区分!A:C, 3, FALSE))</f>
        <v>-</v>
      </c>
      <c r="AV33" s="32">
        <f t="shared" si="9"/>
        <v>0</v>
      </c>
      <c r="AW33" s="32">
        <f t="shared" si="10"/>
        <v>0</v>
      </c>
      <c r="AX33" s="32">
        <f t="shared" si="11"/>
        <v>0</v>
      </c>
      <c r="AY33" s="32">
        <f t="shared" si="12"/>
        <v>0</v>
      </c>
      <c r="AZ33" s="32">
        <f t="shared" si="13"/>
        <v>0</v>
      </c>
      <c r="BA33" s="32">
        <f t="shared" si="14"/>
        <v>0</v>
      </c>
      <c r="BB33" s="32">
        <f t="shared" si="15"/>
        <v>0</v>
      </c>
      <c r="BC33" s="32">
        <f t="shared" si="16"/>
        <v>0</v>
      </c>
      <c r="BD33" s="32">
        <f t="shared" si="17"/>
        <v>0</v>
      </c>
      <c r="BE33" s="32">
        <f t="shared" si="18"/>
        <v>0</v>
      </c>
      <c r="BF33" s="32">
        <f t="shared" si="19"/>
        <v>0</v>
      </c>
      <c r="BG33" s="32">
        <f t="shared" si="20"/>
        <v>0</v>
      </c>
      <c r="BH33" s="32">
        <f t="shared" si="21"/>
        <v>0</v>
      </c>
      <c r="BI33" s="32">
        <f t="shared" si="22"/>
        <v>0</v>
      </c>
      <c r="BJ33" s="31" t="str">
        <f t="shared" si="23"/>
        <v/>
      </c>
      <c r="BK33" s="31" t="str">
        <f t="shared" si="24"/>
        <v/>
      </c>
      <c r="BL33" s="31" t="str">
        <f t="shared" si="25"/>
        <v/>
      </c>
      <c r="BM33" s="31" t="str">
        <f t="shared" si="26"/>
        <v/>
      </c>
      <c r="BN33" s="31" t="str">
        <f t="shared" si="27"/>
        <v/>
      </c>
      <c r="BO33" s="31" t="str">
        <f t="shared" si="28"/>
        <v/>
      </c>
      <c r="BP33" s="31" t="str">
        <f t="shared" si="29"/>
        <v/>
      </c>
      <c r="BQ33" s="31" t="str">
        <f t="shared" si="30"/>
        <v/>
      </c>
      <c r="BR33" s="31" t="str">
        <f t="shared" si="31"/>
        <v/>
      </c>
      <c r="BS33" s="31" t="str">
        <f t="shared" si="32"/>
        <v/>
      </c>
      <c r="BT33" s="31" t="str">
        <f t="shared" si="33"/>
        <v/>
      </c>
      <c r="BU33" s="31" t="str">
        <f t="shared" si="34"/>
        <v/>
      </c>
      <c r="BV33" s="31" t="str">
        <f t="shared" si="35"/>
        <v/>
      </c>
      <c r="BW33" s="31" t="str">
        <f t="shared" si="36"/>
        <v/>
      </c>
      <c r="BX33" s="31" t="str">
        <f t="shared" si="37"/>
        <v/>
      </c>
      <c r="BY33" s="31" t="str">
        <f t="shared" si="38"/>
        <v/>
      </c>
      <c r="BZ33" s="31" t="str">
        <f t="shared" si="39"/>
        <v/>
      </c>
      <c r="CA33" s="31" t="str">
        <f t="shared" si="40"/>
        <v/>
      </c>
      <c r="CB33" s="31" t="str">
        <f t="shared" si="41"/>
        <v/>
      </c>
      <c r="CC33" s="31" t="str">
        <f t="shared" si="42"/>
        <v/>
      </c>
      <c r="CD33" s="31" t="str">
        <f t="shared" si="43"/>
        <v/>
      </c>
      <c r="CE33" s="31" t="str">
        <f t="shared" si="44"/>
        <v/>
      </c>
      <c r="CF33" s="31" t="str">
        <f t="shared" si="45"/>
        <v/>
      </c>
      <c r="CG33" s="31" t="str">
        <f t="shared" si="46"/>
        <v/>
      </c>
      <c r="CH33" s="31" t="str">
        <f t="shared" si="47"/>
        <v/>
      </c>
      <c r="CI33" s="31" t="str">
        <f t="shared" si="48"/>
        <v/>
      </c>
      <c r="CJ33" s="31" t="str">
        <f t="shared" si="49"/>
        <v/>
      </c>
      <c r="CK33" s="31" t="str">
        <f t="shared" si="50"/>
        <v/>
      </c>
      <c r="CL33" s="31" t="str">
        <f t="shared" si="51"/>
        <v/>
      </c>
      <c r="CM33" s="31" t="str">
        <f t="shared" si="52"/>
        <v/>
      </c>
      <c r="CN33" s="31" t="str">
        <f t="shared" si="53"/>
        <v/>
      </c>
      <c r="CO33" s="31" t="str">
        <f t="shared" si="54"/>
        <v/>
      </c>
      <c r="CP33" s="31" t="str">
        <f t="shared" si="55"/>
        <v/>
      </c>
      <c r="CQ33" s="31" t="str">
        <f t="shared" si="56"/>
        <v/>
      </c>
      <c r="CR33" s="31" t="str">
        <f t="shared" si="57"/>
        <v/>
      </c>
      <c r="CS33" s="31" t="str">
        <f t="shared" si="58"/>
        <v/>
      </c>
      <c r="CT33" s="31" t="str">
        <f t="shared" si="59"/>
        <v/>
      </c>
      <c r="CU33" s="31" t="str">
        <f t="shared" si="60"/>
        <v/>
      </c>
      <c r="CV33" s="31" t="str">
        <f t="shared" si="61"/>
        <v/>
      </c>
      <c r="CW33" s="31" t="str">
        <f t="shared" si="62"/>
        <v/>
      </c>
      <c r="CX33" s="31" t="str">
        <f t="shared" si="63"/>
        <v/>
      </c>
      <c r="CY33" s="31" t="str">
        <f t="shared" si="64"/>
        <v/>
      </c>
      <c r="CZ33" s="31" t="str">
        <f t="shared" si="65"/>
        <v/>
      </c>
      <c r="DA33" s="31" t="str">
        <f t="shared" si="66"/>
        <v/>
      </c>
      <c r="DB33" s="31" t="str">
        <f t="shared" si="67"/>
        <v/>
      </c>
      <c r="DC33" s="31" t="str">
        <f t="shared" si="68"/>
        <v/>
      </c>
      <c r="DD33" s="31" t="str">
        <f t="shared" si="69"/>
        <v/>
      </c>
      <c r="DE33" s="31" t="str">
        <f t="shared" si="70"/>
        <v/>
      </c>
      <c r="DF33" s="31" t="str">
        <f t="shared" si="71"/>
        <v/>
      </c>
      <c r="DG33" s="31" t="str">
        <f t="shared" si="72"/>
        <v/>
      </c>
      <c r="DH33" s="31" t="str">
        <f t="shared" si="73"/>
        <v/>
      </c>
      <c r="DI33" s="31" t="str">
        <f t="shared" si="74"/>
        <v/>
      </c>
      <c r="DJ33" s="31" t="str">
        <f t="shared" si="75"/>
        <v/>
      </c>
      <c r="DK33" s="31" t="str">
        <f t="shared" si="76"/>
        <v/>
      </c>
      <c r="DL33" s="31" t="str">
        <f t="shared" si="77"/>
        <v/>
      </c>
      <c r="DM33" s="31" t="str">
        <f t="shared" si="78"/>
        <v/>
      </c>
      <c r="DN33" s="31" t="str">
        <f t="shared" si="79"/>
        <v/>
      </c>
      <c r="DO33" s="31" t="str">
        <f t="shared" si="80"/>
        <v/>
      </c>
      <c r="DP33" s="31" t="str">
        <f t="shared" si="81"/>
        <v/>
      </c>
      <c r="DQ33" s="31" t="str">
        <f t="shared" si="82"/>
        <v/>
      </c>
      <c r="DR33" s="31" t="str">
        <f t="shared" si="83"/>
        <v/>
      </c>
      <c r="DS33" s="31" t="str">
        <f t="shared" si="84"/>
        <v/>
      </c>
      <c r="DT33" s="31" t="str">
        <f t="shared" si="85"/>
        <v/>
      </c>
      <c r="DU33" s="31" t="str">
        <f t="shared" si="86"/>
        <v/>
      </c>
      <c r="DV33" s="31" t="str">
        <f t="shared" si="87"/>
        <v/>
      </c>
      <c r="DW33" s="31" t="str">
        <f t="shared" si="88"/>
        <v/>
      </c>
      <c r="DX33" s="31" t="str">
        <f t="shared" si="89"/>
        <v/>
      </c>
      <c r="DY33" s="31" t="str">
        <f t="shared" si="90"/>
        <v/>
      </c>
      <c r="DZ33" s="31" t="str">
        <f t="shared" si="91"/>
        <v/>
      </c>
      <c r="EA33" s="31" t="str">
        <f t="shared" si="92"/>
        <v/>
      </c>
      <c r="EB33" s="31" t="str">
        <f t="shared" si="93"/>
        <v/>
      </c>
      <c r="EC33" s="31" t="str">
        <f t="shared" si="94"/>
        <v/>
      </c>
      <c r="ED33" s="33" t="str">
        <f t="shared" si="95"/>
        <v/>
      </c>
      <c r="EE33" s="33" t="str">
        <f t="shared" si="96"/>
        <v/>
      </c>
    </row>
    <row r="34" spans="1:135">
      <c r="A34" s="15"/>
      <c r="B34" s="15"/>
      <c r="C34" s="35"/>
      <c r="D34" s="15"/>
      <c r="E34" s="35"/>
      <c r="F34" s="15"/>
      <c r="G34" s="15"/>
      <c r="H34" s="16"/>
      <c r="I34" s="37" t="str">
        <f t="shared" si="0"/>
        <v/>
      </c>
      <c r="J34" s="17"/>
      <c r="K34" s="18"/>
      <c r="L34" s="28" t="str">
        <f t="shared" si="1"/>
        <v/>
      </c>
      <c r="M34" s="29" t="str">
        <f t="shared" si="2"/>
        <v/>
      </c>
      <c r="N34" s="29" t="str">
        <f t="shared" si="3"/>
        <v/>
      </c>
      <c r="O34" s="30" t="str">
        <f t="shared" si="4"/>
        <v/>
      </c>
      <c r="P34" s="19"/>
      <c r="Q34" s="17"/>
      <c r="R34" s="17"/>
      <c r="S34" s="29" t="str">
        <f t="shared" si="5"/>
        <v/>
      </c>
      <c r="T34" s="29" t="str">
        <f t="shared" si="6"/>
        <v/>
      </c>
      <c r="U34" s="29" t="str">
        <f t="shared" si="7"/>
        <v/>
      </c>
      <c r="V34" s="34"/>
      <c r="W34" s="30" t="str">
        <f t="shared" si="8"/>
        <v/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15"/>
      <c r="AP34" s="36"/>
      <c r="AQ34" s="31" t="str">
        <f>IF(ISBLANK(A34), "-", VLOOKUP(A34, 利用者一覧!A:D, 4, FALSE))</f>
        <v>-</v>
      </c>
      <c r="AR34" s="31" t="str">
        <f>IF(ISBLANK(B34), "-", VLOOKUP(B34, スタッフ一覧!A:D, 4, FALSE))</f>
        <v>-</v>
      </c>
      <c r="AS34" s="31" t="str">
        <f>IF(ISBLANK(D34), "-", VLOOKUP(D34, スタッフ一覧!A:D, 4, FALSE))</f>
        <v>-</v>
      </c>
      <c r="AT34" s="31" t="str">
        <f>IF(ISBLANK(AO34), "-", VLOOKUP(AO34, スタッフ一覧!A:D, 4, FALSE))</f>
        <v>-</v>
      </c>
      <c r="AU34" s="31" t="str">
        <f>IF(ISBLANK(F34), "-", VLOOKUP(F34, 勤務区分!A:C, 3, FALSE))</f>
        <v>-</v>
      </c>
      <c r="AV34" s="32">
        <f t="shared" si="9"/>
        <v>0</v>
      </c>
      <c r="AW34" s="32">
        <f t="shared" si="10"/>
        <v>0</v>
      </c>
      <c r="AX34" s="32">
        <f t="shared" si="11"/>
        <v>0</v>
      </c>
      <c r="AY34" s="32">
        <f t="shared" si="12"/>
        <v>0</v>
      </c>
      <c r="AZ34" s="32">
        <f t="shared" si="13"/>
        <v>0</v>
      </c>
      <c r="BA34" s="32">
        <f t="shared" si="14"/>
        <v>0</v>
      </c>
      <c r="BB34" s="32">
        <f t="shared" si="15"/>
        <v>0</v>
      </c>
      <c r="BC34" s="32">
        <f t="shared" si="16"/>
        <v>0</v>
      </c>
      <c r="BD34" s="32">
        <f t="shared" si="17"/>
        <v>0</v>
      </c>
      <c r="BE34" s="32">
        <f t="shared" si="18"/>
        <v>0</v>
      </c>
      <c r="BF34" s="32">
        <f t="shared" si="19"/>
        <v>0</v>
      </c>
      <c r="BG34" s="32">
        <f t="shared" si="20"/>
        <v>0</v>
      </c>
      <c r="BH34" s="32">
        <f t="shared" si="21"/>
        <v>0</v>
      </c>
      <c r="BI34" s="32">
        <f t="shared" si="22"/>
        <v>0</v>
      </c>
      <c r="BJ34" s="31" t="str">
        <f t="shared" si="23"/>
        <v/>
      </c>
      <c r="BK34" s="31" t="str">
        <f t="shared" si="24"/>
        <v/>
      </c>
      <c r="BL34" s="31" t="str">
        <f t="shared" si="25"/>
        <v/>
      </c>
      <c r="BM34" s="31" t="str">
        <f t="shared" si="26"/>
        <v/>
      </c>
      <c r="BN34" s="31" t="str">
        <f t="shared" si="27"/>
        <v/>
      </c>
      <c r="BO34" s="31" t="str">
        <f t="shared" si="28"/>
        <v/>
      </c>
      <c r="BP34" s="31" t="str">
        <f t="shared" si="29"/>
        <v/>
      </c>
      <c r="BQ34" s="31" t="str">
        <f t="shared" si="30"/>
        <v/>
      </c>
      <c r="BR34" s="31" t="str">
        <f t="shared" si="31"/>
        <v/>
      </c>
      <c r="BS34" s="31" t="str">
        <f t="shared" si="32"/>
        <v/>
      </c>
      <c r="BT34" s="31" t="str">
        <f t="shared" si="33"/>
        <v/>
      </c>
      <c r="BU34" s="31" t="str">
        <f t="shared" si="34"/>
        <v/>
      </c>
      <c r="BV34" s="31" t="str">
        <f t="shared" si="35"/>
        <v/>
      </c>
      <c r="BW34" s="31" t="str">
        <f t="shared" si="36"/>
        <v/>
      </c>
      <c r="BX34" s="31" t="str">
        <f t="shared" si="37"/>
        <v/>
      </c>
      <c r="BY34" s="31" t="str">
        <f t="shared" si="38"/>
        <v/>
      </c>
      <c r="BZ34" s="31" t="str">
        <f t="shared" si="39"/>
        <v/>
      </c>
      <c r="CA34" s="31" t="str">
        <f t="shared" si="40"/>
        <v/>
      </c>
      <c r="CB34" s="31" t="str">
        <f t="shared" si="41"/>
        <v/>
      </c>
      <c r="CC34" s="31" t="str">
        <f t="shared" si="42"/>
        <v/>
      </c>
      <c r="CD34" s="31" t="str">
        <f t="shared" si="43"/>
        <v/>
      </c>
      <c r="CE34" s="31" t="str">
        <f t="shared" si="44"/>
        <v/>
      </c>
      <c r="CF34" s="31" t="str">
        <f t="shared" si="45"/>
        <v/>
      </c>
      <c r="CG34" s="31" t="str">
        <f t="shared" si="46"/>
        <v/>
      </c>
      <c r="CH34" s="31" t="str">
        <f t="shared" si="47"/>
        <v/>
      </c>
      <c r="CI34" s="31" t="str">
        <f t="shared" si="48"/>
        <v/>
      </c>
      <c r="CJ34" s="31" t="str">
        <f t="shared" si="49"/>
        <v/>
      </c>
      <c r="CK34" s="31" t="str">
        <f t="shared" si="50"/>
        <v/>
      </c>
      <c r="CL34" s="31" t="str">
        <f t="shared" si="51"/>
        <v/>
      </c>
      <c r="CM34" s="31" t="str">
        <f t="shared" si="52"/>
        <v/>
      </c>
      <c r="CN34" s="31" t="str">
        <f t="shared" si="53"/>
        <v/>
      </c>
      <c r="CO34" s="31" t="str">
        <f t="shared" si="54"/>
        <v/>
      </c>
      <c r="CP34" s="31" t="str">
        <f t="shared" si="55"/>
        <v/>
      </c>
      <c r="CQ34" s="31" t="str">
        <f t="shared" si="56"/>
        <v/>
      </c>
      <c r="CR34" s="31" t="str">
        <f t="shared" si="57"/>
        <v/>
      </c>
      <c r="CS34" s="31" t="str">
        <f t="shared" si="58"/>
        <v/>
      </c>
      <c r="CT34" s="31" t="str">
        <f t="shared" si="59"/>
        <v/>
      </c>
      <c r="CU34" s="31" t="str">
        <f t="shared" si="60"/>
        <v/>
      </c>
      <c r="CV34" s="31" t="str">
        <f t="shared" si="61"/>
        <v/>
      </c>
      <c r="CW34" s="31" t="str">
        <f t="shared" si="62"/>
        <v/>
      </c>
      <c r="CX34" s="31" t="str">
        <f t="shared" si="63"/>
        <v/>
      </c>
      <c r="CY34" s="31" t="str">
        <f t="shared" si="64"/>
        <v/>
      </c>
      <c r="CZ34" s="31" t="str">
        <f t="shared" si="65"/>
        <v/>
      </c>
      <c r="DA34" s="31" t="str">
        <f t="shared" si="66"/>
        <v/>
      </c>
      <c r="DB34" s="31" t="str">
        <f t="shared" si="67"/>
        <v/>
      </c>
      <c r="DC34" s="31" t="str">
        <f t="shared" si="68"/>
        <v/>
      </c>
      <c r="DD34" s="31" t="str">
        <f t="shared" si="69"/>
        <v/>
      </c>
      <c r="DE34" s="31" t="str">
        <f t="shared" si="70"/>
        <v/>
      </c>
      <c r="DF34" s="31" t="str">
        <f t="shared" si="71"/>
        <v/>
      </c>
      <c r="DG34" s="31" t="str">
        <f t="shared" si="72"/>
        <v/>
      </c>
      <c r="DH34" s="31" t="str">
        <f t="shared" si="73"/>
        <v/>
      </c>
      <c r="DI34" s="31" t="str">
        <f t="shared" si="74"/>
        <v/>
      </c>
      <c r="DJ34" s="31" t="str">
        <f t="shared" si="75"/>
        <v/>
      </c>
      <c r="DK34" s="31" t="str">
        <f t="shared" si="76"/>
        <v/>
      </c>
      <c r="DL34" s="31" t="str">
        <f t="shared" si="77"/>
        <v/>
      </c>
      <c r="DM34" s="31" t="str">
        <f t="shared" si="78"/>
        <v/>
      </c>
      <c r="DN34" s="31" t="str">
        <f t="shared" si="79"/>
        <v/>
      </c>
      <c r="DO34" s="31" t="str">
        <f t="shared" si="80"/>
        <v/>
      </c>
      <c r="DP34" s="31" t="str">
        <f t="shared" si="81"/>
        <v/>
      </c>
      <c r="DQ34" s="31" t="str">
        <f t="shared" si="82"/>
        <v/>
      </c>
      <c r="DR34" s="31" t="str">
        <f t="shared" si="83"/>
        <v/>
      </c>
      <c r="DS34" s="31" t="str">
        <f t="shared" si="84"/>
        <v/>
      </c>
      <c r="DT34" s="31" t="str">
        <f t="shared" si="85"/>
        <v/>
      </c>
      <c r="DU34" s="31" t="str">
        <f t="shared" si="86"/>
        <v/>
      </c>
      <c r="DV34" s="31" t="str">
        <f t="shared" si="87"/>
        <v/>
      </c>
      <c r="DW34" s="31" t="str">
        <f t="shared" si="88"/>
        <v/>
      </c>
      <c r="DX34" s="31" t="str">
        <f t="shared" si="89"/>
        <v/>
      </c>
      <c r="DY34" s="31" t="str">
        <f t="shared" si="90"/>
        <v/>
      </c>
      <c r="DZ34" s="31" t="str">
        <f t="shared" si="91"/>
        <v/>
      </c>
      <c r="EA34" s="31" t="str">
        <f t="shared" si="92"/>
        <v/>
      </c>
      <c r="EB34" s="31" t="str">
        <f t="shared" si="93"/>
        <v/>
      </c>
      <c r="EC34" s="31" t="str">
        <f t="shared" si="94"/>
        <v/>
      </c>
      <c r="ED34" s="33" t="str">
        <f t="shared" si="95"/>
        <v/>
      </c>
      <c r="EE34" s="33" t="str">
        <f t="shared" si="96"/>
        <v/>
      </c>
    </row>
    <row r="35" spans="1:135">
      <c r="A35" s="15"/>
      <c r="B35" s="15"/>
      <c r="C35" s="35"/>
      <c r="D35" s="15"/>
      <c r="E35" s="35"/>
      <c r="F35" s="15"/>
      <c r="G35" s="15"/>
      <c r="H35" s="16"/>
      <c r="I35" s="37" t="str">
        <f t="shared" si="0"/>
        <v/>
      </c>
      <c r="J35" s="17"/>
      <c r="K35" s="18"/>
      <c r="L35" s="28" t="str">
        <f t="shared" si="1"/>
        <v/>
      </c>
      <c r="M35" s="29" t="str">
        <f t="shared" si="2"/>
        <v/>
      </c>
      <c r="N35" s="29" t="str">
        <f t="shared" si="3"/>
        <v/>
      </c>
      <c r="O35" s="30" t="str">
        <f t="shared" si="4"/>
        <v/>
      </c>
      <c r="P35" s="19"/>
      <c r="Q35" s="17"/>
      <c r="R35" s="17"/>
      <c r="S35" s="29" t="str">
        <f t="shared" si="5"/>
        <v/>
      </c>
      <c r="T35" s="29" t="str">
        <f t="shared" si="6"/>
        <v/>
      </c>
      <c r="U35" s="29" t="str">
        <f t="shared" si="7"/>
        <v/>
      </c>
      <c r="V35" s="34"/>
      <c r="W35" s="30" t="str">
        <f t="shared" si="8"/>
        <v/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15"/>
      <c r="AP35" s="36"/>
      <c r="AQ35" s="31" t="str">
        <f>IF(ISBLANK(A35), "-", VLOOKUP(A35, 利用者一覧!A:D, 4, FALSE))</f>
        <v>-</v>
      </c>
      <c r="AR35" s="31" t="str">
        <f>IF(ISBLANK(B35), "-", VLOOKUP(B35, スタッフ一覧!A:D, 4, FALSE))</f>
        <v>-</v>
      </c>
      <c r="AS35" s="31" t="str">
        <f>IF(ISBLANK(D35), "-", VLOOKUP(D35, スタッフ一覧!A:D, 4, FALSE))</f>
        <v>-</v>
      </c>
      <c r="AT35" s="31" t="str">
        <f>IF(ISBLANK(AO35), "-", VLOOKUP(AO35, スタッフ一覧!A:D, 4, FALSE))</f>
        <v>-</v>
      </c>
      <c r="AU35" s="31" t="str">
        <f>IF(ISBLANK(F35), "-", VLOOKUP(F35, 勤務区分!A:C, 3, FALSE))</f>
        <v>-</v>
      </c>
      <c r="AV35" s="32">
        <f t="shared" si="9"/>
        <v>0</v>
      </c>
      <c r="AW35" s="32">
        <f t="shared" si="10"/>
        <v>0</v>
      </c>
      <c r="AX35" s="32">
        <f t="shared" si="11"/>
        <v>0</v>
      </c>
      <c r="AY35" s="32">
        <f t="shared" si="12"/>
        <v>0</v>
      </c>
      <c r="AZ35" s="32">
        <f t="shared" si="13"/>
        <v>0</v>
      </c>
      <c r="BA35" s="32">
        <f t="shared" si="14"/>
        <v>0</v>
      </c>
      <c r="BB35" s="32">
        <f t="shared" si="15"/>
        <v>0</v>
      </c>
      <c r="BC35" s="32">
        <f t="shared" si="16"/>
        <v>0</v>
      </c>
      <c r="BD35" s="32">
        <f t="shared" si="17"/>
        <v>0</v>
      </c>
      <c r="BE35" s="32">
        <f t="shared" si="18"/>
        <v>0</v>
      </c>
      <c r="BF35" s="32">
        <f t="shared" si="19"/>
        <v>0</v>
      </c>
      <c r="BG35" s="32">
        <f t="shared" si="20"/>
        <v>0</v>
      </c>
      <c r="BH35" s="32">
        <f t="shared" si="21"/>
        <v>0</v>
      </c>
      <c r="BI35" s="32">
        <f t="shared" si="22"/>
        <v>0</v>
      </c>
      <c r="BJ35" s="31" t="str">
        <f t="shared" si="23"/>
        <v/>
      </c>
      <c r="BK35" s="31" t="str">
        <f t="shared" si="24"/>
        <v/>
      </c>
      <c r="BL35" s="31" t="str">
        <f t="shared" si="25"/>
        <v/>
      </c>
      <c r="BM35" s="31" t="str">
        <f t="shared" si="26"/>
        <v/>
      </c>
      <c r="BN35" s="31" t="str">
        <f t="shared" si="27"/>
        <v/>
      </c>
      <c r="BO35" s="31" t="str">
        <f t="shared" si="28"/>
        <v/>
      </c>
      <c r="BP35" s="31" t="str">
        <f t="shared" si="29"/>
        <v/>
      </c>
      <c r="BQ35" s="31" t="str">
        <f t="shared" si="30"/>
        <v/>
      </c>
      <c r="BR35" s="31" t="str">
        <f t="shared" si="31"/>
        <v/>
      </c>
      <c r="BS35" s="31" t="str">
        <f t="shared" si="32"/>
        <v/>
      </c>
      <c r="BT35" s="31" t="str">
        <f t="shared" si="33"/>
        <v/>
      </c>
      <c r="BU35" s="31" t="str">
        <f t="shared" si="34"/>
        <v/>
      </c>
      <c r="BV35" s="31" t="str">
        <f t="shared" si="35"/>
        <v/>
      </c>
      <c r="BW35" s="31" t="str">
        <f t="shared" si="36"/>
        <v/>
      </c>
      <c r="BX35" s="31" t="str">
        <f t="shared" si="37"/>
        <v/>
      </c>
      <c r="BY35" s="31" t="str">
        <f t="shared" si="38"/>
        <v/>
      </c>
      <c r="BZ35" s="31" t="str">
        <f t="shared" si="39"/>
        <v/>
      </c>
      <c r="CA35" s="31" t="str">
        <f t="shared" si="40"/>
        <v/>
      </c>
      <c r="CB35" s="31" t="str">
        <f t="shared" si="41"/>
        <v/>
      </c>
      <c r="CC35" s="31" t="str">
        <f t="shared" si="42"/>
        <v/>
      </c>
      <c r="CD35" s="31" t="str">
        <f t="shared" si="43"/>
        <v/>
      </c>
      <c r="CE35" s="31" t="str">
        <f t="shared" si="44"/>
        <v/>
      </c>
      <c r="CF35" s="31" t="str">
        <f t="shared" si="45"/>
        <v/>
      </c>
      <c r="CG35" s="31" t="str">
        <f t="shared" si="46"/>
        <v/>
      </c>
      <c r="CH35" s="31" t="str">
        <f t="shared" si="47"/>
        <v/>
      </c>
      <c r="CI35" s="31" t="str">
        <f t="shared" si="48"/>
        <v/>
      </c>
      <c r="CJ35" s="31" t="str">
        <f t="shared" si="49"/>
        <v/>
      </c>
      <c r="CK35" s="31" t="str">
        <f t="shared" si="50"/>
        <v/>
      </c>
      <c r="CL35" s="31" t="str">
        <f t="shared" si="51"/>
        <v/>
      </c>
      <c r="CM35" s="31" t="str">
        <f t="shared" si="52"/>
        <v/>
      </c>
      <c r="CN35" s="31" t="str">
        <f t="shared" si="53"/>
        <v/>
      </c>
      <c r="CO35" s="31" t="str">
        <f t="shared" si="54"/>
        <v/>
      </c>
      <c r="CP35" s="31" t="str">
        <f t="shared" si="55"/>
        <v/>
      </c>
      <c r="CQ35" s="31" t="str">
        <f t="shared" si="56"/>
        <v/>
      </c>
      <c r="CR35" s="31" t="str">
        <f t="shared" si="57"/>
        <v/>
      </c>
      <c r="CS35" s="31" t="str">
        <f t="shared" si="58"/>
        <v/>
      </c>
      <c r="CT35" s="31" t="str">
        <f t="shared" si="59"/>
        <v/>
      </c>
      <c r="CU35" s="31" t="str">
        <f t="shared" si="60"/>
        <v/>
      </c>
      <c r="CV35" s="31" t="str">
        <f t="shared" si="61"/>
        <v/>
      </c>
      <c r="CW35" s="31" t="str">
        <f t="shared" si="62"/>
        <v/>
      </c>
      <c r="CX35" s="31" t="str">
        <f t="shared" si="63"/>
        <v/>
      </c>
      <c r="CY35" s="31" t="str">
        <f t="shared" si="64"/>
        <v/>
      </c>
      <c r="CZ35" s="31" t="str">
        <f t="shared" si="65"/>
        <v/>
      </c>
      <c r="DA35" s="31" t="str">
        <f t="shared" si="66"/>
        <v/>
      </c>
      <c r="DB35" s="31" t="str">
        <f t="shared" si="67"/>
        <v/>
      </c>
      <c r="DC35" s="31" t="str">
        <f t="shared" si="68"/>
        <v/>
      </c>
      <c r="DD35" s="31" t="str">
        <f t="shared" si="69"/>
        <v/>
      </c>
      <c r="DE35" s="31" t="str">
        <f t="shared" si="70"/>
        <v/>
      </c>
      <c r="DF35" s="31" t="str">
        <f t="shared" si="71"/>
        <v/>
      </c>
      <c r="DG35" s="31" t="str">
        <f t="shared" si="72"/>
        <v/>
      </c>
      <c r="DH35" s="31" t="str">
        <f t="shared" si="73"/>
        <v/>
      </c>
      <c r="DI35" s="31" t="str">
        <f t="shared" si="74"/>
        <v/>
      </c>
      <c r="DJ35" s="31" t="str">
        <f t="shared" si="75"/>
        <v/>
      </c>
      <c r="DK35" s="31" t="str">
        <f t="shared" si="76"/>
        <v/>
      </c>
      <c r="DL35" s="31" t="str">
        <f t="shared" si="77"/>
        <v/>
      </c>
      <c r="DM35" s="31" t="str">
        <f t="shared" si="78"/>
        <v/>
      </c>
      <c r="DN35" s="31" t="str">
        <f t="shared" si="79"/>
        <v/>
      </c>
      <c r="DO35" s="31" t="str">
        <f t="shared" si="80"/>
        <v/>
      </c>
      <c r="DP35" s="31" t="str">
        <f t="shared" si="81"/>
        <v/>
      </c>
      <c r="DQ35" s="31" t="str">
        <f t="shared" si="82"/>
        <v/>
      </c>
      <c r="DR35" s="31" t="str">
        <f t="shared" si="83"/>
        <v/>
      </c>
      <c r="DS35" s="31" t="str">
        <f t="shared" si="84"/>
        <v/>
      </c>
      <c r="DT35" s="31" t="str">
        <f t="shared" si="85"/>
        <v/>
      </c>
      <c r="DU35" s="31" t="str">
        <f t="shared" si="86"/>
        <v/>
      </c>
      <c r="DV35" s="31" t="str">
        <f t="shared" si="87"/>
        <v/>
      </c>
      <c r="DW35" s="31" t="str">
        <f t="shared" si="88"/>
        <v/>
      </c>
      <c r="DX35" s="31" t="str">
        <f t="shared" si="89"/>
        <v/>
      </c>
      <c r="DY35" s="31" t="str">
        <f t="shared" si="90"/>
        <v/>
      </c>
      <c r="DZ35" s="31" t="str">
        <f t="shared" si="91"/>
        <v/>
      </c>
      <c r="EA35" s="31" t="str">
        <f t="shared" si="92"/>
        <v/>
      </c>
      <c r="EB35" s="31" t="str">
        <f t="shared" si="93"/>
        <v/>
      </c>
      <c r="EC35" s="31" t="str">
        <f t="shared" si="94"/>
        <v/>
      </c>
      <c r="ED35" s="33" t="str">
        <f t="shared" si="95"/>
        <v/>
      </c>
      <c r="EE35" s="33" t="str">
        <f t="shared" si="96"/>
        <v/>
      </c>
    </row>
    <row r="36" spans="1:135">
      <c r="A36" s="15"/>
      <c r="B36" s="15"/>
      <c r="C36" s="35"/>
      <c r="D36" s="15"/>
      <c r="E36" s="35"/>
      <c r="F36" s="15"/>
      <c r="G36" s="15"/>
      <c r="H36" s="16"/>
      <c r="I36" s="37" t="str">
        <f t="shared" si="0"/>
        <v/>
      </c>
      <c r="J36" s="17"/>
      <c r="K36" s="18"/>
      <c r="L36" s="28" t="str">
        <f t="shared" si="1"/>
        <v/>
      </c>
      <c r="M36" s="29" t="str">
        <f t="shared" si="2"/>
        <v/>
      </c>
      <c r="N36" s="29" t="str">
        <f t="shared" si="3"/>
        <v/>
      </c>
      <c r="O36" s="30" t="str">
        <f t="shared" si="4"/>
        <v/>
      </c>
      <c r="P36" s="19"/>
      <c r="Q36" s="17"/>
      <c r="R36" s="17"/>
      <c r="S36" s="29" t="str">
        <f t="shared" si="5"/>
        <v/>
      </c>
      <c r="T36" s="29" t="str">
        <f t="shared" si="6"/>
        <v/>
      </c>
      <c r="U36" s="29" t="str">
        <f t="shared" si="7"/>
        <v/>
      </c>
      <c r="V36" s="34"/>
      <c r="W36" s="30" t="str">
        <f t="shared" si="8"/>
        <v/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15"/>
      <c r="AP36" s="36"/>
      <c r="AQ36" s="31" t="str">
        <f>IF(ISBLANK(A36), "-", VLOOKUP(A36, 利用者一覧!A:D, 4, FALSE))</f>
        <v>-</v>
      </c>
      <c r="AR36" s="31" t="str">
        <f>IF(ISBLANK(B36), "-", VLOOKUP(B36, スタッフ一覧!A:D, 4, FALSE))</f>
        <v>-</v>
      </c>
      <c r="AS36" s="31" t="str">
        <f>IF(ISBLANK(D36), "-", VLOOKUP(D36, スタッフ一覧!A:D, 4, FALSE))</f>
        <v>-</v>
      </c>
      <c r="AT36" s="31" t="str">
        <f>IF(ISBLANK(AO36), "-", VLOOKUP(AO36, スタッフ一覧!A:D, 4, FALSE))</f>
        <v>-</v>
      </c>
      <c r="AU36" s="31" t="str">
        <f>IF(ISBLANK(F36), "-", VLOOKUP(F36, 勤務区分!A:C, 3, FALSE))</f>
        <v>-</v>
      </c>
      <c r="AV36" s="32">
        <f t="shared" si="9"/>
        <v>0</v>
      </c>
      <c r="AW36" s="32">
        <f t="shared" si="10"/>
        <v>0</v>
      </c>
      <c r="AX36" s="32">
        <f t="shared" si="11"/>
        <v>0</v>
      </c>
      <c r="AY36" s="32">
        <f t="shared" si="12"/>
        <v>0</v>
      </c>
      <c r="AZ36" s="32">
        <f t="shared" si="13"/>
        <v>0</v>
      </c>
      <c r="BA36" s="32">
        <f t="shared" si="14"/>
        <v>0</v>
      </c>
      <c r="BB36" s="32">
        <f t="shared" si="15"/>
        <v>0</v>
      </c>
      <c r="BC36" s="32">
        <f t="shared" si="16"/>
        <v>0</v>
      </c>
      <c r="BD36" s="32">
        <f t="shared" si="17"/>
        <v>0</v>
      </c>
      <c r="BE36" s="32">
        <f t="shared" si="18"/>
        <v>0</v>
      </c>
      <c r="BF36" s="32">
        <f t="shared" si="19"/>
        <v>0</v>
      </c>
      <c r="BG36" s="32">
        <f t="shared" si="20"/>
        <v>0</v>
      </c>
      <c r="BH36" s="32">
        <f t="shared" si="21"/>
        <v>0</v>
      </c>
      <c r="BI36" s="32">
        <f t="shared" si="22"/>
        <v>0</v>
      </c>
      <c r="BJ36" s="31" t="str">
        <f t="shared" si="23"/>
        <v/>
      </c>
      <c r="BK36" s="31" t="str">
        <f t="shared" si="24"/>
        <v/>
      </c>
      <c r="BL36" s="31" t="str">
        <f t="shared" si="25"/>
        <v/>
      </c>
      <c r="BM36" s="31" t="str">
        <f t="shared" si="26"/>
        <v/>
      </c>
      <c r="BN36" s="31" t="str">
        <f t="shared" si="27"/>
        <v/>
      </c>
      <c r="BO36" s="31" t="str">
        <f t="shared" si="28"/>
        <v/>
      </c>
      <c r="BP36" s="31" t="str">
        <f t="shared" si="29"/>
        <v/>
      </c>
      <c r="BQ36" s="31" t="str">
        <f t="shared" si="30"/>
        <v/>
      </c>
      <c r="BR36" s="31" t="str">
        <f t="shared" si="31"/>
        <v/>
      </c>
      <c r="BS36" s="31" t="str">
        <f t="shared" si="32"/>
        <v/>
      </c>
      <c r="BT36" s="31" t="str">
        <f t="shared" si="33"/>
        <v/>
      </c>
      <c r="BU36" s="31" t="str">
        <f t="shared" si="34"/>
        <v/>
      </c>
      <c r="BV36" s="31" t="str">
        <f t="shared" si="35"/>
        <v/>
      </c>
      <c r="BW36" s="31" t="str">
        <f t="shared" si="36"/>
        <v/>
      </c>
      <c r="BX36" s="31" t="str">
        <f t="shared" si="37"/>
        <v/>
      </c>
      <c r="BY36" s="31" t="str">
        <f t="shared" si="38"/>
        <v/>
      </c>
      <c r="BZ36" s="31" t="str">
        <f t="shared" si="39"/>
        <v/>
      </c>
      <c r="CA36" s="31" t="str">
        <f t="shared" si="40"/>
        <v/>
      </c>
      <c r="CB36" s="31" t="str">
        <f t="shared" si="41"/>
        <v/>
      </c>
      <c r="CC36" s="31" t="str">
        <f t="shared" si="42"/>
        <v/>
      </c>
      <c r="CD36" s="31" t="str">
        <f t="shared" si="43"/>
        <v/>
      </c>
      <c r="CE36" s="31" t="str">
        <f t="shared" si="44"/>
        <v/>
      </c>
      <c r="CF36" s="31" t="str">
        <f t="shared" si="45"/>
        <v/>
      </c>
      <c r="CG36" s="31" t="str">
        <f t="shared" si="46"/>
        <v/>
      </c>
      <c r="CH36" s="31" t="str">
        <f t="shared" si="47"/>
        <v/>
      </c>
      <c r="CI36" s="31" t="str">
        <f t="shared" si="48"/>
        <v/>
      </c>
      <c r="CJ36" s="31" t="str">
        <f t="shared" si="49"/>
        <v/>
      </c>
      <c r="CK36" s="31" t="str">
        <f t="shared" si="50"/>
        <v/>
      </c>
      <c r="CL36" s="31" t="str">
        <f t="shared" si="51"/>
        <v/>
      </c>
      <c r="CM36" s="31" t="str">
        <f t="shared" si="52"/>
        <v/>
      </c>
      <c r="CN36" s="31" t="str">
        <f t="shared" si="53"/>
        <v/>
      </c>
      <c r="CO36" s="31" t="str">
        <f t="shared" si="54"/>
        <v/>
      </c>
      <c r="CP36" s="31" t="str">
        <f t="shared" si="55"/>
        <v/>
      </c>
      <c r="CQ36" s="31" t="str">
        <f t="shared" si="56"/>
        <v/>
      </c>
      <c r="CR36" s="31" t="str">
        <f t="shared" si="57"/>
        <v/>
      </c>
      <c r="CS36" s="31" t="str">
        <f t="shared" si="58"/>
        <v/>
      </c>
      <c r="CT36" s="31" t="str">
        <f t="shared" si="59"/>
        <v/>
      </c>
      <c r="CU36" s="31" t="str">
        <f t="shared" si="60"/>
        <v/>
      </c>
      <c r="CV36" s="31" t="str">
        <f t="shared" si="61"/>
        <v/>
      </c>
      <c r="CW36" s="31" t="str">
        <f t="shared" si="62"/>
        <v/>
      </c>
      <c r="CX36" s="31" t="str">
        <f t="shared" si="63"/>
        <v/>
      </c>
      <c r="CY36" s="31" t="str">
        <f t="shared" si="64"/>
        <v/>
      </c>
      <c r="CZ36" s="31" t="str">
        <f t="shared" si="65"/>
        <v/>
      </c>
      <c r="DA36" s="31" t="str">
        <f t="shared" si="66"/>
        <v/>
      </c>
      <c r="DB36" s="31" t="str">
        <f t="shared" si="67"/>
        <v/>
      </c>
      <c r="DC36" s="31" t="str">
        <f t="shared" si="68"/>
        <v/>
      </c>
      <c r="DD36" s="31" t="str">
        <f t="shared" si="69"/>
        <v/>
      </c>
      <c r="DE36" s="31" t="str">
        <f t="shared" si="70"/>
        <v/>
      </c>
      <c r="DF36" s="31" t="str">
        <f t="shared" si="71"/>
        <v/>
      </c>
      <c r="DG36" s="31" t="str">
        <f t="shared" si="72"/>
        <v/>
      </c>
      <c r="DH36" s="31" t="str">
        <f t="shared" si="73"/>
        <v/>
      </c>
      <c r="DI36" s="31" t="str">
        <f t="shared" si="74"/>
        <v/>
      </c>
      <c r="DJ36" s="31" t="str">
        <f t="shared" si="75"/>
        <v/>
      </c>
      <c r="DK36" s="31" t="str">
        <f t="shared" si="76"/>
        <v/>
      </c>
      <c r="DL36" s="31" t="str">
        <f t="shared" si="77"/>
        <v/>
      </c>
      <c r="DM36" s="31" t="str">
        <f t="shared" si="78"/>
        <v/>
      </c>
      <c r="DN36" s="31" t="str">
        <f t="shared" si="79"/>
        <v/>
      </c>
      <c r="DO36" s="31" t="str">
        <f t="shared" si="80"/>
        <v/>
      </c>
      <c r="DP36" s="31" t="str">
        <f t="shared" si="81"/>
        <v/>
      </c>
      <c r="DQ36" s="31" t="str">
        <f t="shared" si="82"/>
        <v/>
      </c>
      <c r="DR36" s="31" t="str">
        <f t="shared" si="83"/>
        <v/>
      </c>
      <c r="DS36" s="31" t="str">
        <f t="shared" si="84"/>
        <v/>
      </c>
      <c r="DT36" s="31" t="str">
        <f t="shared" si="85"/>
        <v/>
      </c>
      <c r="DU36" s="31" t="str">
        <f t="shared" si="86"/>
        <v/>
      </c>
      <c r="DV36" s="31" t="str">
        <f t="shared" si="87"/>
        <v/>
      </c>
      <c r="DW36" s="31" t="str">
        <f t="shared" si="88"/>
        <v/>
      </c>
      <c r="DX36" s="31" t="str">
        <f t="shared" si="89"/>
        <v/>
      </c>
      <c r="DY36" s="31" t="str">
        <f t="shared" si="90"/>
        <v/>
      </c>
      <c r="DZ36" s="31" t="str">
        <f t="shared" si="91"/>
        <v/>
      </c>
      <c r="EA36" s="31" t="str">
        <f t="shared" si="92"/>
        <v/>
      </c>
      <c r="EB36" s="31" t="str">
        <f t="shared" si="93"/>
        <v/>
      </c>
      <c r="EC36" s="31" t="str">
        <f t="shared" si="94"/>
        <v/>
      </c>
      <c r="ED36" s="33" t="str">
        <f t="shared" si="95"/>
        <v/>
      </c>
      <c r="EE36" s="33" t="str">
        <f t="shared" si="96"/>
        <v/>
      </c>
    </row>
    <row r="37" spans="1:135">
      <c r="A37" s="15"/>
      <c r="B37" s="15"/>
      <c r="C37" s="35"/>
      <c r="D37" s="15"/>
      <c r="E37" s="35"/>
      <c r="F37" s="15"/>
      <c r="G37" s="15"/>
      <c r="H37" s="16"/>
      <c r="I37" s="37" t="str">
        <f t="shared" si="0"/>
        <v/>
      </c>
      <c r="J37" s="17"/>
      <c r="K37" s="18"/>
      <c r="L37" s="28" t="str">
        <f t="shared" si="1"/>
        <v/>
      </c>
      <c r="M37" s="29" t="str">
        <f t="shared" si="2"/>
        <v/>
      </c>
      <c r="N37" s="29" t="str">
        <f t="shared" si="3"/>
        <v/>
      </c>
      <c r="O37" s="30" t="str">
        <f t="shared" si="4"/>
        <v/>
      </c>
      <c r="P37" s="19"/>
      <c r="Q37" s="17"/>
      <c r="R37" s="17"/>
      <c r="S37" s="29" t="str">
        <f t="shared" si="5"/>
        <v/>
      </c>
      <c r="T37" s="29" t="str">
        <f t="shared" si="6"/>
        <v/>
      </c>
      <c r="U37" s="29" t="str">
        <f t="shared" si="7"/>
        <v/>
      </c>
      <c r="V37" s="34"/>
      <c r="W37" s="30" t="str">
        <f t="shared" si="8"/>
        <v/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15"/>
      <c r="AP37" s="36"/>
      <c r="AQ37" s="31" t="str">
        <f>IF(ISBLANK(A37), "-", VLOOKUP(A37, 利用者一覧!A:D, 4, FALSE))</f>
        <v>-</v>
      </c>
      <c r="AR37" s="31" t="str">
        <f>IF(ISBLANK(B37), "-", VLOOKUP(B37, スタッフ一覧!A:D, 4, FALSE))</f>
        <v>-</v>
      </c>
      <c r="AS37" s="31" t="str">
        <f>IF(ISBLANK(D37), "-", VLOOKUP(D37, スタッフ一覧!A:D, 4, FALSE))</f>
        <v>-</v>
      </c>
      <c r="AT37" s="31" t="str">
        <f>IF(ISBLANK(AO37), "-", VLOOKUP(AO37, スタッフ一覧!A:D, 4, FALSE))</f>
        <v>-</v>
      </c>
      <c r="AU37" s="31" t="str">
        <f>IF(ISBLANK(F37), "-", VLOOKUP(F37, 勤務区分!A:C, 3, FALSE))</f>
        <v>-</v>
      </c>
      <c r="AV37" s="32">
        <f t="shared" si="9"/>
        <v>0</v>
      </c>
      <c r="AW37" s="32">
        <f t="shared" si="10"/>
        <v>0</v>
      </c>
      <c r="AX37" s="32">
        <f t="shared" si="11"/>
        <v>0</v>
      </c>
      <c r="AY37" s="32">
        <f t="shared" si="12"/>
        <v>0</v>
      </c>
      <c r="AZ37" s="32">
        <f t="shared" si="13"/>
        <v>0</v>
      </c>
      <c r="BA37" s="32">
        <f t="shared" si="14"/>
        <v>0</v>
      </c>
      <c r="BB37" s="32">
        <f t="shared" si="15"/>
        <v>0</v>
      </c>
      <c r="BC37" s="32">
        <f t="shared" si="16"/>
        <v>0</v>
      </c>
      <c r="BD37" s="32">
        <f t="shared" si="17"/>
        <v>0</v>
      </c>
      <c r="BE37" s="32">
        <f t="shared" si="18"/>
        <v>0</v>
      </c>
      <c r="BF37" s="32">
        <f t="shared" si="19"/>
        <v>0</v>
      </c>
      <c r="BG37" s="32">
        <f t="shared" si="20"/>
        <v>0</v>
      </c>
      <c r="BH37" s="32">
        <f t="shared" si="21"/>
        <v>0</v>
      </c>
      <c r="BI37" s="32">
        <f t="shared" si="22"/>
        <v>0</v>
      </c>
      <c r="BJ37" s="31" t="str">
        <f t="shared" si="23"/>
        <v/>
      </c>
      <c r="BK37" s="31" t="str">
        <f t="shared" si="24"/>
        <v/>
      </c>
      <c r="BL37" s="31" t="str">
        <f t="shared" si="25"/>
        <v/>
      </c>
      <c r="BM37" s="31" t="str">
        <f t="shared" si="26"/>
        <v/>
      </c>
      <c r="BN37" s="31" t="str">
        <f t="shared" si="27"/>
        <v/>
      </c>
      <c r="BO37" s="31" t="str">
        <f t="shared" si="28"/>
        <v/>
      </c>
      <c r="BP37" s="31" t="str">
        <f t="shared" si="29"/>
        <v/>
      </c>
      <c r="BQ37" s="31" t="str">
        <f t="shared" si="30"/>
        <v/>
      </c>
      <c r="BR37" s="31" t="str">
        <f t="shared" si="31"/>
        <v/>
      </c>
      <c r="BS37" s="31" t="str">
        <f t="shared" si="32"/>
        <v/>
      </c>
      <c r="BT37" s="31" t="str">
        <f t="shared" si="33"/>
        <v/>
      </c>
      <c r="BU37" s="31" t="str">
        <f t="shared" si="34"/>
        <v/>
      </c>
      <c r="BV37" s="31" t="str">
        <f t="shared" si="35"/>
        <v/>
      </c>
      <c r="BW37" s="31" t="str">
        <f t="shared" si="36"/>
        <v/>
      </c>
      <c r="BX37" s="31" t="str">
        <f t="shared" si="37"/>
        <v/>
      </c>
      <c r="BY37" s="31" t="str">
        <f t="shared" si="38"/>
        <v/>
      </c>
      <c r="BZ37" s="31" t="str">
        <f t="shared" si="39"/>
        <v/>
      </c>
      <c r="CA37" s="31" t="str">
        <f t="shared" si="40"/>
        <v/>
      </c>
      <c r="CB37" s="31" t="str">
        <f t="shared" si="41"/>
        <v/>
      </c>
      <c r="CC37" s="31" t="str">
        <f t="shared" si="42"/>
        <v/>
      </c>
      <c r="CD37" s="31" t="str">
        <f t="shared" si="43"/>
        <v/>
      </c>
      <c r="CE37" s="31" t="str">
        <f t="shared" si="44"/>
        <v/>
      </c>
      <c r="CF37" s="31" t="str">
        <f t="shared" si="45"/>
        <v/>
      </c>
      <c r="CG37" s="31" t="str">
        <f t="shared" si="46"/>
        <v/>
      </c>
      <c r="CH37" s="31" t="str">
        <f t="shared" si="47"/>
        <v/>
      </c>
      <c r="CI37" s="31" t="str">
        <f t="shared" si="48"/>
        <v/>
      </c>
      <c r="CJ37" s="31" t="str">
        <f t="shared" si="49"/>
        <v/>
      </c>
      <c r="CK37" s="31" t="str">
        <f t="shared" si="50"/>
        <v/>
      </c>
      <c r="CL37" s="31" t="str">
        <f t="shared" si="51"/>
        <v/>
      </c>
      <c r="CM37" s="31" t="str">
        <f t="shared" si="52"/>
        <v/>
      </c>
      <c r="CN37" s="31" t="str">
        <f t="shared" si="53"/>
        <v/>
      </c>
      <c r="CO37" s="31" t="str">
        <f t="shared" si="54"/>
        <v/>
      </c>
      <c r="CP37" s="31" t="str">
        <f t="shared" si="55"/>
        <v/>
      </c>
      <c r="CQ37" s="31" t="str">
        <f t="shared" si="56"/>
        <v/>
      </c>
      <c r="CR37" s="31" t="str">
        <f t="shared" si="57"/>
        <v/>
      </c>
      <c r="CS37" s="31" t="str">
        <f t="shared" si="58"/>
        <v/>
      </c>
      <c r="CT37" s="31" t="str">
        <f t="shared" si="59"/>
        <v/>
      </c>
      <c r="CU37" s="31" t="str">
        <f t="shared" si="60"/>
        <v/>
      </c>
      <c r="CV37" s="31" t="str">
        <f t="shared" si="61"/>
        <v/>
      </c>
      <c r="CW37" s="31" t="str">
        <f t="shared" si="62"/>
        <v/>
      </c>
      <c r="CX37" s="31" t="str">
        <f t="shared" si="63"/>
        <v/>
      </c>
      <c r="CY37" s="31" t="str">
        <f t="shared" si="64"/>
        <v/>
      </c>
      <c r="CZ37" s="31" t="str">
        <f t="shared" si="65"/>
        <v/>
      </c>
      <c r="DA37" s="31" t="str">
        <f t="shared" si="66"/>
        <v/>
      </c>
      <c r="DB37" s="31" t="str">
        <f t="shared" si="67"/>
        <v/>
      </c>
      <c r="DC37" s="31" t="str">
        <f t="shared" si="68"/>
        <v/>
      </c>
      <c r="DD37" s="31" t="str">
        <f t="shared" si="69"/>
        <v/>
      </c>
      <c r="DE37" s="31" t="str">
        <f t="shared" si="70"/>
        <v/>
      </c>
      <c r="DF37" s="31" t="str">
        <f t="shared" si="71"/>
        <v/>
      </c>
      <c r="DG37" s="31" t="str">
        <f t="shared" si="72"/>
        <v/>
      </c>
      <c r="DH37" s="31" t="str">
        <f t="shared" si="73"/>
        <v/>
      </c>
      <c r="DI37" s="31" t="str">
        <f t="shared" si="74"/>
        <v/>
      </c>
      <c r="DJ37" s="31" t="str">
        <f t="shared" si="75"/>
        <v/>
      </c>
      <c r="DK37" s="31" t="str">
        <f t="shared" si="76"/>
        <v/>
      </c>
      <c r="DL37" s="31" t="str">
        <f t="shared" si="77"/>
        <v/>
      </c>
      <c r="DM37" s="31" t="str">
        <f t="shared" si="78"/>
        <v/>
      </c>
      <c r="DN37" s="31" t="str">
        <f t="shared" si="79"/>
        <v/>
      </c>
      <c r="DO37" s="31" t="str">
        <f t="shared" si="80"/>
        <v/>
      </c>
      <c r="DP37" s="31" t="str">
        <f t="shared" si="81"/>
        <v/>
      </c>
      <c r="DQ37" s="31" t="str">
        <f t="shared" si="82"/>
        <v/>
      </c>
      <c r="DR37" s="31" t="str">
        <f t="shared" si="83"/>
        <v/>
      </c>
      <c r="DS37" s="31" t="str">
        <f t="shared" si="84"/>
        <v/>
      </c>
      <c r="DT37" s="31" t="str">
        <f t="shared" si="85"/>
        <v/>
      </c>
      <c r="DU37" s="31" t="str">
        <f t="shared" si="86"/>
        <v/>
      </c>
      <c r="DV37" s="31" t="str">
        <f t="shared" si="87"/>
        <v/>
      </c>
      <c r="DW37" s="31" t="str">
        <f t="shared" si="88"/>
        <v/>
      </c>
      <c r="DX37" s="31" t="str">
        <f t="shared" si="89"/>
        <v/>
      </c>
      <c r="DY37" s="31" t="str">
        <f t="shared" si="90"/>
        <v/>
      </c>
      <c r="DZ37" s="31" t="str">
        <f t="shared" si="91"/>
        <v/>
      </c>
      <c r="EA37" s="31" t="str">
        <f t="shared" si="92"/>
        <v/>
      </c>
      <c r="EB37" s="31" t="str">
        <f t="shared" si="93"/>
        <v/>
      </c>
      <c r="EC37" s="31" t="str">
        <f t="shared" si="94"/>
        <v/>
      </c>
      <c r="ED37" s="33" t="str">
        <f t="shared" si="95"/>
        <v/>
      </c>
      <c r="EE37" s="33" t="str">
        <f t="shared" si="96"/>
        <v/>
      </c>
    </row>
    <row r="38" spans="1:135">
      <c r="A38" s="15"/>
      <c r="B38" s="15"/>
      <c r="C38" s="35"/>
      <c r="D38" s="15"/>
      <c r="E38" s="35"/>
      <c r="F38" s="15"/>
      <c r="G38" s="15"/>
      <c r="H38" s="16"/>
      <c r="I38" s="37" t="str">
        <f t="shared" si="0"/>
        <v/>
      </c>
      <c r="J38" s="17"/>
      <c r="K38" s="18"/>
      <c r="L38" s="28" t="str">
        <f t="shared" si="1"/>
        <v/>
      </c>
      <c r="M38" s="29" t="str">
        <f t="shared" si="2"/>
        <v/>
      </c>
      <c r="N38" s="29" t="str">
        <f t="shared" si="3"/>
        <v/>
      </c>
      <c r="O38" s="30" t="str">
        <f t="shared" si="4"/>
        <v/>
      </c>
      <c r="P38" s="19"/>
      <c r="Q38" s="17"/>
      <c r="R38" s="17"/>
      <c r="S38" s="29" t="str">
        <f t="shared" si="5"/>
        <v/>
      </c>
      <c r="T38" s="29" t="str">
        <f t="shared" si="6"/>
        <v/>
      </c>
      <c r="U38" s="29" t="str">
        <f t="shared" si="7"/>
        <v/>
      </c>
      <c r="V38" s="34"/>
      <c r="W38" s="30" t="str">
        <f t="shared" si="8"/>
        <v/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15"/>
      <c r="AP38" s="36"/>
      <c r="AQ38" s="31" t="str">
        <f>IF(ISBLANK(A38), "-", VLOOKUP(A38, 利用者一覧!A:D, 4, FALSE))</f>
        <v>-</v>
      </c>
      <c r="AR38" s="31" t="str">
        <f>IF(ISBLANK(B38), "-", VLOOKUP(B38, スタッフ一覧!A:D, 4, FALSE))</f>
        <v>-</v>
      </c>
      <c r="AS38" s="31" t="str">
        <f>IF(ISBLANK(D38), "-", VLOOKUP(D38, スタッフ一覧!A:D, 4, FALSE))</f>
        <v>-</v>
      </c>
      <c r="AT38" s="31" t="str">
        <f>IF(ISBLANK(AO38), "-", VLOOKUP(AO38, スタッフ一覧!A:D, 4, FALSE))</f>
        <v>-</v>
      </c>
      <c r="AU38" s="31" t="str">
        <f>IF(ISBLANK(F38), "-", VLOOKUP(F38, 勤務区分!A:C, 3, FALSE))</f>
        <v>-</v>
      </c>
      <c r="AV38" s="32">
        <f t="shared" si="9"/>
        <v>0</v>
      </c>
      <c r="AW38" s="32">
        <f t="shared" si="10"/>
        <v>0</v>
      </c>
      <c r="AX38" s="32">
        <f t="shared" si="11"/>
        <v>0</v>
      </c>
      <c r="AY38" s="32">
        <f t="shared" si="12"/>
        <v>0</v>
      </c>
      <c r="AZ38" s="32">
        <f t="shared" si="13"/>
        <v>0</v>
      </c>
      <c r="BA38" s="32">
        <f t="shared" si="14"/>
        <v>0</v>
      </c>
      <c r="BB38" s="32">
        <f t="shared" si="15"/>
        <v>0</v>
      </c>
      <c r="BC38" s="32">
        <f t="shared" si="16"/>
        <v>0</v>
      </c>
      <c r="BD38" s="32">
        <f t="shared" si="17"/>
        <v>0</v>
      </c>
      <c r="BE38" s="32">
        <f t="shared" si="18"/>
        <v>0</v>
      </c>
      <c r="BF38" s="32">
        <f t="shared" si="19"/>
        <v>0</v>
      </c>
      <c r="BG38" s="32">
        <f t="shared" si="20"/>
        <v>0</v>
      </c>
      <c r="BH38" s="32">
        <f t="shared" si="21"/>
        <v>0</v>
      </c>
      <c r="BI38" s="32">
        <f t="shared" si="22"/>
        <v>0</v>
      </c>
      <c r="BJ38" s="31" t="str">
        <f t="shared" si="23"/>
        <v/>
      </c>
      <c r="BK38" s="31" t="str">
        <f t="shared" si="24"/>
        <v/>
      </c>
      <c r="BL38" s="31" t="str">
        <f t="shared" si="25"/>
        <v/>
      </c>
      <c r="BM38" s="31" t="str">
        <f t="shared" si="26"/>
        <v/>
      </c>
      <c r="BN38" s="31" t="str">
        <f t="shared" si="27"/>
        <v/>
      </c>
      <c r="BO38" s="31" t="str">
        <f t="shared" si="28"/>
        <v/>
      </c>
      <c r="BP38" s="31" t="str">
        <f t="shared" si="29"/>
        <v/>
      </c>
      <c r="BQ38" s="31" t="str">
        <f t="shared" si="30"/>
        <v/>
      </c>
      <c r="BR38" s="31" t="str">
        <f t="shared" si="31"/>
        <v/>
      </c>
      <c r="BS38" s="31" t="str">
        <f t="shared" si="32"/>
        <v/>
      </c>
      <c r="BT38" s="31" t="str">
        <f t="shared" si="33"/>
        <v/>
      </c>
      <c r="BU38" s="31" t="str">
        <f t="shared" si="34"/>
        <v/>
      </c>
      <c r="BV38" s="31" t="str">
        <f t="shared" si="35"/>
        <v/>
      </c>
      <c r="BW38" s="31" t="str">
        <f t="shared" si="36"/>
        <v/>
      </c>
      <c r="BX38" s="31" t="str">
        <f t="shared" si="37"/>
        <v/>
      </c>
      <c r="BY38" s="31" t="str">
        <f t="shared" si="38"/>
        <v/>
      </c>
      <c r="BZ38" s="31" t="str">
        <f t="shared" si="39"/>
        <v/>
      </c>
      <c r="CA38" s="31" t="str">
        <f t="shared" si="40"/>
        <v/>
      </c>
      <c r="CB38" s="31" t="str">
        <f t="shared" si="41"/>
        <v/>
      </c>
      <c r="CC38" s="31" t="str">
        <f t="shared" si="42"/>
        <v/>
      </c>
      <c r="CD38" s="31" t="str">
        <f t="shared" si="43"/>
        <v/>
      </c>
      <c r="CE38" s="31" t="str">
        <f t="shared" si="44"/>
        <v/>
      </c>
      <c r="CF38" s="31" t="str">
        <f t="shared" si="45"/>
        <v/>
      </c>
      <c r="CG38" s="31" t="str">
        <f t="shared" si="46"/>
        <v/>
      </c>
      <c r="CH38" s="31" t="str">
        <f t="shared" si="47"/>
        <v/>
      </c>
      <c r="CI38" s="31" t="str">
        <f t="shared" si="48"/>
        <v/>
      </c>
      <c r="CJ38" s="31" t="str">
        <f t="shared" si="49"/>
        <v/>
      </c>
      <c r="CK38" s="31" t="str">
        <f t="shared" si="50"/>
        <v/>
      </c>
      <c r="CL38" s="31" t="str">
        <f t="shared" si="51"/>
        <v/>
      </c>
      <c r="CM38" s="31" t="str">
        <f t="shared" si="52"/>
        <v/>
      </c>
      <c r="CN38" s="31" t="str">
        <f t="shared" si="53"/>
        <v/>
      </c>
      <c r="CO38" s="31" t="str">
        <f t="shared" si="54"/>
        <v/>
      </c>
      <c r="CP38" s="31" t="str">
        <f t="shared" si="55"/>
        <v/>
      </c>
      <c r="CQ38" s="31" t="str">
        <f t="shared" si="56"/>
        <v/>
      </c>
      <c r="CR38" s="31" t="str">
        <f t="shared" si="57"/>
        <v/>
      </c>
      <c r="CS38" s="31" t="str">
        <f t="shared" si="58"/>
        <v/>
      </c>
      <c r="CT38" s="31" t="str">
        <f t="shared" si="59"/>
        <v/>
      </c>
      <c r="CU38" s="31" t="str">
        <f t="shared" si="60"/>
        <v/>
      </c>
      <c r="CV38" s="31" t="str">
        <f t="shared" si="61"/>
        <v/>
      </c>
      <c r="CW38" s="31" t="str">
        <f t="shared" si="62"/>
        <v/>
      </c>
      <c r="CX38" s="31" t="str">
        <f t="shared" si="63"/>
        <v/>
      </c>
      <c r="CY38" s="31" t="str">
        <f t="shared" si="64"/>
        <v/>
      </c>
      <c r="CZ38" s="31" t="str">
        <f t="shared" si="65"/>
        <v/>
      </c>
      <c r="DA38" s="31" t="str">
        <f t="shared" si="66"/>
        <v/>
      </c>
      <c r="DB38" s="31" t="str">
        <f t="shared" si="67"/>
        <v/>
      </c>
      <c r="DC38" s="31" t="str">
        <f t="shared" si="68"/>
        <v/>
      </c>
      <c r="DD38" s="31" t="str">
        <f t="shared" si="69"/>
        <v/>
      </c>
      <c r="DE38" s="31" t="str">
        <f t="shared" si="70"/>
        <v/>
      </c>
      <c r="DF38" s="31" t="str">
        <f t="shared" si="71"/>
        <v/>
      </c>
      <c r="DG38" s="31" t="str">
        <f t="shared" si="72"/>
        <v/>
      </c>
      <c r="DH38" s="31" t="str">
        <f t="shared" si="73"/>
        <v/>
      </c>
      <c r="DI38" s="31" t="str">
        <f t="shared" si="74"/>
        <v/>
      </c>
      <c r="DJ38" s="31" t="str">
        <f t="shared" si="75"/>
        <v/>
      </c>
      <c r="DK38" s="31" t="str">
        <f t="shared" si="76"/>
        <v/>
      </c>
      <c r="DL38" s="31" t="str">
        <f t="shared" si="77"/>
        <v/>
      </c>
      <c r="DM38" s="31" t="str">
        <f t="shared" si="78"/>
        <v/>
      </c>
      <c r="DN38" s="31" t="str">
        <f t="shared" si="79"/>
        <v/>
      </c>
      <c r="DO38" s="31" t="str">
        <f t="shared" si="80"/>
        <v/>
      </c>
      <c r="DP38" s="31" t="str">
        <f t="shared" si="81"/>
        <v/>
      </c>
      <c r="DQ38" s="31" t="str">
        <f t="shared" si="82"/>
        <v/>
      </c>
      <c r="DR38" s="31" t="str">
        <f t="shared" si="83"/>
        <v/>
      </c>
      <c r="DS38" s="31" t="str">
        <f t="shared" si="84"/>
        <v/>
      </c>
      <c r="DT38" s="31" t="str">
        <f t="shared" si="85"/>
        <v/>
      </c>
      <c r="DU38" s="31" t="str">
        <f t="shared" si="86"/>
        <v/>
      </c>
      <c r="DV38" s="31" t="str">
        <f t="shared" si="87"/>
        <v/>
      </c>
      <c r="DW38" s="31" t="str">
        <f t="shared" si="88"/>
        <v/>
      </c>
      <c r="DX38" s="31" t="str">
        <f t="shared" si="89"/>
        <v/>
      </c>
      <c r="DY38" s="31" t="str">
        <f t="shared" si="90"/>
        <v/>
      </c>
      <c r="DZ38" s="31" t="str">
        <f t="shared" si="91"/>
        <v/>
      </c>
      <c r="EA38" s="31" t="str">
        <f t="shared" si="92"/>
        <v/>
      </c>
      <c r="EB38" s="31" t="str">
        <f t="shared" si="93"/>
        <v/>
      </c>
      <c r="EC38" s="31" t="str">
        <f t="shared" si="94"/>
        <v/>
      </c>
      <c r="ED38" s="33" t="str">
        <f t="shared" si="95"/>
        <v/>
      </c>
      <c r="EE38" s="33" t="str">
        <f t="shared" si="96"/>
        <v/>
      </c>
    </row>
  </sheetData>
  <sheetProtection formatCells="0" formatColumns="0" formatRows="0" insertColumns="0" insertRows="0" insertHyperlinks="0" deleteColumns="0" deleteRows="0" sort="0" autoFilter="0" pivotTables="0"/>
  <mergeCells count="134">
    <mergeCell ref="A4:A5"/>
    <mergeCell ref="AZ7:AZ8"/>
    <mergeCell ref="AY7:AY8"/>
    <mergeCell ref="AT7:AT8"/>
    <mergeCell ref="AO7:AO8"/>
    <mergeCell ref="W7:W8"/>
    <mergeCell ref="AP7:AP8"/>
    <mergeCell ref="AU7:AU8"/>
    <mergeCell ref="Q7:R7"/>
    <mergeCell ref="V7:V8"/>
    <mergeCell ref="K7:K8"/>
    <mergeCell ref="L7:L8"/>
    <mergeCell ref="M7:M8"/>
    <mergeCell ref="AV7:AV8"/>
    <mergeCell ref="AW7:AW8"/>
    <mergeCell ref="AL7:AL8"/>
    <mergeCell ref="AM7:AM8"/>
    <mergeCell ref="AN7:AN8"/>
    <mergeCell ref="J7:J8"/>
    <mergeCell ref="F7:F8"/>
    <mergeCell ref="I7:I8"/>
    <mergeCell ref="X7:X8"/>
    <mergeCell ref="Y7:Y8"/>
    <mergeCell ref="Z7:Z8"/>
    <mergeCell ref="A7:A8"/>
    <mergeCell ref="AS7:AS8"/>
    <mergeCell ref="B7:B8"/>
    <mergeCell ref="H7:H8"/>
    <mergeCell ref="CG7:CG8"/>
    <mergeCell ref="D7:D8"/>
    <mergeCell ref="C7:C8"/>
    <mergeCell ref="E7:E8"/>
    <mergeCell ref="G7:G8"/>
    <mergeCell ref="BZ7:BZ8"/>
    <mergeCell ref="CA7:CA8"/>
    <mergeCell ref="BP7:BP8"/>
    <mergeCell ref="BQ7:BQ8"/>
    <mergeCell ref="BR7:BR8"/>
    <mergeCell ref="BS7:BS8"/>
    <mergeCell ref="BT7:BT8"/>
    <mergeCell ref="BH7:BH8"/>
    <mergeCell ref="AA7:AA8"/>
    <mergeCell ref="AB7:AB8"/>
    <mergeCell ref="AC7:AC8"/>
    <mergeCell ref="AD7:AD8"/>
    <mergeCell ref="AE7:AE8"/>
    <mergeCell ref="AF7:AF8"/>
    <mergeCell ref="AG7:AG8"/>
    <mergeCell ref="CH7:CH8"/>
    <mergeCell ref="CI7:CI8"/>
    <mergeCell ref="BV7:BV8"/>
    <mergeCell ref="BW7:BW8"/>
    <mergeCell ref="BX7:BX8"/>
    <mergeCell ref="BY7:BY8"/>
    <mergeCell ref="BI7:BI8"/>
    <mergeCell ref="BU7:BU8"/>
    <mergeCell ref="BJ7:BJ8"/>
    <mergeCell ref="BK7:BK8"/>
    <mergeCell ref="BL7:BL8"/>
    <mergeCell ref="BM7:BM8"/>
    <mergeCell ref="BN7:BN8"/>
    <mergeCell ref="BO7:BO8"/>
    <mergeCell ref="CZ7:CZ8"/>
    <mergeCell ref="DA7:DA8"/>
    <mergeCell ref="AH7:AH8"/>
    <mergeCell ref="AI7:AI8"/>
    <mergeCell ref="AJ7:AJ8"/>
    <mergeCell ref="AK7:AK8"/>
    <mergeCell ref="CL7:CL8"/>
    <mergeCell ref="CY7:CY8"/>
    <mergeCell ref="CN7:CN8"/>
    <mergeCell ref="CO7:CO8"/>
    <mergeCell ref="CP7:CP8"/>
    <mergeCell ref="CQ7:CQ8"/>
    <mergeCell ref="CR7:CR8"/>
    <mergeCell ref="CS7:CS8"/>
    <mergeCell ref="CT7:CT8"/>
    <mergeCell ref="CU7:CU8"/>
    <mergeCell ref="CV7:CV8"/>
    <mergeCell ref="CW7:CW8"/>
    <mergeCell ref="CX7:CX8"/>
    <mergeCell ref="CB7:CB8"/>
    <mergeCell ref="CC7:CC8"/>
    <mergeCell ref="CD7:CD8"/>
    <mergeCell ref="CE7:CE8"/>
    <mergeCell ref="CF7:CF8"/>
    <mergeCell ref="DP7:DP8"/>
    <mergeCell ref="DD7:DD8"/>
    <mergeCell ref="CJ7:CJ8"/>
    <mergeCell ref="CK7:CK8"/>
    <mergeCell ref="ED7:ED8"/>
    <mergeCell ref="EE7:EE8"/>
    <mergeCell ref="EC7:EC8"/>
    <mergeCell ref="AQ7:AQ8"/>
    <mergeCell ref="DW7:DW8"/>
    <mergeCell ref="DX7:DX8"/>
    <mergeCell ref="DY7:DY8"/>
    <mergeCell ref="DZ7:DZ8"/>
    <mergeCell ref="EA7:EA8"/>
    <mergeCell ref="EB7:EB8"/>
    <mergeCell ref="DR7:DR8"/>
    <mergeCell ref="DS7:DS8"/>
    <mergeCell ref="DT7:DT8"/>
    <mergeCell ref="DU7:DU8"/>
    <mergeCell ref="AX7:AX8"/>
    <mergeCell ref="DV7:DV8"/>
    <mergeCell ref="DH7:DH8"/>
    <mergeCell ref="DI7:DI8"/>
    <mergeCell ref="DJ7:DJ8"/>
    <mergeCell ref="DK7:DK8"/>
    <mergeCell ref="DE7:DE8"/>
    <mergeCell ref="CM7:CM8"/>
    <mergeCell ref="DB7:DB8"/>
    <mergeCell ref="DC7:DC8"/>
    <mergeCell ref="DQ7:DQ8"/>
    <mergeCell ref="DF7:DF8"/>
    <mergeCell ref="DG7:DG8"/>
    <mergeCell ref="L1:AP6"/>
    <mergeCell ref="BA7:BA8"/>
    <mergeCell ref="U7:U8"/>
    <mergeCell ref="S7:S8"/>
    <mergeCell ref="N7:P7"/>
    <mergeCell ref="BD7:BD8"/>
    <mergeCell ref="BE7:BE8"/>
    <mergeCell ref="BG7:BG8"/>
    <mergeCell ref="BF7:BF8"/>
    <mergeCell ref="T7:T8"/>
    <mergeCell ref="BC7:BC8"/>
    <mergeCell ref="BB7:BB8"/>
    <mergeCell ref="AR7:AR8"/>
    <mergeCell ref="DL7:DL8"/>
    <mergeCell ref="DM7:DM8"/>
    <mergeCell ref="DN7:DN8"/>
    <mergeCell ref="DO7:DO8"/>
  </mergeCells>
  <phoneticPr fontId="11"/>
  <conditionalFormatting sqref="X9">
    <cfRule type="expression" dxfId="23" priority="1" stopIfTrue="1">
      <formula>ISBLANK($A9) * ISBLANK($B9)</formula>
    </cfRule>
  </conditionalFormatting>
  <conditionalFormatting sqref="AH9">
    <cfRule type="expression" dxfId="22" priority="2" stopIfTrue="1">
      <formula>(($AW9 &lt; 100000) + ($AW9 &gt;= 101200)) * (($AW9 &lt; 200000) + ($AW9 &gt;= 210000))</formula>
    </cfRule>
  </conditionalFormatting>
  <conditionalFormatting sqref="A9:A38">
    <cfRule type="expression" dxfId="21" priority="3" stopIfTrue="1">
      <formula>AND(B9 &lt;&gt; "", ISNUMBER(AU9), AU9 &gt;= 901100)</formula>
    </cfRule>
  </conditionalFormatting>
  <conditionalFormatting sqref="C9:C38">
    <cfRule type="expression" dxfId="20" priority="4" stopIfTrue="1">
      <formula>ISBLANK($B9)</formula>
    </cfRule>
  </conditionalFormatting>
  <conditionalFormatting sqref="E9:E38">
    <cfRule type="expression" dxfId="19" priority="5" stopIfTrue="1">
      <formula>AND(ISBLANK($A9), ISBLANK($B9))</formula>
    </cfRule>
  </conditionalFormatting>
  <conditionalFormatting sqref="E9:E38">
    <cfRule type="expression" dxfId="18" priority="6" stopIfTrue="1">
      <formula>ISBLANK($D9)</formula>
    </cfRule>
  </conditionalFormatting>
  <conditionalFormatting sqref="G9:G38">
    <cfRule type="expression" dxfId="17" priority="7" stopIfTrue="1">
      <formula>NOT(OR($AU9 = 201101, $AU9 = 201102, $AU9 = 201103))</formula>
    </cfRule>
  </conditionalFormatting>
  <conditionalFormatting sqref="G9:AP38">
    <cfRule type="expression" dxfId="16" priority="8" stopIfTrue="1">
      <formula>ISBLANK($A9) * ISBLANK($B9)</formula>
    </cfRule>
  </conditionalFormatting>
  <conditionalFormatting sqref="N9:O38">
    <cfRule type="expression" dxfId="15" priority="9" stopIfTrue="1">
      <formula>AY9 = 0</formula>
    </cfRule>
  </conditionalFormatting>
  <conditionalFormatting sqref="P9:P38">
    <cfRule type="expression" dxfId="14" priority="10" stopIfTrue="1">
      <formula>AZ9 = 0</formula>
    </cfRule>
  </conditionalFormatting>
  <conditionalFormatting sqref="Q9:Q38">
    <cfRule type="expression" dxfId="13" priority="11" stopIfTrue="1">
      <formula>NOT(OR(AU9 = 201101, AU9 = 201103))</formula>
    </cfRule>
  </conditionalFormatting>
  <conditionalFormatting sqref="R9:R38">
    <cfRule type="expression" dxfId="12" priority="12" stopIfTrue="1">
      <formula>NOT(OR(AU9 = 201102, AU9 = 201103))</formula>
    </cfRule>
  </conditionalFormatting>
  <conditionalFormatting sqref="S9:S38">
    <cfRule type="expression" dxfId="11" priority="13" stopIfTrue="1">
      <formula>NOT(AU9 = 211101)</formula>
    </cfRule>
  </conditionalFormatting>
  <conditionalFormatting sqref="T9:T38">
    <cfRule type="expression" dxfId="10" priority="14" stopIfTrue="1">
      <formula>NOT(AND(AU9 &gt;= 111100, AU9 &lt; 111200))</formula>
    </cfRule>
  </conditionalFormatting>
  <conditionalFormatting sqref="U9:U38">
    <cfRule type="expression" dxfId="9" priority="15" stopIfTrue="1">
      <formula>NOT(AND(AU9 &gt;= 701100, AU9 &lt; 701200))</formula>
    </cfRule>
  </conditionalFormatting>
  <conditionalFormatting sqref="W9:W38">
    <cfRule type="expression" dxfId="8" priority="16">
      <formula>M9 &lt;&gt; W9</formula>
    </cfRule>
  </conditionalFormatting>
  <conditionalFormatting sqref="Z9:AA38">
    <cfRule type="expression" dxfId="7" priority="17" stopIfTrue="1">
      <formula>(($AU9 &lt; 100000) + ($AU9 &gt;= 110000)) * (($AU9 &lt; 200000) + ($AU9 &gt;= 210000))</formula>
    </cfRule>
  </conditionalFormatting>
  <conditionalFormatting sqref="AB9:AB38">
    <cfRule type="expression" dxfId="6" priority="18" stopIfTrue="1">
      <formula>($AU9 &lt; 100000) + ($AU9 &gt;= 110000)</formula>
    </cfRule>
  </conditionalFormatting>
  <conditionalFormatting sqref="AC9:AF38">
    <cfRule type="expression" dxfId="5" priority="19" stopIfTrue="1">
      <formula>($AU9 &lt; 100000) + ($AU9 &gt;= 101200)</formula>
    </cfRule>
  </conditionalFormatting>
  <conditionalFormatting sqref="AG9:AH38">
    <cfRule type="expression" dxfId="4" priority="20" stopIfTrue="1">
      <formula>(($AU9 &lt; 100000) + ($AU9 &gt;= 101200)) * (($AU9 &lt; 200000) + ($AU9 &gt;= 210000))</formula>
    </cfRule>
  </conditionalFormatting>
  <conditionalFormatting sqref="AI9:AL38">
    <cfRule type="expression" dxfId="3" priority="21" stopIfTrue="1">
      <formula>($AU9 &lt; 101200) + ($AU9 &gt;= 101300)</formula>
    </cfRule>
  </conditionalFormatting>
  <conditionalFormatting sqref="AM9:AN38">
    <cfRule type="expression" dxfId="2" priority="22" stopIfTrue="1">
      <formula>($AU9 &lt; 200000) + ($AU9 &gt;= 210000)</formula>
    </cfRule>
  </conditionalFormatting>
  <dataValidations count="6">
    <dataValidation type="list" allowBlank="1" showErrorMessage="1" sqref="C9:C38 X9:AN38 E9:E38" xr:uid="{00000000-0002-0000-0000-000003000000}">
      <formula1>"＊"</formula1>
    </dataValidation>
    <dataValidation type="textLength" operator="equal" allowBlank="1" showErrorMessage="1" sqref="G9:G938" xr:uid="{00000000-0002-0000-0000-000019000000}">
      <formula1>6</formula1>
    </dataValidation>
    <dataValidation type="whole" allowBlank="1" showInputMessage="1" showErrorMessage="1" sqref="H9:H938" xr:uid="{00000000-0002-0000-0000-00001A000000}">
      <formula1>$B$4</formula1>
      <formula2>$B$5</formula2>
    </dataValidation>
    <dataValidation type="whole" allowBlank="1" showInputMessage="1" showErrorMessage="1" sqref="J9:K938" xr:uid="{00000000-0002-0000-0000-00001B000000}">
      <formula1>0</formula1>
      <formula2>2400</formula2>
    </dataValidation>
    <dataValidation type="whole" operator="greaterThanOrEqual" allowBlank="1" showInputMessage="1" showErrorMessage="1" sqref="P9:R938" xr:uid="{00000000-0002-0000-0000-00001D000000}">
      <formula1>1</formula1>
    </dataValidation>
    <dataValidation type="whole" operator="greaterThan" allowBlank="1" showInputMessage="1" showErrorMessage="1" sqref="V9:V938" xr:uid="{00000000-0002-0000-0000-000020000000}">
      <formula1>1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事業所!A:A</xm:f>
          </x14:formula1>
          <xm:sqref>B2</xm:sqref>
        </x14:dataValidation>
        <x14:dataValidation type="list" allowBlank="1" showErrorMessage="1" xr:uid="{00000000-0002-0000-0000-000001000000}">
          <x14:formula1>
            <xm:f>利用者一覧!A:A</xm:f>
          </x14:formula1>
          <xm:sqref>A9:A38</xm:sqref>
        </x14:dataValidation>
        <x14:dataValidation type="list" allowBlank="1" showErrorMessage="1" xr:uid="{00000000-0002-0000-0000-000002000000}">
          <x14:formula1>
            <xm:f>スタッフ一覧!A:A</xm:f>
          </x14:formula1>
          <xm:sqref>B9:B38</xm:sqref>
        </x14:dataValidation>
        <x14:dataValidation type="list" allowBlank="1" showErrorMessage="1" xr:uid="{00000000-0002-0000-0000-000004000000}">
          <x14:formula1>
            <xm:f>スタッフ一覧!A:A</xm:f>
          </x14:formula1>
          <xm:sqref>D9:D38</xm:sqref>
        </x14:dataValidation>
        <x14:dataValidation type="list" allowBlank="1" showErrorMessage="1" xr:uid="{00000000-0002-0000-0000-000006000000}">
          <x14:formula1>
            <xm:f>勤務区分!A:A</xm:f>
          </x14:formula1>
          <xm:sqref>F9:F38</xm:sqref>
        </x14:dataValidation>
        <x14:dataValidation type="list" allowBlank="1" showErrorMessage="1" xr:uid="{00000000-0002-0000-0000-000018000000}">
          <x14:formula1>
            <xm:f>スタッフ一覧!A:A</xm:f>
          </x14:formula1>
          <xm:sqref>AO9:AO38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1"/>
  <sheetViews>
    <sheetView workbookViewId="0">
      <pane xSplit="3" ySplit="1" topLeftCell="D2" activePane="bottomRight" state="frozen"/>
      <selection pane="topRight"/>
      <selection pane="bottomLeft"/>
      <selection pane="bottomRight" activeCell="EE2" sqref="EE2"/>
    </sheetView>
  </sheetViews>
  <sheetFormatPr baseColWidth="10" defaultColWidth="8.7109375" defaultRowHeight="20"/>
  <cols>
    <col min="1" max="1" width="11.7109375" style="2" customWidth="1"/>
    <col min="2" max="3" width="9.140625" style="3" customWidth="1"/>
    <col min="4" max="5" width="3.7109375" style="6" customWidth="1"/>
    <col min="6" max="28" width="3.7109375" style="2" customWidth="1"/>
    <col min="29" max="29" width="3.7109375" style="6" customWidth="1"/>
    <col min="30" max="51" width="3.7109375" style="2" customWidth="1"/>
    <col min="52" max="52" width="20.7109375" style="2" hidden="1" customWidth="1"/>
    <col min="53" max="53" width="10.7109375" style="2" customWidth="1" collapsed="1"/>
    <col min="54" max="54" width="10.7109375" style="2" customWidth="1"/>
  </cols>
  <sheetData>
    <row r="1" spans="1:54">
      <c r="A1" s="7" t="s">
        <v>77</v>
      </c>
      <c r="B1" s="8" t="s">
        <v>78</v>
      </c>
      <c r="C1" s="8" t="s">
        <v>14</v>
      </c>
      <c r="D1" s="13" t="s">
        <v>79</v>
      </c>
      <c r="E1" s="13"/>
      <c r="F1" s="13" t="s">
        <v>80</v>
      </c>
      <c r="G1" s="13"/>
      <c r="H1" s="13" t="s">
        <v>81</v>
      </c>
      <c r="I1" s="13"/>
      <c r="J1" s="13" t="s">
        <v>82</v>
      </c>
      <c r="K1" s="13"/>
      <c r="L1" s="13" t="s">
        <v>83</v>
      </c>
      <c r="M1" s="13"/>
      <c r="N1" s="13" t="s">
        <v>84</v>
      </c>
      <c r="O1" s="13"/>
      <c r="P1" s="13" t="s">
        <v>85</v>
      </c>
      <c r="Q1" s="13"/>
      <c r="R1" s="13" t="s">
        <v>86</v>
      </c>
      <c r="S1" s="13"/>
      <c r="T1" s="13" t="s">
        <v>87</v>
      </c>
      <c r="U1" s="13"/>
      <c r="V1" s="13" t="s">
        <v>88</v>
      </c>
      <c r="W1" s="13"/>
      <c r="X1" s="13" t="s">
        <v>89</v>
      </c>
      <c r="Y1" s="13"/>
      <c r="Z1" s="13" t="s">
        <v>90</v>
      </c>
      <c r="AA1" s="13"/>
      <c r="AB1" s="13" t="s">
        <v>91</v>
      </c>
      <c r="AC1" s="13"/>
      <c r="AD1" s="13" t="s">
        <v>92</v>
      </c>
      <c r="AE1" s="13"/>
      <c r="AF1" s="13" t="s">
        <v>93</v>
      </c>
      <c r="AG1" s="13"/>
      <c r="AH1" s="13" t="s">
        <v>94</v>
      </c>
      <c r="AI1" s="13"/>
      <c r="AJ1" s="13" t="s">
        <v>95</v>
      </c>
      <c r="AK1" s="13"/>
      <c r="AL1" s="13" t="s">
        <v>96</v>
      </c>
      <c r="AM1" s="13"/>
      <c r="AN1" s="13" t="s">
        <v>97</v>
      </c>
      <c r="AO1" s="13"/>
      <c r="AP1" s="13" t="s">
        <v>98</v>
      </c>
      <c r="AQ1" s="13"/>
      <c r="AR1" s="13" t="s">
        <v>99</v>
      </c>
      <c r="AS1" s="13"/>
      <c r="AT1" s="13" t="s">
        <v>100</v>
      </c>
      <c r="AU1" s="13"/>
      <c r="AV1" s="13" t="s">
        <v>101</v>
      </c>
      <c r="AW1" s="13"/>
      <c r="AX1" s="13" t="s">
        <v>102</v>
      </c>
      <c r="AY1" s="13"/>
      <c r="AZ1" s="9" t="s">
        <v>103</v>
      </c>
    </row>
    <row r="2" spans="1:54" ht="20" customHeight="1">
      <c r="A2" s="11"/>
      <c r="B2" s="5"/>
      <c r="C2" s="12" t="str">
        <f t="shared" ref="C2:C31" si="0">IF(B2, B2, "")</f>
        <v/>
      </c>
      <c r="D2" s="10" t="str">
        <f>IF(COUNTIFS(週間シフト!$B:$B, $A2, 週間シフト!$H:$H, $B2, 週間シフト!AV:AV, 1) + COUNTIFS(週間シフト!$B:$B, $A2, 週間シフト!$H:$H, $B2 - 1, 週間シフト!CR:CR, 1) &gt; 0, IFERROR(VLOOKUP(CONCATENATE($AZ2, ":", FLOOR((COLUMN() - 4) / 2, 1) * 100 + MOD(COLUMN(), 2) * 30), 週間シフト!$DP:$DQ, 2, FALSE), 0), "")</f>
        <v/>
      </c>
      <c r="E2" s="10" t="str">
        <f>IF(COUNTIFS(週間シフト!$B:$B, $A2, 週間シフト!$H:$H, $B2, 週間シフト!AW:AW, 1) + COUNTIFS(週間シフト!$B:$B, $A2, 週間シフト!$H:$H, $B2 - 1, 週間シフト!CS:CS, 1) &gt; 0, IFERROR(VLOOKUP(CONCATENATE($AZ2, ":", FLOOR((COLUMN() - 4) / 2, 1) * 100 + MOD(COLUMN(), 2) * 30), 週間シフト!$DP:$DQ, 2, FALSE), 0), "")</f>
        <v/>
      </c>
      <c r="F2" s="10" t="str">
        <f>IF(COUNTIFS(週間シフト!$B:$B, $A2, 週間シフト!$H:$H, $B2, 週間シフト!AX:AX, 1) + COUNTIFS(週間シフト!$B:$B, $A2, 週間シフト!$H:$H, $B2 - 1, 週間シフト!CT:CT, 1) &gt; 0, IFERROR(VLOOKUP(CONCATENATE($AZ2, ":", FLOOR((COLUMN() - 4) / 2, 1) * 100 + MOD(COLUMN(), 2) * 30), 週間シフト!$DP:$DQ, 2, FALSE), 0), "")</f>
        <v/>
      </c>
      <c r="G2" s="10" t="str">
        <f>IF(COUNTIFS(週間シフト!$B:$B, $A2, 週間シフト!$H:$H, $B2, 週間シフト!AY:AY, 1) + COUNTIFS(週間シフト!$B:$B, $A2, 週間シフト!$H:$H, $B2 - 1, 週間シフト!CU:CU, 1) &gt; 0, IFERROR(VLOOKUP(CONCATENATE($AZ2, ":", FLOOR((COLUMN() - 4) / 2, 1) * 100 + MOD(COLUMN(), 2) * 30), 週間シフト!$DP:$DQ, 2, FALSE), 0), "")</f>
        <v/>
      </c>
      <c r="H2" s="10" t="str">
        <f>IF(COUNTIFS(週間シフト!$B:$B, $A2, 週間シフト!$H:$H, $B2, 週間シフト!AZ:AZ, 1) + COUNTIFS(週間シフト!$B:$B, $A2, 週間シフト!$H:$H, $B2 - 1, 週間シフト!CV:CV, 1) &gt; 0, IFERROR(VLOOKUP(CONCATENATE($AZ2, ":", FLOOR((COLUMN() - 4) / 2, 1) * 100 + MOD(COLUMN(), 2) * 30), 週間シフト!$DP:$DQ, 2, FALSE), 0), "")</f>
        <v/>
      </c>
      <c r="I2" s="10" t="str">
        <f>IF(COUNTIFS(週間シフト!$B:$B, $A2, 週間シフト!$H:$H, $B2, 週間シフト!BA:BA, 1) + COUNTIFS(週間シフト!$B:$B, $A2, 週間シフト!$H:$H, $B2 - 1, 週間シフト!CW:CW, 1) &gt; 0, IFERROR(VLOOKUP(CONCATENATE($AZ2, ":", FLOOR((COLUMN() - 4) / 2, 1) * 100 + MOD(COLUMN(), 2) * 30), 週間シフト!$DP:$DQ, 2, FALSE), 0), "")</f>
        <v/>
      </c>
      <c r="J2" s="10" t="str">
        <f>IF(COUNTIFS(週間シフト!$B:$B, $A2, 週間シフト!$H:$H, $B2, 週間シフト!BB:BB, 1) + COUNTIFS(週間シフト!$B:$B, $A2, 週間シフト!$H:$H, $B2 - 1, 週間シフト!CX:CX, 1) &gt; 0, IFERROR(VLOOKUP(CONCATENATE($AZ2, ":", FLOOR((COLUMN() - 4) / 2, 1) * 100 + MOD(COLUMN(), 2) * 30), 週間シフト!$DP:$DQ, 2, FALSE), 0), "")</f>
        <v/>
      </c>
      <c r="K2" s="10" t="str">
        <f>IF(COUNTIFS(週間シフト!$B:$B, $A2, 週間シフト!$H:$H, $B2, 週間シフト!BC:BC, 1) + COUNTIFS(週間シフト!$B:$B, $A2, 週間シフト!$H:$H, $B2 - 1, 週間シフト!CY:CY, 1) &gt; 0, IFERROR(VLOOKUP(CONCATENATE($AZ2, ":", FLOOR((COLUMN() - 4) / 2, 1) * 100 + MOD(COLUMN(), 2) * 30), 週間シフト!$DP:$DQ, 2, FALSE), 0), "")</f>
        <v/>
      </c>
      <c r="L2" s="10" t="str">
        <f>IF(COUNTIFS(週間シフト!$B:$B, $A2, 週間シフト!$H:$H, $B2, 週間シフト!BD:BD, 1) + COUNTIFS(週間シフト!$B:$B, $A2, 週間シフト!$H:$H, $B2 - 1, 週間シフト!CZ:CZ, 1) &gt; 0, IFERROR(VLOOKUP(CONCATENATE($AZ2, ":", FLOOR((COLUMN() - 4) / 2, 1) * 100 + MOD(COLUMN(), 2) * 30), 週間シフト!$DP:$DQ, 2, FALSE), 0), "")</f>
        <v/>
      </c>
      <c r="M2" s="10" t="str">
        <f>IF(COUNTIFS(週間シフト!$B:$B, $A2, 週間シフト!$H:$H, $B2, 週間シフト!BE:BE, 1) + COUNTIFS(週間シフト!$B:$B, $A2, 週間シフト!$H:$H, $B2 - 1, 週間シフト!DA:DA, 1) &gt; 0, IFERROR(VLOOKUP(CONCATENATE($AZ2, ":", FLOOR((COLUMN() - 4) / 2, 1) * 100 + MOD(COLUMN(), 2) * 30), 週間シフト!$DP:$DQ, 2, FALSE), 0), "")</f>
        <v/>
      </c>
      <c r="N2" s="10" t="str">
        <f>IF(COUNTIFS(週間シフト!$B:$B, $A2, 週間シフト!$H:$H, $B2, 週間シフト!BF:BF, 1) + COUNTIFS(週間シフト!$B:$B, $A2, 週間シフト!$H:$H, $B2 - 1, 週間シフト!DB:DB, 1) &gt; 0, IFERROR(VLOOKUP(CONCATENATE($AZ2, ":", FLOOR((COLUMN() - 4) / 2, 1) * 100 + MOD(COLUMN(), 2) * 30), 週間シフト!$DP:$DQ, 2, FALSE), 0), "")</f>
        <v/>
      </c>
      <c r="O2" s="10" t="str">
        <f>IF(COUNTIFS(週間シフト!$B:$B, $A2, 週間シフト!$H:$H, $B2, 週間シフト!BG:BG, 1) + COUNTIFS(週間シフト!$B:$B, $A2, 週間シフト!$H:$H, $B2 - 1, 週間シフト!DC:DC, 1) &gt; 0, IFERROR(VLOOKUP(CONCATENATE($AZ2, ":", FLOOR((COLUMN() - 4) / 2, 1) * 100 + MOD(COLUMN(), 2) * 30), 週間シフト!$DP:$DQ, 2, FALSE), 0), "")</f>
        <v/>
      </c>
      <c r="P2" s="10" t="str">
        <f>IF(COUNTIFS(週間シフト!$B:$B, $A2, 週間シフト!$H:$H, $B2, 週間シフト!BH:BH, 1) + COUNTIFS(週間シフト!$B:$B, $A2, 週間シフト!$H:$H, $B2 - 1, 週間シフト!DD:DD, 1) &gt; 0, IFERROR(VLOOKUP(CONCATENATE($AZ2, ":", FLOOR((COLUMN() - 4) / 2, 1) * 100 + MOD(COLUMN(), 2) * 30), 週間シフト!$DP:$DQ, 2, FALSE), 0), "")</f>
        <v/>
      </c>
      <c r="Q2" s="10" t="str">
        <f>IF(COUNTIFS(週間シフト!$B:$B, $A2, 週間シフト!$H:$H, $B2, 週間シフト!BI:BI, 1) + COUNTIFS(週間シフト!$B:$B, $A2, 週間シフト!$H:$H, $B2 - 1, 週間シフト!DE:DE, 1) &gt; 0, IFERROR(VLOOKUP(CONCATENATE($AZ2, ":", FLOOR((COLUMN() - 4) / 2, 1) * 100 + MOD(COLUMN(), 2) * 30), 週間シフト!$DP:$DQ, 2, FALSE), 0), "")</f>
        <v/>
      </c>
      <c r="R2" s="10" t="str">
        <f>IF(COUNTIFS(週間シフト!$B:$B, $A2, 週間シフト!$H:$H, $B2, 週間シフト!BJ:BJ, 1) + COUNTIFS(週間シフト!$B:$B, $A2, 週間シフト!$H:$H, $B2 - 1, 週間シフト!DF:DF, 1) &gt; 0, IFERROR(VLOOKUP(CONCATENATE($AZ2, ":", FLOOR((COLUMN() - 4) / 2, 1) * 100 + MOD(COLUMN(), 2) * 30), 週間シフト!$DP:$DQ, 2, FALSE), 0), "")</f>
        <v/>
      </c>
      <c r="S2" s="10" t="str">
        <f>IF(COUNTIFS(週間シフト!$B:$B, $A2, 週間シフト!$H:$H, $B2, 週間シフト!BK:BK, 1) + COUNTIFS(週間シフト!$B:$B, $A2, 週間シフト!$H:$H, $B2 - 1, 週間シフト!DG:DG, 1) &gt; 0, IFERROR(VLOOKUP(CONCATENATE($AZ2, ":", FLOOR((COLUMN() - 4) / 2, 1) * 100 + MOD(COLUMN(), 2) * 30), 週間シフト!$DP:$DQ, 2, FALSE), 0), "")</f>
        <v/>
      </c>
      <c r="T2" s="10" t="str">
        <f>IF(COUNTIFS(週間シフト!$B:$B, $A2, 週間シフト!$H:$H, $B2, 週間シフト!BL:BL, 1) + COUNTIFS(週間シフト!$B:$B, $A2, 週間シフト!$H:$H, $B2 - 1, 週間シフト!DH:DH, 1) &gt; 0, IFERROR(VLOOKUP(CONCATENATE($AZ2, ":", FLOOR((COLUMN() - 4) / 2, 1) * 100 + MOD(COLUMN(), 2) * 30), 週間シフト!$DP:$DQ, 2, FALSE), 0), "")</f>
        <v/>
      </c>
      <c r="U2" s="10" t="str">
        <f>IF(COUNTIFS(週間シフト!$B:$B, $A2, 週間シフト!$H:$H, $B2, 週間シフト!BM:BM, 1) + COUNTIFS(週間シフト!$B:$B, $A2, 週間シフト!$H:$H, $B2 - 1, 週間シフト!DI:DI, 1) &gt; 0, IFERROR(VLOOKUP(CONCATENATE($AZ2, ":", FLOOR((COLUMN() - 4) / 2, 1) * 100 + MOD(COLUMN(), 2) * 30), 週間シフト!$DP:$DQ, 2, FALSE), 0), "")</f>
        <v/>
      </c>
      <c r="V2" s="10" t="str">
        <f>IF(COUNTIFS(週間シフト!$B:$B, $A2, 週間シフト!$H:$H, $B2, 週間シフト!BN:BN, 1) + COUNTIFS(週間シフト!$B:$B, $A2, 週間シフト!$H:$H, $B2 - 1, 週間シフト!DJ:DJ, 1) &gt; 0, IFERROR(VLOOKUP(CONCATENATE($AZ2, ":", FLOOR((COLUMN() - 4) / 2, 1) * 100 + MOD(COLUMN(), 2) * 30), 週間シフト!$DP:$DQ, 2, FALSE), 0), "")</f>
        <v/>
      </c>
      <c r="W2" s="10" t="str">
        <f>IF(COUNTIFS(週間シフト!$B:$B, $A2, 週間シフト!$H:$H, $B2, 週間シフト!BO:BO, 1) + COUNTIFS(週間シフト!$B:$B, $A2, 週間シフト!$H:$H, $B2 - 1, 週間シフト!DK:DK, 1) &gt; 0, IFERROR(VLOOKUP(CONCATENATE($AZ2, ":", FLOOR((COLUMN() - 4) / 2, 1) * 100 + MOD(COLUMN(), 2) * 30), 週間シフト!$DP:$DQ, 2, FALSE), 0), "")</f>
        <v/>
      </c>
      <c r="X2" s="10" t="str">
        <f>IF(COUNTIFS(週間シフト!$B:$B, $A2, 週間シフト!$H:$H, $B2, 週間シフト!BP:BP, 1) + COUNTIFS(週間シフト!$B:$B, $A2, 週間シフト!$H:$H, $B2 - 1, 週間シフト!DL:DL, 1) &gt; 0, IFERROR(VLOOKUP(CONCATENATE($AZ2, ":", FLOOR((COLUMN() - 4) / 2, 1) * 100 + MOD(COLUMN(), 2) * 30), 週間シフト!$DP:$DQ, 2, FALSE), 0), "")</f>
        <v/>
      </c>
      <c r="Y2" s="10" t="str">
        <f>IF(COUNTIFS(週間シフト!$B:$B, $A2, 週間シフト!$H:$H, $B2, 週間シフト!BQ:BQ, 1) + COUNTIFS(週間シフト!$B:$B, $A2, 週間シフト!$H:$H, $B2 - 1, 週間シフト!DM:DM, 1) &gt; 0, IFERROR(VLOOKUP(CONCATENATE($AZ2, ":", FLOOR((COLUMN() - 4) / 2, 1) * 100 + MOD(COLUMN(), 2) * 30), 週間シフト!$DP:$DQ, 2, FALSE), 0), "")</f>
        <v/>
      </c>
      <c r="Z2" s="10" t="str">
        <f>IF(COUNTIFS(週間シフト!$B:$B, $A2, 週間シフト!$H:$H, $B2, 週間シフト!BR:BR, 1) + COUNTIFS(週間シフト!$B:$B, $A2, 週間シフト!$H:$H, $B2 - 1, 週間シフト!DN:DN, 1) &gt; 0, IFERROR(VLOOKUP(CONCATENATE($AZ2, ":", FLOOR((COLUMN() - 4) / 2, 1) * 100 + MOD(COLUMN(), 2) * 30), 週間シフト!$DP:$DQ, 2, FALSE), 0), "")</f>
        <v/>
      </c>
      <c r="AA2" s="10" t="str">
        <f>IF(COUNTIFS(週間シフト!$B:$B, $A2, 週間シフト!$H:$H, $B2, 週間シフト!BS:BS, 1) + COUNTIFS(週間シフト!$B:$B, $A2, 週間シフト!$H:$H, $B2 - 1, 週間シフト!DO:DO, 1) &gt; 0, IFERROR(VLOOKUP(CONCATENATE($AZ2, ":", FLOOR((COLUMN() - 4) / 2, 1) * 100 + MOD(COLUMN(), 2) * 30), 週間シフト!$DP:$DQ, 2, FALSE), 0), "")</f>
        <v/>
      </c>
      <c r="AB2" s="10" t="str">
        <f>IF(COUNTIFS(週間シフト!$B:$B, $A2, 週間シフト!$H:$H, $B2, 週間シフト!BT:BT, 1) + COUNTIFS(週間シフト!$B:$B, $A2, 週間シフト!$H:$H, $B2 - 1, 週間シフト!DP:DP, 1) &gt; 0, IFERROR(VLOOKUP(CONCATENATE($AZ2, ":", FLOOR((COLUMN() - 4) / 2, 1) * 100 + MOD(COLUMN(), 2) * 30), 週間シフト!$DP:$DQ, 2, FALSE), 0), "")</f>
        <v/>
      </c>
      <c r="AC2" s="10" t="str">
        <f>IF(COUNTIFS(週間シフト!$B:$B, $A2, 週間シフト!$H:$H, $B2, 週間シフト!BU:BU, 1) + COUNTIFS(週間シフト!$B:$B, $A2, 週間シフト!$H:$H, $B2 - 1, 週間シフト!DQ:DQ, 1) &gt; 0, IFERROR(VLOOKUP(CONCATENATE($AZ2, ":", FLOOR((COLUMN() - 4) / 2, 1) * 100 + MOD(COLUMN(), 2) * 30), 週間シフト!$DP:$DQ, 2, FALSE), 0), "")</f>
        <v/>
      </c>
      <c r="AD2" s="10" t="str">
        <f>IF(COUNTIFS(週間シフト!$B:$B, $A2, 週間シフト!$H:$H, $B2, 週間シフト!BV:BV, 1) + COUNTIFS(週間シフト!$B:$B, $A2, 週間シフト!$H:$H, $B2 - 1, 週間シフト!DR:DR, 1) &gt; 0, IFERROR(VLOOKUP(CONCATENATE($AZ2, ":", FLOOR((COLUMN() - 4) / 2, 1) * 100 + MOD(COLUMN(), 2) * 30), 週間シフト!$DP:$DQ, 2, FALSE), 0), "")</f>
        <v/>
      </c>
      <c r="AE2" s="10" t="str">
        <f>IF(COUNTIFS(週間シフト!$B:$B, $A2, 週間シフト!$H:$H, $B2, 週間シフト!BW:BW, 1) + COUNTIFS(週間シフト!$B:$B, $A2, 週間シフト!$H:$H, $B2 - 1, 週間シフト!DS:DS, 1) &gt; 0, IFERROR(VLOOKUP(CONCATENATE($AZ2, ":", FLOOR((COLUMN() - 4) / 2, 1) * 100 + MOD(COLUMN(), 2) * 30), 週間シフト!$DP:$DQ, 2, FALSE), 0), "")</f>
        <v/>
      </c>
      <c r="AF2" s="10" t="str">
        <f>IF(COUNTIFS(週間シフト!$B:$B, $A2, 週間シフト!$H:$H, $B2, 週間シフト!BX:BX, 1) + COUNTIFS(週間シフト!$B:$B, $A2, 週間シフト!$H:$H, $B2 - 1, 週間シフト!DT:DT, 1) &gt; 0, IFERROR(VLOOKUP(CONCATENATE($AZ2, ":", FLOOR((COLUMN() - 4) / 2, 1) * 100 + MOD(COLUMN(), 2) * 30), 週間シフト!$DP:$DQ, 2, FALSE), 0), "")</f>
        <v/>
      </c>
      <c r="AG2" s="10" t="str">
        <f>IF(COUNTIFS(週間シフト!$B:$B, $A2, 週間シフト!$H:$H, $B2, 週間シフト!BY:BY, 1) + COUNTIFS(週間シフト!$B:$B, $A2, 週間シフト!$H:$H, $B2 - 1, 週間シフト!DU:DU, 1) &gt; 0, IFERROR(VLOOKUP(CONCATENATE($AZ2, ":", FLOOR((COLUMN() - 4) / 2, 1) * 100 + MOD(COLUMN(), 2) * 30), 週間シフト!$DP:$DQ, 2, FALSE), 0), "")</f>
        <v/>
      </c>
      <c r="AH2" s="10" t="str">
        <f>IF(COUNTIFS(週間シフト!$B:$B, $A2, 週間シフト!$H:$H, $B2, 週間シフト!BZ:BZ, 1) + COUNTIFS(週間シフト!$B:$B, $A2, 週間シフト!$H:$H, $B2 - 1, 週間シフト!DV:DV, 1) &gt; 0, IFERROR(VLOOKUP(CONCATENATE($AZ2, ":", FLOOR((COLUMN() - 4) / 2, 1) * 100 + MOD(COLUMN(), 2) * 30), 週間シフト!$DP:$DQ, 2, FALSE), 0), "")</f>
        <v/>
      </c>
      <c r="AI2" s="10" t="str">
        <f>IF(COUNTIFS(週間シフト!$B:$B, $A2, 週間シフト!$H:$H, $B2, 週間シフト!CA:CA, 1) + COUNTIFS(週間シフト!$B:$B, $A2, 週間シフト!$H:$H, $B2 - 1, 週間シフト!DW:DW, 1) &gt; 0, IFERROR(VLOOKUP(CONCATENATE($AZ2, ":", FLOOR((COLUMN() - 4) / 2, 1) * 100 + MOD(COLUMN(), 2) * 30), 週間シフト!$DP:$DQ, 2, FALSE), 0), "")</f>
        <v/>
      </c>
      <c r="AJ2" s="10" t="str">
        <f>IF(COUNTIFS(週間シフト!$B:$B, $A2, 週間シフト!$H:$H, $B2, 週間シフト!CB:CB, 1) + COUNTIFS(週間シフト!$B:$B, $A2, 週間シフト!$H:$H, $B2 - 1, 週間シフト!DX:DX, 1) &gt; 0, IFERROR(VLOOKUP(CONCATENATE($AZ2, ":", FLOOR((COLUMN() - 4) / 2, 1) * 100 + MOD(COLUMN(), 2) * 30), 週間シフト!$DP:$DQ, 2, FALSE), 0), "")</f>
        <v/>
      </c>
      <c r="AK2" s="10" t="str">
        <f>IF(COUNTIFS(週間シフト!$B:$B, $A2, 週間シフト!$H:$H, $B2, 週間シフト!CC:CC, 1) + COUNTIFS(週間シフト!$B:$B, $A2, 週間シフト!$H:$H, $B2 - 1, 週間シフト!DY:DY, 1) &gt; 0, IFERROR(VLOOKUP(CONCATENATE($AZ2, ":", FLOOR((COLUMN() - 4) / 2, 1) * 100 + MOD(COLUMN(), 2) * 30), 週間シフト!$DP:$DQ, 2, FALSE), 0), "")</f>
        <v/>
      </c>
      <c r="AL2" s="10" t="str">
        <f>IF(COUNTIFS(週間シフト!$B:$B, $A2, 週間シフト!$H:$H, $B2, 週間シフト!CD:CD, 1) + COUNTIFS(週間シフト!$B:$B, $A2, 週間シフト!$H:$H, $B2 - 1, 週間シフト!DZ:DZ, 1) &gt; 0, IFERROR(VLOOKUP(CONCATENATE($AZ2, ":", FLOOR((COLUMN() - 4) / 2, 1) * 100 + MOD(COLUMN(), 2) * 30), 週間シフト!$DP:$DQ, 2, FALSE), 0), "")</f>
        <v/>
      </c>
      <c r="AM2" s="10" t="str">
        <f>IF(COUNTIFS(週間シフト!$B:$B, $A2, 週間シフト!$H:$H, $B2, 週間シフト!CE:CE, 1) + COUNTIFS(週間シフト!$B:$B, $A2, 週間シフト!$H:$H, $B2 - 1, 週間シフト!EA:EA, 1) &gt; 0, IFERROR(VLOOKUP(CONCATENATE($AZ2, ":", FLOOR((COLUMN() - 4) / 2, 1) * 100 + MOD(COLUMN(), 2) * 30), 週間シフト!$DP:$DQ, 2, FALSE), 0), "")</f>
        <v/>
      </c>
      <c r="AN2" s="10" t="str">
        <f>IF(COUNTIFS(週間シフト!$B:$B, $A2, 週間シフト!$H:$H, $B2, 週間シフト!CF:CF, 1) + COUNTIFS(週間シフト!$B:$B, $A2, 週間シフト!$H:$H, $B2 - 1, 週間シフト!EB:EB, 1) &gt; 0, IFERROR(VLOOKUP(CONCATENATE($AZ2, ":", FLOOR((COLUMN() - 4) / 2, 1) * 100 + MOD(COLUMN(), 2) * 30), 週間シフト!$DP:$DQ, 2, FALSE), 0), "")</f>
        <v/>
      </c>
      <c r="AO2" s="10" t="str">
        <f>IF(COUNTIFS(週間シフト!$B:$B, $A2, 週間シフト!$H:$H, $B2, 週間シフト!CG:CG, 1) + COUNTIFS(週間シフト!$B:$B, $A2, 週間シフト!$H:$H, $B2 - 1, 週間シフト!EC:EC, 1) &gt; 0, IFERROR(VLOOKUP(CONCATENATE($AZ2, ":", FLOOR((COLUMN() - 4) / 2, 1) * 100 + MOD(COLUMN(), 2) * 30), 週間シフト!$DP:$DQ, 2, FALSE), 0), "")</f>
        <v/>
      </c>
      <c r="AP2" s="10" t="str">
        <f>IF(COUNTIFS(週間シフト!$B:$B, $A2, 週間シフト!$H:$H, $B2, 週間シフト!CH:CH, 1) + COUNTIFS(週間シフト!$B:$B, $A2, 週間シフト!$H:$H, $B2 - 1, 週間シフト!ED:ED, 1) &gt; 0, IFERROR(VLOOKUP(CONCATENATE($AZ2, ":", FLOOR((COLUMN() - 4) / 2, 1) * 100 + MOD(COLUMN(), 2) * 30), 週間シフト!$DP:$DQ, 2, FALSE), 0), "")</f>
        <v/>
      </c>
      <c r="AQ2" s="10" t="str">
        <f>IF(COUNTIFS(週間シフト!$B:$B, $A2, 週間シフト!$H:$H, $B2, 週間シフト!CI:CI, 1) + COUNTIFS(週間シフト!$B:$B, $A2, 週間シフト!$H:$H, $B2 - 1, 週間シフト!EE:EE, 1) &gt; 0, IFERROR(VLOOKUP(CONCATENATE($AZ2, ":", FLOOR((COLUMN() - 4) / 2, 1) * 100 + MOD(COLUMN(), 2) * 30), 週間シフト!$DP:$DQ, 2, FALSE), 0), "")</f>
        <v/>
      </c>
      <c r="AR2" s="10" t="str">
        <f>IF(COUNTIFS(週間シフト!$B:$B, $A2, 週間シフト!$H:$H, $B2, 週間シフト!CJ:CJ, 1) + COUNTIFS(週間シフト!$B:$B, $A2, 週間シフト!$H:$H, $B2 - 1, 週間シフト!EF:EF, 1) &gt; 0, IFERROR(VLOOKUP(CONCATENATE($AZ2, ":", FLOOR((COLUMN() - 4) / 2, 1) * 100 + MOD(COLUMN(), 2) * 30), 週間シフト!$DP:$DQ, 2, FALSE), 0), "")</f>
        <v/>
      </c>
      <c r="AS2" s="10" t="str">
        <f>IF(COUNTIFS(週間シフト!$B:$B, $A2, 週間シフト!$H:$H, $B2, 週間シフト!CK:CK, 1) + COUNTIFS(週間シフト!$B:$B, $A2, 週間シフト!$H:$H, $B2 - 1, 週間シフト!EG:EG, 1) &gt; 0, IFERROR(VLOOKUP(CONCATENATE($AZ2, ":", FLOOR((COLUMN() - 4) / 2, 1) * 100 + MOD(COLUMN(), 2) * 30), 週間シフト!$DP:$DQ, 2, FALSE), 0), "")</f>
        <v/>
      </c>
      <c r="AT2" s="10" t="str">
        <f>IF(COUNTIFS(週間シフト!$B:$B, $A2, 週間シフト!$H:$H, $B2, 週間シフト!CL:CL, 1) + COUNTIFS(週間シフト!$B:$B, $A2, 週間シフト!$H:$H, $B2 - 1, 週間シフト!EH:EH, 1) &gt; 0, IFERROR(VLOOKUP(CONCATENATE($AZ2, ":", FLOOR((COLUMN() - 4) / 2, 1) * 100 + MOD(COLUMN(), 2) * 30), 週間シフト!$DP:$DQ, 2, FALSE), 0), "")</f>
        <v/>
      </c>
      <c r="AU2" s="10" t="str">
        <f>IF(COUNTIFS(週間シフト!$B:$B, $A2, 週間シフト!$H:$H, $B2, 週間シフト!CM:CM, 1) + COUNTIFS(週間シフト!$B:$B, $A2, 週間シフト!$H:$H, $B2 - 1, 週間シフト!EI:EI, 1) &gt; 0, IFERROR(VLOOKUP(CONCATENATE($AZ2, ":", FLOOR((COLUMN() - 4) / 2, 1) * 100 + MOD(COLUMN(), 2) * 30), 週間シフト!$DP:$DQ, 2, FALSE), 0), "")</f>
        <v/>
      </c>
      <c r="AV2" s="10" t="str">
        <f>IF(COUNTIFS(週間シフト!$B:$B, $A2, 週間シフト!$H:$H, $B2, 週間シフト!CN:CN, 1) + COUNTIFS(週間シフト!$B:$B, $A2, 週間シフト!$H:$H, $B2 - 1, 週間シフト!EJ:EJ, 1) &gt; 0, IFERROR(VLOOKUP(CONCATENATE($AZ2, ":", FLOOR((COLUMN() - 4) / 2, 1) * 100 + MOD(COLUMN(), 2) * 30), 週間シフト!$DP:$DQ, 2, FALSE), 0), "")</f>
        <v/>
      </c>
      <c r="AW2" s="10" t="str">
        <f>IF(COUNTIFS(週間シフト!$B:$B, $A2, 週間シフト!$H:$H, $B2, 週間シフト!CO:CO, 1) + COUNTIFS(週間シフト!$B:$B, $A2, 週間シフト!$H:$H, $B2 - 1, 週間シフト!EK:EK, 1) &gt; 0, IFERROR(VLOOKUP(CONCATENATE($AZ2, ":", FLOOR((COLUMN() - 4) / 2, 1) * 100 + MOD(COLUMN(), 2) * 30), 週間シフト!$DP:$DQ, 2, FALSE), 0), "")</f>
        <v/>
      </c>
      <c r="AX2" s="10" t="str">
        <f>IF(COUNTIFS(週間シフト!$B:$B, $A2, 週間シフト!$H:$H, $B2, 週間シフト!CP:CP, 1) + COUNTIFS(週間シフト!$B:$B, $A2, 週間シフト!$H:$H, $B2 - 1, 週間シフト!EL:EL, 1) &gt; 0, IFERROR(VLOOKUP(CONCATENATE($AZ2, ":", FLOOR((COLUMN() - 4) / 2, 1) * 100 + MOD(COLUMN(), 2) * 30), 週間シフト!$DP:$DQ, 2, FALSE), 0), "")</f>
        <v/>
      </c>
      <c r="AY2" s="10" t="str">
        <f>IF(COUNTIFS(週間シフト!$B:$B, $A2, 週間シフト!$H:$H, $B2, 週間シフト!CQ:CQ, 1) + COUNTIFS(週間シフト!$B:$B, $A2, 週間シフト!$H:$H, $B2 - 1, 週間シフト!EM:EM, 1) &gt; 0, IFERROR(VLOOKUP(CONCATENATE($AZ2, ":", FLOOR((COLUMN() - 4) / 2, 1) * 100 + MOD(COLUMN(), 2) * 30), 週間シフト!$DP:$DQ, 2, FALSE), 0), "")</f>
        <v/>
      </c>
      <c r="AZ2" s="2" t="e">
        <f>CONCATENATE(VLOOKUP(A2, スタッフ一覧!A:D, 4, FALSE), ":",  YEAR(B2), ":",  MONTH(B2), ":",  DAY(B2))</f>
        <v>#N/A</v>
      </c>
    </row>
    <row r="3" spans="1:54">
      <c r="A3" s="1"/>
      <c r="B3" s="5"/>
      <c r="C3" s="12" t="str">
        <f t="shared" si="0"/>
        <v/>
      </c>
      <c r="D3" s="10" t="str">
        <f>IF(COUNTIFS(週間シフト!$B:$B, $A3, 週間シフト!$H:$H, $B3, 週間シフト!AV:AV, 1) + COUNTIFS(週間シフト!$B:$B, $A3, 週間シフト!$H:$H, $B3 - 1, 週間シフト!CR:CR, 1) &gt; 0, IFERROR(VLOOKUP(CONCATENATE($AZ3, ":", FLOOR((COLUMN() - 4) / 2, 1) * 100 + MOD(COLUMN(), 2) * 30), 週間シフト!$DP:$DQ, 2, FALSE), 0), "")</f>
        <v/>
      </c>
      <c r="E3" s="10" t="str">
        <f>IF(COUNTIFS(週間シフト!$B:$B, $A3, 週間シフト!$H:$H, $B3, 週間シフト!AW:AW, 1) + COUNTIFS(週間シフト!$B:$B, $A3, 週間シフト!$H:$H, $B3 - 1, 週間シフト!CS:CS, 1) &gt; 0, IFERROR(VLOOKUP(CONCATENATE($AZ3, ":", FLOOR((COLUMN() - 4) / 2, 1) * 100 + MOD(COLUMN(), 2) * 30), 週間シフト!$DP:$DQ, 2, FALSE), 0), "")</f>
        <v/>
      </c>
      <c r="F3" s="10" t="str">
        <f>IF(COUNTIFS(週間シフト!$B:$B, $A3, 週間シフト!$H:$H, $B3, 週間シフト!AX:AX, 1) + COUNTIFS(週間シフト!$B:$B, $A3, 週間シフト!$H:$H, $B3 - 1, 週間シフト!CT:CT, 1) &gt; 0, IFERROR(VLOOKUP(CONCATENATE($AZ3, ":", FLOOR((COLUMN() - 4) / 2, 1) * 100 + MOD(COLUMN(), 2) * 30), 週間シフト!$DP:$DQ, 2, FALSE), 0), "")</f>
        <v/>
      </c>
      <c r="G3" s="10" t="str">
        <f>IF(COUNTIFS(週間シフト!$B:$B, $A3, 週間シフト!$H:$H, $B3, 週間シフト!AY:AY, 1) + COUNTIFS(週間シフト!$B:$B, $A3, 週間シフト!$H:$H, $B3 - 1, 週間シフト!CU:CU, 1) &gt; 0, IFERROR(VLOOKUP(CONCATENATE($AZ3, ":", FLOOR((COLUMN() - 4) / 2, 1) * 100 + MOD(COLUMN(), 2) * 30), 週間シフト!$DP:$DQ, 2, FALSE), 0), "")</f>
        <v/>
      </c>
      <c r="H3" s="10" t="str">
        <f>IF(COUNTIFS(週間シフト!$B:$B, $A3, 週間シフト!$H:$H, $B3, 週間シフト!AZ:AZ, 1) + COUNTIFS(週間シフト!$B:$B, $A3, 週間シフト!$H:$H, $B3 - 1, 週間シフト!CV:CV, 1) &gt; 0, IFERROR(VLOOKUP(CONCATENATE($AZ3, ":", FLOOR((COLUMN() - 4) / 2, 1) * 100 + MOD(COLUMN(), 2) * 30), 週間シフト!$DP:$DQ, 2, FALSE), 0), "")</f>
        <v/>
      </c>
      <c r="I3" s="10" t="str">
        <f>IF(COUNTIFS(週間シフト!$B:$B, $A3, 週間シフト!$H:$H, $B3, 週間シフト!BA:BA, 1) + COUNTIFS(週間シフト!$B:$B, $A3, 週間シフト!$H:$H, $B3 - 1, 週間シフト!CW:CW, 1) &gt; 0, IFERROR(VLOOKUP(CONCATENATE($AZ3, ":", FLOOR((COLUMN() - 4) / 2, 1) * 100 + MOD(COLUMN(), 2) * 30), 週間シフト!$DP:$DQ, 2, FALSE), 0), "")</f>
        <v/>
      </c>
      <c r="J3" s="10" t="str">
        <f>IF(COUNTIFS(週間シフト!$B:$B, $A3, 週間シフト!$H:$H, $B3, 週間シフト!BB:BB, 1) + COUNTIFS(週間シフト!$B:$B, $A3, 週間シフト!$H:$H, $B3 - 1, 週間シフト!CX:CX, 1) &gt; 0, IFERROR(VLOOKUP(CONCATENATE($AZ3, ":", FLOOR((COLUMN() - 4) / 2, 1) * 100 + MOD(COLUMN(), 2) * 30), 週間シフト!$DP:$DQ, 2, FALSE), 0), "")</f>
        <v/>
      </c>
      <c r="K3" s="10" t="str">
        <f>IF(COUNTIFS(週間シフト!$B:$B, $A3, 週間シフト!$H:$H, $B3, 週間シフト!BC:BC, 1) + COUNTIFS(週間シフト!$B:$B, $A3, 週間シフト!$H:$H, $B3 - 1, 週間シフト!CY:CY, 1) &gt; 0, IFERROR(VLOOKUP(CONCATENATE($AZ3, ":", FLOOR((COLUMN() - 4) / 2, 1) * 100 + MOD(COLUMN(), 2) * 30), 週間シフト!$DP:$DQ, 2, FALSE), 0), "")</f>
        <v/>
      </c>
      <c r="L3" s="10" t="str">
        <f>IF(COUNTIFS(週間シフト!$B:$B, $A3, 週間シフト!$H:$H, $B3, 週間シフト!BD:BD, 1) + COUNTIFS(週間シフト!$B:$B, $A3, 週間シフト!$H:$H, $B3 - 1, 週間シフト!CZ:CZ, 1) &gt; 0, IFERROR(VLOOKUP(CONCATENATE($AZ3, ":", FLOOR((COLUMN() - 4) / 2, 1) * 100 + MOD(COLUMN(), 2) * 30), 週間シフト!$DP:$DQ, 2, FALSE), 0), "")</f>
        <v/>
      </c>
      <c r="M3" s="10" t="str">
        <f>IF(COUNTIFS(週間シフト!$B:$B, $A3, 週間シフト!$H:$H, $B3, 週間シフト!BE:BE, 1) + COUNTIFS(週間シフト!$B:$B, $A3, 週間シフト!$H:$H, $B3 - 1, 週間シフト!DA:DA, 1) &gt; 0, IFERROR(VLOOKUP(CONCATENATE($AZ3, ":", FLOOR((COLUMN() - 4) / 2, 1) * 100 + MOD(COLUMN(), 2) * 30), 週間シフト!$DP:$DQ, 2, FALSE), 0), "")</f>
        <v/>
      </c>
      <c r="N3" s="10" t="str">
        <f>IF(COUNTIFS(週間シフト!$B:$B, $A3, 週間シフト!$H:$H, $B3, 週間シフト!BF:BF, 1) + COUNTIFS(週間シフト!$B:$B, $A3, 週間シフト!$H:$H, $B3 - 1, 週間シフト!DB:DB, 1) &gt; 0, IFERROR(VLOOKUP(CONCATENATE($AZ3, ":", FLOOR((COLUMN() - 4) / 2, 1) * 100 + MOD(COLUMN(), 2) * 30), 週間シフト!$DP:$DQ, 2, FALSE), 0), "")</f>
        <v/>
      </c>
      <c r="O3" s="10" t="str">
        <f>IF(COUNTIFS(週間シフト!$B:$B, $A3, 週間シフト!$H:$H, $B3, 週間シフト!BG:BG, 1) + COUNTIFS(週間シフト!$B:$B, $A3, 週間シフト!$H:$H, $B3 - 1, 週間シフト!DC:DC, 1) &gt; 0, IFERROR(VLOOKUP(CONCATENATE($AZ3, ":", FLOOR((COLUMN() - 4) / 2, 1) * 100 + MOD(COLUMN(), 2) * 30), 週間シフト!$DP:$DQ, 2, FALSE), 0), "")</f>
        <v/>
      </c>
      <c r="P3" s="10" t="str">
        <f>IF(COUNTIFS(週間シフト!$B:$B, $A3, 週間シフト!$H:$H, $B3, 週間シフト!BH:BH, 1) + COUNTIFS(週間シフト!$B:$B, $A3, 週間シフト!$H:$H, $B3 - 1, 週間シフト!DD:DD, 1) &gt; 0, IFERROR(VLOOKUP(CONCATENATE($AZ3, ":", FLOOR((COLUMN() - 4) / 2, 1) * 100 + MOD(COLUMN(), 2) * 30), 週間シフト!$DP:$DQ, 2, FALSE), 0), "")</f>
        <v/>
      </c>
      <c r="Q3" s="10" t="str">
        <f>IF(COUNTIFS(週間シフト!$B:$B, $A3, 週間シフト!$H:$H, $B3, 週間シフト!BI:BI, 1) + COUNTIFS(週間シフト!$B:$B, $A3, 週間シフト!$H:$H, $B3 - 1, 週間シフト!DE:DE, 1) &gt; 0, IFERROR(VLOOKUP(CONCATENATE($AZ3, ":", FLOOR((COLUMN() - 4) / 2, 1) * 100 + MOD(COLUMN(), 2) * 30), 週間シフト!$DP:$DQ, 2, FALSE), 0), "")</f>
        <v/>
      </c>
      <c r="R3" s="10" t="str">
        <f>IF(COUNTIFS(週間シフト!$B:$B, $A3, 週間シフト!$H:$H, $B3, 週間シフト!BJ:BJ, 1) + COUNTIFS(週間シフト!$B:$B, $A3, 週間シフト!$H:$H, $B3 - 1, 週間シフト!DF:DF, 1) &gt; 0, IFERROR(VLOOKUP(CONCATENATE($AZ3, ":", FLOOR((COLUMN() - 4) / 2, 1) * 100 + MOD(COLUMN(), 2) * 30), 週間シフト!$DP:$DQ, 2, FALSE), 0), "")</f>
        <v/>
      </c>
      <c r="S3" s="10" t="str">
        <f>IF(COUNTIFS(週間シフト!$B:$B, $A3, 週間シフト!$H:$H, $B3, 週間シフト!BK:BK, 1) + COUNTIFS(週間シフト!$B:$B, $A3, 週間シフト!$H:$H, $B3 - 1, 週間シフト!DG:DG, 1) &gt; 0, IFERROR(VLOOKUP(CONCATENATE($AZ3, ":", FLOOR((COLUMN() - 4) / 2, 1) * 100 + MOD(COLUMN(), 2) * 30), 週間シフト!$DP:$DQ, 2, FALSE), 0), "")</f>
        <v/>
      </c>
      <c r="T3" s="10" t="str">
        <f>IF(COUNTIFS(週間シフト!$B:$B, $A3, 週間シフト!$H:$H, $B3, 週間シフト!BL:BL, 1) + COUNTIFS(週間シフト!$B:$B, $A3, 週間シフト!$H:$H, $B3 - 1, 週間シフト!DH:DH, 1) &gt; 0, IFERROR(VLOOKUP(CONCATENATE($AZ3, ":", FLOOR((COLUMN() - 4) / 2, 1) * 100 + MOD(COLUMN(), 2) * 30), 週間シフト!$DP:$DQ, 2, FALSE), 0), "")</f>
        <v/>
      </c>
      <c r="U3" s="10" t="str">
        <f>IF(COUNTIFS(週間シフト!$B:$B, $A3, 週間シフト!$H:$H, $B3, 週間シフト!BM:BM, 1) + COUNTIFS(週間シフト!$B:$B, $A3, 週間シフト!$H:$H, $B3 - 1, 週間シフト!DI:DI, 1) &gt; 0, IFERROR(VLOOKUP(CONCATENATE($AZ3, ":", FLOOR((COLUMN() - 4) / 2, 1) * 100 + MOD(COLUMN(), 2) * 30), 週間シフト!$DP:$DQ, 2, FALSE), 0), "")</f>
        <v/>
      </c>
      <c r="V3" s="10" t="str">
        <f>IF(COUNTIFS(週間シフト!$B:$B, $A3, 週間シフト!$H:$H, $B3, 週間シフト!BN:BN, 1) + COUNTIFS(週間シフト!$B:$B, $A3, 週間シフト!$H:$H, $B3 - 1, 週間シフト!DJ:DJ, 1) &gt; 0, IFERROR(VLOOKUP(CONCATENATE($AZ3, ":", FLOOR((COLUMN() - 4) / 2, 1) * 100 + MOD(COLUMN(), 2) * 30), 週間シフト!$DP:$DQ, 2, FALSE), 0), "")</f>
        <v/>
      </c>
      <c r="W3" s="10" t="str">
        <f>IF(COUNTIFS(週間シフト!$B:$B, $A3, 週間シフト!$H:$H, $B3, 週間シフト!BO:BO, 1) + COUNTIFS(週間シフト!$B:$B, $A3, 週間シフト!$H:$H, $B3 - 1, 週間シフト!DK:DK, 1) &gt; 0, IFERROR(VLOOKUP(CONCATENATE($AZ3, ":", FLOOR((COLUMN() - 4) / 2, 1) * 100 + MOD(COLUMN(), 2) * 30), 週間シフト!$DP:$DQ, 2, FALSE), 0), "")</f>
        <v/>
      </c>
      <c r="X3" s="10" t="str">
        <f>IF(COUNTIFS(週間シフト!$B:$B, $A3, 週間シフト!$H:$H, $B3, 週間シフト!BP:BP, 1) + COUNTIFS(週間シフト!$B:$B, $A3, 週間シフト!$H:$H, $B3 - 1, 週間シフト!DL:DL, 1) &gt; 0, IFERROR(VLOOKUP(CONCATENATE($AZ3, ":", FLOOR((COLUMN() - 4) / 2, 1) * 100 + MOD(COLUMN(), 2) * 30), 週間シフト!$DP:$DQ, 2, FALSE), 0), "")</f>
        <v/>
      </c>
      <c r="Y3" s="10" t="str">
        <f>IF(COUNTIFS(週間シフト!$B:$B, $A3, 週間シフト!$H:$H, $B3, 週間シフト!BQ:BQ, 1) + COUNTIFS(週間シフト!$B:$B, $A3, 週間シフト!$H:$H, $B3 - 1, 週間シフト!DM:DM, 1) &gt; 0, IFERROR(VLOOKUP(CONCATENATE($AZ3, ":", FLOOR((COLUMN() - 4) / 2, 1) * 100 + MOD(COLUMN(), 2) * 30), 週間シフト!$DP:$DQ, 2, FALSE), 0), "")</f>
        <v/>
      </c>
      <c r="Z3" s="10" t="str">
        <f>IF(COUNTIFS(週間シフト!$B:$B, $A3, 週間シフト!$H:$H, $B3, 週間シフト!BR:BR, 1) + COUNTIFS(週間シフト!$B:$B, $A3, 週間シフト!$H:$H, $B3 - 1, 週間シフト!DN:DN, 1) &gt; 0, IFERROR(VLOOKUP(CONCATENATE($AZ3, ":", FLOOR((COLUMN() - 4) / 2, 1) * 100 + MOD(COLUMN(), 2) * 30), 週間シフト!$DP:$DQ, 2, FALSE), 0), "")</f>
        <v/>
      </c>
      <c r="AA3" s="10" t="str">
        <f>IF(COUNTIFS(週間シフト!$B:$B, $A3, 週間シフト!$H:$H, $B3, 週間シフト!BS:BS, 1) + COUNTIFS(週間シフト!$B:$B, $A3, 週間シフト!$H:$H, $B3 - 1, 週間シフト!DO:DO, 1) &gt; 0, IFERROR(VLOOKUP(CONCATENATE($AZ3, ":", FLOOR((COLUMN() - 4) / 2, 1) * 100 + MOD(COLUMN(), 2) * 30), 週間シフト!$DP:$DQ, 2, FALSE), 0), "")</f>
        <v/>
      </c>
      <c r="AB3" s="10" t="str">
        <f>IF(COUNTIFS(週間シフト!$B:$B, $A3, 週間シフト!$H:$H, $B3, 週間シフト!BT:BT, 1) + COUNTIFS(週間シフト!$B:$B, $A3, 週間シフト!$H:$H, $B3 - 1, 週間シフト!DP:DP, 1) &gt; 0, IFERROR(VLOOKUP(CONCATENATE($AZ3, ":", FLOOR((COLUMN() - 4) / 2, 1) * 100 + MOD(COLUMN(), 2) * 30), 週間シフト!$DP:$DQ, 2, FALSE), 0), "")</f>
        <v/>
      </c>
      <c r="AC3" s="10" t="str">
        <f>IF(COUNTIFS(週間シフト!$B:$B, $A3, 週間シフト!$H:$H, $B3, 週間シフト!BU:BU, 1) + COUNTIFS(週間シフト!$B:$B, $A3, 週間シフト!$H:$H, $B3 - 1, 週間シフト!DQ:DQ, 1) &gt; 0, IFERROR(VLOOKUP(CONCATENATE($AZ3, ":", FLOOR((COLUMN() - 4) / 2, 1) * 100 + MOD(COLUMN(), 2) * 30), 週間シフト!$DP:$DQ, 2, FALSE), 0), "")</f>
        <v/>
      </c>
      <c r="AD3" s="10" t="str">
        <f>IF(COUNTIFS(週間シフト!$B:$B, $A3, 週間シフト!$H:$H, $B3, 週間シフト!BV:BV, 1) + COUNTIFS(週間シフト!$B:$B, $A3, 週間シフト!$H:$H, $B3 - 1, 週間シフト!DR:DR, 1) &gt; 0, IFERROR(VLOOKUP(CONCATENATE($AZ3, ":", FLOOR((COLUMN() - 4) / 2, 1) * 100 + MOD(COLUMN(), 2) * 30), 週間シフト!$DP:$DQ, 2, FALSE), 0), "")</f>
        <v/>
      </c>
      <c r="AE3" s="10" t="str">
        <f>IF(COUNTIFS(週間シフト!$B:$B, $A3, 週間シフト!$H:$H, $B3, 週間シフト!BW:BW, 1) + COUNTIFS(週間シフト!$B:$B, $A3, 週間シフト!$H:$H, $B3 - 1, 週間シフト!DS:DS, 1) &gt; 0, IFERROR(VLOOKUP(CONCATENATE($AZ3, ":", FLOOR((COLUMN() - 4) / 2, 1) * 100 + MOD(COLUMN(), 2) * 30), 週間シフト!$DP:$DQ, 2, FALSE), 0), "")</f>
        <v/>
      </c>
      <c r="AF3" s="10" t="str">
        <f>IF(COUNTIFS(週間シフト!$B:$B, $A3, 週間シフト!$H:$H, $B3, 週間シフト!BX:BX, 1) + COUNTIFS(週間シフト!$B:$B, $A3, 週間シフト!$H:$H, $B3 - 1, 週間シフト!DT:DT, 1) &gt; 0, IFERROR(VLOOKUP(CONCATENATE($AZ3, ":", FLOOR((COLUMN() - 4) / 2, 1) * 100 + MOD(COLUMN(), 2) * 30), 週間シフト!$DP:$DQ, 2, FALSE), 0), "")</f>
        <v/>
      </c>
      <c r="AG3" s="10" t="str">
        <f>IF(COUNTIFS(週間シフト!$B:$B, $A3, 週間シフト!$H:$H, $B3, 週間シフト!BY:BY, 1) + COUNTIFS(週間シフト!$B:$B, $A3, 週間シフト!$H:$H, $B3 - 1, 週間シフト!DU:DU, 1) &gt; 0, IFERROR(VLOOKUP(CONCATENATE($AZ3, ":", FLOOR((COLUMN() - 4) / 2, 1) * 100 + MOD(COLUMN(), 2) * 30), 週間シフト!$DP:$DQ, 2, FALSE), 0), "")</f>
        <v/>
      </c>
      <c r="AH3" s="10" t="str">
        <f>IF(COUNTIFS(週間シフト!$B:$B, $A3, 週間シフト!$H:$H, $B3, 週間シフト!BZ:BZ, 1) + COUNTIFS(週間シフト!$B:$B, $A3, 週間シフト!$H:$H, $B3 - 1, 週間シフト!DV:DV, 1) &gt; 0, IFERROR(VLOOKUP(CONCATENATE($AZ3, ":", FLOOR((COLUMN() - 4) / 2, 1) * 100 + MOD(COLUMN(), 2) * 30), 週間シフト!$DP:$DQ, 2, FALSE), 0), "")</f>
        <v/>
      </c>
      <c r="AI3" s="10" t="str">
        <f>IF(COUNTIFS(週間シフト!$B:$B, $A3, 週間シフト!$H:$H, $B3, 週間シフト!CA:CA, 1) + COUNTIFS(週間シフト!$B:$B, $A3, 週間シフト!$H:$H, $B3 - 1, 週間シフト!DW:DW, 1) &gt; 0, IFERROR(VLOOKUP(CONCATENATE($AZ3, ":", FLOOR((COLUMN() - 4) / 2, 1) * 100 + MOD(COLUMN(), 2) * 30), 週間シフト!$DP:$DQ, 2, FALSE), 0), "")</f>
        <v/>
      </c>
      <c r="AJ3" s="10" t="str">
        <f>IF(COUNTIFS(週間シフト!$B:$B, $A3, 週間シフト!$H:$H, $B3, 週間シフト!CB:CB, 1) + COUNTIFS(週間シフト!$B:$B, $A3, 週間シフト!$H:$H, $B3 - 1, 週間シフト!DX:DX, 1) &gt; 0, IFERROR(VLOOKUP(CONCATENATE($AZ3, ":", FLOOR((COLUMN() - 4) / 2, 1) * 100 + MOD(COLUMN(), 2) * 30), 週間シフト!$DP:$DQ, 2, FALSE), 0), "")</f>
        <v/>
      </c>
      <c r="AK3" s="10" t="str">
        <f>IF(COUNTIFS(週間シフト!$B:$B, $A3, 週間シフト!$H:$H, $B3, 週間シフト!CC:CC, 1) + COUNTIFS(週間シフト!$B:$B, $A3, 週間シフト!$H:$H, $B3 - 1, 週間シフト!DY:DY, 1) &gt; 0, IFERROR(VLOOKUP(CONCATENATE($AZ3, ":", FLOOR((COLUMN() - 4) / 2, 1) * 100 + MOD(COLUMN(), 2) * 30), 週間シフト!$DP:$DQ, 2, FALSE), 0), "")</f>
        <v/>
      </c>
      <c r="AL3" s="10" t="str">
        <f>IF(COUNTIFS(週間シフト!$B:$B, $A3, 週間シフト!$H:$H, $B3, 週間シフト!CD:CD, 1) + COUNTIFS(週間シフト!$B:$B, $A3, 週間シフト!$H:$H, $B3 - 1, 週間シフト!DZ:DZ, 1) &gt; 0, IFERROR(VLOOKUP(CONCATENATE($AZ3, ":", FLOOR((COLUMN() - 4) / 2, 1) * 100 + MOD(COLUMN(), 2) * 30), 週間シフト!$DP:$DQ, 2, FALSE), 0), "")</f>
        <v/>
      </c>
      <c r="AM3" s="10" t="str">
        <f>IF(COUNTIFS(週間シフト!$B:$B, $A3, 週間シフト!$H:$H, $B3, 週間シフト!CE:CE, 1) + COUNTIFS(週間シフト!$B:$B, $A3, 週間シフト!$H:$H, $B3 - 1, 週間シフト!EA:EA, 1) &gt; 0, IFERROR(VLOOKUP(CONCATENATE($AZ3, ":", FLOOR((COLUMN() - 4) / 2, 1) * 100 + MOD(COLUMN(), 2) * 30), 週間シフト!$DP:$DQ, 2, FALSE), 0), "")</f>
        <v/>
      </c>
      <c r="AN3" s="10" t="str">
        <f>IF(COUNTIFS(週間シフト!$B:$B, $A3, 週間シフト!$H:$H, $B3, 週間シフト!CF:CF, 1) + COUNTIFS(週間シフト!$B:$B, $A3, 週間シフト!$H:$H, $B3 - 1, 週間シフト!EB:EB, 1) &gt; 0, IFERROR(VLOOKUP(CONCATENATE($AZ3, ":", FLOOR((COLUMN() - 4) / 2, 1) * 100 + MOD(COLUMN(), 2) * 30), 週間シフト!$DP:$DQ, 2, FALSE), 0), "")</f>
        <v/>
      </c>
      <c r="AO3" s="10" t="str">
        <f>IF(COUNTIFS(週間シフト!$B:$B, $A3, 週間シフト!$H:$H, $B3, 週間シフト!CG:CG, 1) + COUNTIFS(週間シフト!$B:$B, $A3, 週間シフト!$H:$H, $B3 - 1, 週間シフト!EC:EC, 1) &gt; 0, IFERROR(VLOOKUP(CONCATENATE($AZ3, ":", FLOOR((COLUMN() - 4) / 2, 1) * 100 + MOD(COLUMN(), 2) * 30), 週間シフト!$DP:$DQ, 2, FALSE), 0), "")</f>
        <v/>
      </c>
      <c r="AP3" s="10" t="str">
        <f>IF(COUNTIFS(週間シフト!$B:$B, $A3, 週間シフト!$H:$H, $B3, 週間シフト!CH:CH, 1) + COUNTIFS(週間シフト!$B:$B, $A3, 週間シフト!$H:$H, $B3 - 1, 週間シフト!ED:ED, 1) &gt; 0, IFERROR(VLOOKUP(CONCATENATE($AZ3, ":", FLOOR((COLUMN() - 4) / 2, 1) * 100 + MOD(COLUMN(), 2) * 30), 週間シフト!$DP:$DQ, 2, FALSE), 0), "")</f>
        <v/>
      </c>
      <c r="AQ3" s="10" t="str">
        <f>IF(COUNTIFS(週間シフト!$B:$B, $A3, 週間シフト!$H:$H, $B3, 週間シフト!CI:CI, 1) + COUNTIFS(週間シフト!$B:$B, $A3, 週間シフト!$H:$H, $B3 - 1, 週間シフト!EE:EE, 1) &gt; 0, IFERROR(VLOOKUP(CONCATENATE($AZ3, ":", FLOOR((COLUMN() - 4) / 2, 1) * 100 + MOD(COLUMN(), 2) * 30), 週間シフト!$DP:$DQ, 2, FALSE), 0), "")</f>
        <v/>
      </c>
      <c r="AR3" s="10" t="str">
        <f>IF(COUNTIFS(週間シフト!$B:$B, $A3, 週間シフト!$H:$H, $B3, 週間シフト!CJ:CJ, 1) + COUNTIFS(週間シフト!$B:$B, $A3, 週間シフト!$H:$H, $B3 - 1, 週間シフト!EF:EF, 1) &gt; 0, IFERROR(VLOOKUP(CONCATENATE($AZ3, ":", FLOOR((COLUMN() - 4) / 2, 1) * 100 + MOD(COLUMN(), 2) * 30), 週間シフト!$DP:$DQ, 2, FALSE), 0), "")</f>
        <v/>
      </c>
      <c r="AS3" s="10" t="str">
        <f>IF(COUNTIFS(週間シフト!$B:$B, $A3, 週間シフト!$H:$H, $B3, 週間シフト!CK:CK, 1) + COUNTIFS(週間シフト!$B:$B, $A3, 週間シフト!$H:$H, $B3 - 1, 週間シフト!EG:EG, 1) &gt; 0, IFERROR(VLOOKUP(CONCATENATE($AZ3, ":", FLOOR((COLUMN() - 4) / 2, 1) * 100 + MOD(COLUMN(), 2) * 30), 週間シフト!$DP:$DQ, 2, FALSE), 0), "")</f>
        <v/>
      </c>
      <c r="AT3" s="10" t="str">
        <f>IF(COUNTIFS(週間シフト!$B:$B, $A3, 週間シフト!$H:$H, $B3, 週間シフト!CL:CL, 1) + COUNTIFS(週間シフト!$B:$B, $A3, 週間シフト!$H:$H, $B3 - 1, 週間シフト!EH:EH, 1) &gt; 0, IFERROR(VLOOKUP(CONCATENATE($AZ3, ":", FLOOR((COLUMN() - 4) / 2, 1) * 100 + MOD(COLUMN(), 2) * 30), 週間シフト!$DP:$DQ, 2, FALSE), 0), "")</f>
        <v/>
      </c>
      <c r="AU3" s="10" t="str">
        <f>IF(COUNTIFS(週間シフト!$B:$B, $A3, 週間シフト!$H:$H, $B3, 週間シフト!CM:CM, 1) + COUNTIFS(週間シフト!$B:$B, $A3, 週間シフト!$H:$H, $B3 - 1, 週間シフト!EI:EI, 1) &gt; 0, IFERROR(VLOOKUP(CONCATENATE($AZ3, ":", FLOOR((COLUMN() - 4) / 2, 1) * 100 + MOD(COLUMN(), 2) * 30), 週間シフト!$DP:$DQ, 2, FALSE), 0), "")</f>
        <v/>
      </c>
      <c r="AV3" s="10" t="str">
        <f>IF(COUNTIFS(週間シフト!$B:$B, $A3, 週間シフト!$H:$H, $B3, 週間シフト!CN:CN, 1) + COUNTIFS(週間シフト!$B:$B, $A3, 週間シフト!$H:$H, $B3 - 1, 週間シフト!EJ:EJ, 1) &gt; 0, IFERROR(VLOOKUP(CONCATENATE($AZ3, ":", FLOOR((COLUMN() - 4) / 2, 1) * 100 + MOD(COLUMN(), 2) * 30), 週間シフト!$DP:$DQ, 2, FALSE), 0), "")</f>
        <v/>
      </c>
      <c r="AW3" s="10" t="str">
        <f>IF(COUNTIFS(週間シフト!$B:$B, $A3, 週間シフト!$H:$H, $B3, 週間シフト!CO:CO, 1) + COUNTIFS(週間シフト!$B:$B, $A3, 週間シフト!$H:$H, $B3 - 1, 週間シフト!EK:EK, 1) &gt; 0, IFERROR(VLOOKUP(CONCATENATE($AZ3, ":", FLOOR((COLUMN() - 4) / 2, 1) * 100 + MOD(COLUMN(), 2) * 30), 週間シフト!$DP:$DQ, 2, FALSE), 0), "")</f>
        <v/>
      </c>
      <c r="AX3" s="10" t="str">
        <f>IF(COUNTIFS(週間シフト!$B:$B, $A3, 週間シフト!$H:$H, $B3, 週間シフト!CP:CP, 1) + COUNTIFS(週間シフト!$B:$B, $A3, 週間シフト!$H:$H, $B3 - 1, 週間シフト!EL:EL, 1) &gt; 0, IFERROR(VLOOKUP(CONCATENATE($AZ3, ":", FLOOR((COLUMN() - 4) / 2, 1) * 100 + MOD(COLUMN(), 2) * 30), 週間シフト!$DP:$DQ, 2, FALSE), 0), "")</f>
        <v/>
      </c>
      <c r="AY3" s="10" t="str">
        <f>IF(COUNTIFS(週間シフト!$B:$B, $A3, 週間シフト!$H:$H, $B3, 週間シフト!CQ:CQ, 1) + COUNTIFS(週間シフト!$B:$B, $A3, 週間シフト!$H:$H, $B3 - 1, 週間シフト!EM:EM, 1) &gt; 0, IFERROR(VLOOKUP(CONCATENATE($AZ3, ":", FLOOR((COLUMN() - 4) / 2, 1) * 100 + MOD(COLUMN(), 2) * 30), 週間シフト!$DP:$DQ, 2, FALSE), 0), "")</f>
        <v/>
      </c>
      <c r="AZ3" s="2" t="e">
        <f>CONCATENATE(VLOOKUP(A3, スタッフ一覧!A:D, 4, FALSE), ":",  YEAR(B3), ":",  MONTH(B3), ":",  DAY(B3))</f>
        <v>#N/A</v>
      </c>
      <c r="BA3"/>
      <c r="BB3"/>
    </row>
    <row r="4" spans="1:54">
      <c r="A4" s="1"/>
      <c r="B4" s="5"/>
      <c r="C4" s="12" t="str">
        <f t="shared" si="0"/>
        <v/>
      </c>
      <c r="D4" s="10" t="str">
        <f>IF(COUNTIFS(週間シフト!$B:$B, $A4, 週間シフト!$H:$H, $B4, 週間シフト!AV:AV, 1) + COUNTIFS(週間シフト!$B:$B, $A4, 週間シフト!$H:$H, $B4 - 1, 週間シフト!CR:CR, 1) &gt; 0, IFERROR(VLOOKUP(CONCATENATE($AZ4, ":", FLOOR((COLUMN() - 4) / 2, 1) * 100 + MOD(COLUMN(), 2) * 30), 週間シフト!$DP:$DQ, 2, FALSE), 0), "")</f>
        <v/>
      </c>
      <c r="E4" s="10" t="str">
        <f>IF(COUNTIFS(週間シフト!$B:$B, $A4, 週間シフト!$H:$H, $B4, 週間シフト!AW:AW, 1) + COUNTIFS(週間シフト!$B:$B, $A4, 週間シフト!$H:$H, $B4 - 1, 週間シフト!CS:CS, 1) &gt; 0, IFERROR(VLOOKUP(CONCATENATE($AZ4, ":", FLOOR((COLUMN() - 4) / 2, 1) * 100 + MOD(COLUMN(), 2) * 30), 週間シフト!$DP:$DQ, 2, FALSE), 0), "")</f>
        <v/>
      </c>
      <c r="F4" s="10" t="str">
        <f>IF(COUNTIFS(週間シフト!$B:$B, $A4, 週間シフト!$H:$H, $B4, 週間シフト!AX:AX, 1) + COUNTIFS(週間シフト!$B:$B, $A4, 週間シフト!$H:$H, $B4 - 1, 週間シフト!CT:CT, 1) &gt; 0, IFERROR(VLOOKUP(CONCATENATE($AZ4, ":", FLOOR((COLUMN() - 4) / 2, 1) * 100 + MOD(COLUMN(), 2) * 30), 週間シフト!$DP:$DQ, 2, FALSE), 0), "")</f>
        <v/>
      </c>
      <c r="G4" s="10" t="str">
        <f>IF(COUNTIFS(週間シフト!$B:$B, $A4, 週間シフト!$H:$H, $B4, 週間シフト!AY:AY, 1) + COUNTIFS(週間シフト!$B:$B, $A4, 週間シフト!$H:$H, $B4 - 1, 週間シフト!CU:CU, 1) &gt; 0, IFERROR(VLOOKUP(CONCATENATE($AZ4, ":", FLOOR((COLUMN() - 4) / 2, 1) * 100 + MOD(COLUMN(), 2) * 30), 週間シフト!$DP:$DQ, 2, FALSE), 0), "")</f>
        <v/>
      </c>
      <c r="H4" s="10" t="str">
        <f>IF(COUNTIFS(週間シフト!$B:$B, $A4, 週間シフト!$H:$H, $B4, 週間シフト!AZ:AZ, 1) + COUNTIFS(週間シフト!$B:$B, $A4, 週間シフト!$H:$H, $B4 - 1, 週間シフト!CV:CV, 1) &gt; 0, IFERROR(VLOOKUP(CONCATENATE($AZ4, ":", FLOOR((COLUMN() - 4) / 2, 1) * 100 + MOD(COLUMN(), 2) * 30), 週間シフト!$DP:$DQ, 2, FALSE), 0), "")</f>
        <v/>
      </c>
      <c r="I4" s="10" t="str">
        <f>IF(COUNTIFS(週間シフト!$B:$B, $A4, 週間シフト!$H:$H, $B4, 週間シフト!BA:BA, 1) + COUNTIFS(週間シフト!$B:$B, $A4, 週間シフト!$H:$H, $B4 - 1, 週間シフト!CW:CW, 1) &gt; 0, IFERROR(VLOOKUP(CONCATENATE($AZ4, ":", FLOOR((COLUMN() - 4) / 2, 1) * 100 + MOD(COLUMN(), 2) * 30), 週間シフト!$DP:$DQ, 2, FALSE), 0), "")</f>
        <v/>
      </c>
      <c r="J4" s="10" t="str">
        <f>IF(COUNTIFS(週間シフト!$B:$B, $A4, 週間シフト!$H:$H, $B4, 週間シフト!BB:BB, 1) + COUNTIFS(週間シフト!$B:$B, $A4, 週間シフト!$H:$H, $B4 - 1, 週間シフト!CX:CX, 1) &gt; 0, IFERROR(VLOOKUP(CONCATENATE($AZ4, ":", FLOOR((COLUMN() - 4) / 2, 1) * 100 + MOD(COLUMN(), 2) * 30), 週間シフト!$DP:$DQ, 2, FALSE), 0), "")</f>
        <v/>
      </c>
      <c r="K4" s="10" t="str">
        <f>IF(COUNTIFS(週間シフト!$B:$B, $A4, 週間シフト!$H:$H, $B4, 週間シフト!BC:BC, 1) + COUNTIFS(週間シフト!$B:$B, $A4, 週間シフト!$H:$H, $B4 - 1, 週間シフト!CY:CY, 1) &gt; 0, IFERROR(VLOOKUP(CONCATENATE($AZ4, ":", FLOOR((COLUMN() - 4) / 2, 1) * 100 + MOD(COLUMN(), 2) * 30), 週間シフト!$DP:$DQ, 2, FALSE), 0), "")</f>
        <v/>
      </c>
      <c r="L4" s="10" t="str">
        <f>IF(COUNTIFS(週間シフト!$B:$B, $A4, 週間シフト!$H:$H, $B4, 週間シフト!BD:BD, 1) + COUNTIFS(週間シフト!$B:$B, $A4, 週間シフト!$H:$H, $B4 - 1, 週間シフト!CZ:CZ, 1) &gt; 0, IFERROR(VLOOKUP(CONCATENATE($AZ4, ":", FLOOR((COLUMN() - 4) / 2, 1) * 100 + MOD(COLUMN(), 2) * 30), 週間シフト!$DP:$DQ, 2, FALSE), 0), "")</f>
        <v/>
      </c>
      <c r="M4" s="10" t="str">
        <f>IF(COUNTIFS(週間シフト!$B:$B, $A4, 週間シフト!$H:$H, $B4, 週間シフト!BE:BE, 1) + COUNTIFS(週間シフト!$B:$B, $A4, 週間シフト!$H:$H, $B4 - 1, 週間シフト!DA:DA, 1) &gt; 0, IFERROR(VLOOKUP(CONCATENATE($AZ4, ":", FLOOR((COLUMN() - 4) / 2, 1) * 100 + MOD(COLUMN(), 2) * 30), 週間シフト!$DP:$DQ, 2, FALSE), 0), "")</f>
        <v/>
      </c>
      <c r="N4" s="10" t="str">
        <f>IF(COUNTIFS(週間シフト!$B:$B, $A4, 週間シフト!$H:$H, $B4, 週間シフト!BF:BF, 1) + COUNTIFS(週間シフト!$B:$B, $A4, 週間シフト!$H:$H, $B4 - 1, 週間シフト!DB:DB, 1) &gt; 0, IFERROR(VLOOKUP(CONCATENATE($AZ4, ":", FLOOR((COLUMN() - 4) / 2, 1) * 100 + MOD(COLUMN(), 2) * 30), 週間シフト!$DP:$DQ, 2, FALSE), 0), "")</f>
        <v/>
      </c>
      <c r="O4" s="10" t="str">
        <f>IF(COUNTIFS(週間シフト!$B:$B, $A4, 週間シフト!$H:$H, $B4, 週間シフト!BG:BG, 1) + COUNTIFS(週間シフト!$B:$B, $A4, 週間シフト!$H:$H, $B4 - 1, 週間シフト!DC:DC, 1) &gt; 0, IFERROR(VLOOKUP(CONCATENATE($AZ4, ":", FLOOR((COLUMN() - 4) / 2, 1) * 100 + MOD(COLUMN(), 2) * 30), 週間シフト!$DP:$DQ, 2, FALSE), 0), "")</f>
        <v/>
      </c>
      <c r="P4" s="10" t="str">
        <f>IF(COUNTIFS(週間シフト!$B:$B, $A4, 週間シフト!$H:$H, $B4, 週間シフト!BH:BH, 1) + COUNTIFS(週間シフト!$B:$B, $A4, 週間シフト!$H:$H, $B4 - 1, 週間シフト!DD:DD, 1) &gt; 0, IFERROR(VLOOKUP(CONCATENATE($AZ4, ":", FLOOR((COLUMN() - 4) / 2, 1) * 100 + MOD(COLUMN(), 2) * 30), 週間シフト!$DP:$DQ, 2, FALSE), 0), "")</f>
        <v/>
      </c>
      <c r="Q4" s="10" t="str">
        <f>IF(COUNTIFS(週間シフト!$B:$B, $A4, 週間シフト!$H:$H, $B4, 週間シフト!BI:BI, 1) + COUNTIFS(週間シフト!$B:$B, $A4, 週間シフト!$H:$H, $B4 - 1, 週間シフト!DE:DE, 1) &gt; 0, IFERROR(VLOOKUP(CONCATENATE($AZ4, ":", FLOOR((COLUMN() - 4) / 2, 1) * 100 + MOD(COLUMN(), 2) * 30), 週間シフト!$DP:$DQ, 2, FALSE), 0), "")</f>
        <v/>
      </c>
      <c r="R4" s="10" t="str">
        <f>IF(COUNTIFS(週間シフト!$B:$B, $A4, 週間シフト!$H:$H, $B4, 週間シフト!BJ:BJ, 1) + COUNTIFS(週間シフト!$B:$B, $A4, 週間シフト!$H:$H, $B4 - 1, 週間シフト!DF:DF, 1) &gt; 0, IFERROR(VLOOKUP(CONCATENATE($AZ4, ":", FLOOR((COLUMN() - 4) / 2, 1) * 100 + MOD(COLUMN(), 2) * 30), 週間シフト!$DP:$DQ, 2, FALSE), 0), "")</f>
        <v/>
      </c>
      <c r="S4" s="10" t="str">
        <f>IF(COUNTIFS(週間シフト!$B:$B, $A4, 週間シフト!$H:$H, $B4, 週間シフト!BK:BK, 1) + COUNTIFS(週間シフト!$B:$B, $A4, 週間シフト!$H:$H, $B4 - 1, 週間シフト!DG:DG, 1) &gt; 0, IFERROR(VLOOKUP(CONCATENATE($AZ4, ":", FLOOR((COLUMN() - 4) / 2, 1) * 100 + MOD(COLUMN(), 2) * 30), 週間シフト!$DP:$DQ, 2, FALSE), 0), "")</f>
        <v/>
      </c>
      <c r="T4" s="10" t="str">
        <f>IF(COUNTIFS(週間シフト!$B:$B, $A4, 週間シフト!$H:$H, $B4, 週間シフト!BL:BL, 1) + COUNTIFS(週間シフト!$B:$B, $A4, 週間シフト!$H:$H, $B4 - 1, 週間シフト!DH:DH, 1) &gt; 0, IFERROR(VLOOKUP(CONCATENATE($AZ4, ":", FLOOR((COLUMN() - 4) / 2, 1) * 100 + MOD(COLUMN(), 2) * 30), 週間シフト!$DP:$DQ, 2, FALSE), 0), "")</f>
        <v/>
      </c>
      <c r="U4" s="10" t="str">
        <f>IF(COUNTIFS(週間シフト!$B:$B, $A4, 週間シフト!$H:$H, $B4, 週間シフト!BM:BM, 1) + COUNTIFS(週間シフト!$B:$B, $A4, 週間シフト!$H:$H, $B4 - 1, 週間シフト!DI:DI, 1) &gt; 0, IFERROR(VLOOKUP(CONCATENATE($AZ4, ":", FLOOR((COLUMN() - 4) / 2, 1) * 100 + MOD(COLUMN(), 2) * 30), 週間シフト!$DP:$DQ, 2, FALSE), 0), "")</f>
        <v/>
      </c>
      <c r="V4" s="10" t="str">
        <f>IF(COUNTIFS(週間シフト!$B:$B, $A4, 週間シフト!$H:$H, $B4, 週間シフト!BN:BN, 1) + COUNTIFS(週間シフト!$B:$B, $A4, 週間シフト!$H:$H, $B4 - 1, 週間シフト!DJ:DJ, 1) &gt; 0, IFERROR(VLOOKUP(CONCATENATE($AZ4, ":", FLOOR((COLUMN() - 4) / 2, 1) * 100 + MOD(COLUMN(), 2) * 30), 週間シフト!$DP:$DQ, 2, FALSE), 0), "")</f>
        <v/>
      </c>
      <c r="W4" s="10" t="str">
        <f>IF(COUNTIFS(週間シフト!$B:$B, $A4, 週間シフト!$H:$H, $B4, 週間シフト!BO:BO, 1) + COUNTIFS(週間シフト!$B:$B, $A4, 週間シフト!$H:$H, $B4 - 1, 週間シフト!DK:DK, 1) &gt; 0, IFERROR(VLOOKUP(CONCATENATE($AZ4, ":", FLOOR((COLUMN() - 4) / 2, 1) * 100 + MOD(COLUMN(), 2) * 30), 週間シフト!$DP:$DQ, 2, FALSE), 0), "")</f>
        <v/>
      </c>
      <c r="X4" s="10" t="str">
        <f>IF(COUNTIFS(週間シフト!$B:$B, $A4, 週間シフト!$H:$H, $B4, 週間シフト!BP:BP, 1) + COUNTIFS(週間シフト!$B:$B, $A4, 週間シフト!$H:$H, $B4 - 1, 週間シフト!DL:DL, 1) &gt; 0, IFERROR(VLOOKUP(CONCATENATE($AZ4, ":", FLOOR((COLUMN() - 4) / 2, 1) * 100 + MOD(COLUMN(), 2) * 30), 週間シフト!$DP:$DQ, 2, FALSE), 0), "")</f>
        <v/>
      </c>
      <c r="Y4" s="10" t="str">
        <f>IF(COUNTIFS(週間シフト!$B:$B, $A4, 週間シフト!$H:$H, $B4, 週間シフト!BQ:BQ, 1) + COUNTIFS(週間シフト!$B:$B, $A4, 週間シフト!$H:$H, $B4 - 1, 週間シフト!DM:DM, 1) &gt; 0, IFERROR(VLOOKUP(CONCATENATE($AZ4, ":", FLOOR((COLUMN() - 4) / 2, 1) * 100 + MOD(COLUMN(), 2) * 30), 週間シフト!$DP:$DQ, 2, FALSE), 0), "")</f>
        <v/>
      </c>
      <c r="Z4" s="10" t="str">
        <f>IF(COUNTIFS(週間シフト!$B:$B, $A4, 週間シフト!$H:$H, $B4, 週間シフト!BR:BR, 1) + COUNTIFS(週間シフト!$B:$B, $A4, 週間シフト!$H:$H, $B4 - 1, 週間シフト!DN:DN, 1) &gt; 0, IFERROR(VLOOKUP(CONCATENATE($AZ4, ":", FLOOR((COLUMN() - 4) / 2, 1) * 100 + MOD(COLUMN(), 2) * 30), 週間シフト!$DP:$DQ, 2, FALSE), 0), "")</f>
        <v/>
      </c>
      <c r="AA4" s="10" t="str">
        <f>IF(COUNTIFS(週間シフト!$B:$B, $A4, 週間シフト!$H:$H, $B4, 週間シフト!BS:BS, 1) + COUNTIFS(週間シフト!$B:$B, $A4, 週間シフト!$H:$H, $B4 - 1, 週間シフト!DO:DO, 1) &gt; 0, IFERROR(VLOOKUP(CONCATENATE($AZ4, ":", FLOOR((COLUMN() - 4) / 2, 1) * 100 + MOD(COLUMN(), 2) * 30), 週間シフト!$DP:$DQ, 2, FALSE), 0), "")</f>
        <v/>
      </c>
      <c r="AB4" s="10" t="str">
        <f>IF(COUNTIFS(週間シフト!$B:$B, $A4, 週間シフト!$H:$H, $B4, 週間シフト!BT:BT, 1) + COUNTIFS(週間シフト!$B:$B, $A4, 週間シフト!$H:$H, $B4 - 1, 週間シフト!DP:DP, 1) &gt; 0, IFERROR(VLOOKUP(CONCATENATE($AZ4, ":", FLOOR((COLUMN() - 4) / 2, 1) * 100 + MOD(COLUMN(), 2) * 30), 週間シフト!$DP:$DQ, 2, FALSE), 0), "")</f>
        <v/>
      </c>
      <c r="AC4" s="10" t="str">
        <f>IF(COUNTIFS(週間シフト!$B:$B, $A4, 週間シフト!$H:$H, $B4, 週間シフト!BU:BU, 1) + COUNTIFS(週間シフト!$B:$B, $A4, 週間シフト!$H:$H, $B4 - 1, 週間シフト!DQ:DQ, 1) &gt; 0, IFERROR(VLOOKUP(CONCATENATE($AZ4, ":", FLOOR((COLUMN() - 4) / 2, 1) * 100 + MOD(COLUMN(), 2) * 30), 週間シフト!$DP:$DQ, 2, FALSE), 0), "")</f>
        <v/>
      </c>
      <c r="AD4" s="10" t="str">
        <f>IF(COUNTIFS(週間シフト!$B:$B, $A4, 週間シフト!$H:$H, $B4, 週間シフト!BV:BV, 1) + COUNTIFS(週間シフト!$B:$B, $A4, 週間シフト!$H:$H, $B4 - 1, 週間シフト!DR:DR, 1) &gt; 0, IFERROR(VLOOKUP(CONCATENATE($AZ4, ":", FLOOR((COLUMN() - 4) / 2, 1) * 100 + MOD(COLUMN(), 2) * 30), 週間シフト!$DP:$DQ, 2, FALSE), 0), "")</f>
        <v/>
      </c>
      <c r="AE4" s="10" t="str">
        <f>IF(COUNTIFS(週間シフト!$B:$B, $A4, 週間シフト!$H:$H, $B4, 週間シフト!BW:BW, 1) + COUNTIFS(週間シフト!$B:$B, $A4, 週間シフト!$H:$H, $B4 - 1, 週間シフト!DS:DS, 1) &gt; 0, IFERROR(VLOOKUP(CONCATENATE($AZ4, ":", FLOOR((COLUMN() - 4) / 2, 1) * 100 + MOD(COLUMN(), 2) * 30), 週間シフト!$DP:$DQ, 2, FALSE), 0), "")</f>
        <v/>
      </c>
      <c r="AF4" s="10" t="str">
        <f>IF(COUNTIFS(週間シフト!$B:$B, $A4, 週間シフト!$H:$H, $B4, 週間シフト!BX:BX, 1) + COUNTIFS(週間シフト!$B:$B, $A4, 週間シフト!$H:$H, $B4 - 1, 週間シフト!DT:DT, 1) &gt; 0, IFERROR(VLOOKUP(CONCATENATE($AZ4, ":", FLOOR((COLUMN() - 4) / 2, 1) * 100 + MOD(COLUMN(), 2) * 30), 週間シフト!$DP:$DQ, 2, FALSE), 0), "")</f>
        <v/>
      </c>
      <c r="AG4" s="10" t="str">
        <f>IF(COUNTIFS(週間シフト!$B:$B, $A4, 週間シフト!$H:$H, $B4, 週間シフト!BY:BY, 1) + COUNTIFS(週間シフト!$B:$B, $A4, 週間シフト!$H:$H, $B4 - 1, 週間シフト!DU:DU, 1) &gt; 0, IFERROR(VLOOKUP(CONCATENATE($AZ4, ":", FLOOR((COLUMN() - 4) / 2, 1) * 100 + MOD(COLUMN(), 2) * 30), 週間シフト!$DP:$DQ, 2, FALSE), 0), "")</f>
        <v/>
      </c>
      <c r="AH4" s="10" t="str">
        <f>IF(COUNTIFS(週間シフト!$B:$B, $A4, 週間シフト!$H:$H, $B4, 週間シフト!BZ:BZ, 1) + COUNTIFS(週間シフト!$B:$B, $A4, 週間シフト!$H:$H, $B4 - 1, 週間シフト!DV:DV, 1) &gt; 0, IFERROR(VLOOKUP(CONCATENATE($AZ4, ":", FLOOR((COLUMN() - 4) / 2, 1) * 100 + MOD(COLUMN(), 2) * 30), 週間シフト!$DP:$DQ, 2, FALSE), 0), "")</f>
        <v/>
      </c>
      <c r="AI4" s="10" t="str">
        <f>IF(COUNTIFS(週間シフト!$B:$B, $A4, 週間シフト!$H:$H, $B4, 週間シフト!CA:CA, 1) + COUNTIFS(週間シフト!$B:$B, $A4, 週間シフト!$H:$H, $B4 - 1, 週間シフト!DW:DW, 1) &gt; 0, IFERROR(VLOOKUP(CONCATENATE($AZ4, ":", FLOOR((COLUMN() - 4) / 2, 1) * 100 + MOD(COLUMN(), 2) * 30), 週間シフト!$DP:$DQ, 2, FALSE), 0), "")</f>
        <v/>
      </c>
      <c r="AJ4" s="10" t="str">
        <f>IF(COUNTIFS(週間シフト!$B:$B, $A4, 週間シフト!$H:$H, $B4, 週間シフト!CB:CB, 1) + COUNTIFS(週間シフト!$B:$B, $A4, 週間シフト!$H:$H, $B4 - 1, 週間シフト!DX:DX, 1) &gt; 0, IFERROR(VLOOKUP(CONCATENATE($AZ4, ":", FLOOR((COLUMN() - 4) / 2, 1) * 100 + MOD(COLUMN(), 2) * 30), 週間シフト!$DP:$DQ, 2, FALSE), 0), "")</f>
        <v/>
      </c>
      <c r="AK4" s="10" t="str">
        <f>IF(COUNTIFS(週間シフト!$B:$B, $A4, 週間シフト!$H:$H, $B4, 週間シフト!CC:CC, 1) + COUNTIFS(週間シフト!$B:$B, $A4, 週間シフト!$H:$H, $B4 - 1, 週間シフト!DY:DY, 1) &gt; 0, IFERROR(VLOOKUP(CONCATENATE($AZ4, ":", FLOOR((COLUMN() - 4) / 2, 1) * 100 + MOD(COLUMN(), 2) * 30), 週間シフト!$DP:$DQ, 2, FALSE), 0), "")</f>
        <v/>
      </c>
      <c r="AL4" s="10" t="str">
        <f>IF(COUNTIFS(週間シフト!$B:$B, $A4, 週間シフト!$H:$H, $B4, 週間シフト!CD:CD, 1) + COUNTIFS(週間シフト!$B:$B, $A4, 週間シフト!$H:$H, $B4 - 1, 週間シフト!DZ:DZ, 1) &gt; 0, IFERROR(VLOOKUP(CONCATENATE($AZ4, ":", FLOOR((COLUMN() - 4) / 2, 1) * 100 + MOD(COLUMN(), 2) * 30), 週間シフト!$DP:$DQ, 2, FALSE), 0), "")</f>
        <v/>
      </c>
      <c r="AM4" s="10" t="str">
        <f>IF(COUNTIFS(週間シフト!$B:$B, $A4, 週間シフト!$H:$H, $B4, 週間シフト!CE:CE, 1) + COUNTIFS(週間シフト!$B:$B, $A4, 週間シフト!$H:$H, $B4 - 1, 週間シフト!EA:EA, 1) &gt; 0, IFERROR(VLOOKUP(CONCATENATE($AZ4, ":", FLOOR((COLUMN() - 4) / 2, 1) * 100 + MOD(COLUMN(), 2) * 30), 週間シフト!$DP:$DQ, 2, FALSE), 0), "")</f>
        <v/>
      </c>
      <c r="AN4" s="10" t="str">
        <f>IF(COUNTIFS(週間シフト!$B:$B, $A4, 週間シフト!$H:$H, $B4, 週間シフト!CF:CF, 1) + COUNTIFS(週間シフト!$B:$B, $A4, 週間シフト!$H:$H, $B4 - 1, 週間シフト!EB:EB, 1) &gt; 0, IFERROR(VLOOKUP(CONCATENATE($AZ4, ":", FLOOR((COLUMN() - 4) / 2, 1) * 100 + MOD(COLUMN(), 2) * 30), 週間シフト!$DP:$DQ, 2, FALSE), 0), "")</f>
        <v/>
      </c>
      <c r="AO4" s="10" t="str">
        <f>IF(COUNTIFS(週間シフト!$B:$B, $A4, 週間シフト!$H:$H, $B4, 週間シフト!CG:CG, 1) + COUNTIFS(週間シフト!$B:$B, $A4, 週間シフト!$H:$H, $B4 - 1, 週間シフト!EC:EC, 1) &gt; 0, IFERROR(VLOOKUP(CONCATENATE($AZ4, ":", FLOOR((COLUMN() - 4) / 2, 1) * 100 + MOD(COLUMN(), 2) * 30), 週間シフト!$DP:$DQ, 2, FALSE), 0), "")</f>
        <v/>
      </c>
      <c r="AP4" s="10" t="str">
        <f>IF(COUNTIFS(週間シフト!$B:$B, $A4, 週間シフト!$H:$H, $B4, 週間シフト!CH:CH, 1) + COUNTIFS(週間シフト!$B:$B, $A4, 週間シフト!$H:$H, $B4 - 1, 週間シフト!ED:ED, 1) &gt; 0, IFERROR(VLOOKUP(CONCATENATE($AZ4, ":", FLOOR((COLUMN() - 4) / 2, 1) * 100 + MOD(COLUMN(), 2) * 30), 週間シフト!$DP:$DQ, 2, FALSE), 0), "")</f>
        <v/>
      </c>
      <c r="AQ4" s="10" t="str">
        <f>IF(COUNTIFS(週間シフト!$B:$B, $A4, 週間シフト!$H:$H, $B4, 週間シフト!CI:CI, 1) + COUNTIFS(週間シフト!$B:$B, $A4, 週間シフト!$H:$H, $B4 - 1, 週間シフト!EE:EE, 1) &gt; 0, IFERROR(VLOOKUP(CONCATENATE($AZ4, ":", FLOOR((COLUMN() - 4) / 2, 1) * 100 + MOD(COLUMN(), 2) * 30), 週間シフト!$DP:$DQ, 2, FALSE), 0), "")</f>
        <v/>
      </c>
      <c r="AR4" s="10" t="str">
        <f>IF(COUNTIFS(週間シフト!$B:$B, $A4, 週間シフト!$H:$H, $B4, 週間シフト!CJ:CJ, 1) + COUNTIFS(週間シフト!$B:$B, $A4, 週間シフト!$H:$H, $B4 - 1, 週間シフト!EF:EF, 1) &gt; 0, IFERROR(VLOOKUP(CONCATENATE($AZ4, ":", FLOOR((COLUMN() - 4) / 2, 1) * 100 + MOD(COLUMN(), 2) * 30), 週間シフト!$DP:$DQ, 2, FALSE), 0), "")</f>
        <v/>
      </c>
      <c r="AS4" s="10" t="str">
        <f>IF(COUNTIFS(週間シフト!$B:$B, $A4, 週間シフト!$H:$H, $B4, 週間シフト!CK:CK, 1) + COUNTIFS(週間シフト!$B:$B, $A4, 週間シフト!$H:$H, $B4 - 1, 週間シフト!EG:EG, 1) &gt; 0, IFERROR(VLOOKUP(CONCATENATE($AZ4, ":", FLOOR((COLUMN() - 4) / 2, 1) * 100 + MOD(COLUMN(), 2) * 30), 週間シフト!$DP:$DQ, 2, FALSE), 0), "")</f>
        <v/>
      </c>
      <c r="AT4" s="10" t="str">
        <f>IF(COUNTIFS(週間シフト!$B:$B, $A4, 週間シフト!$H:$H, $B4, 週間シフト!CL:CL, 1) + COUNTIFS(週間シフト!$B:$B, $A4, 週間シフト!$H:$H, $B4 - 1, 週間シフト!EH:EH, 1) &gt; 0, IFERROR(VLOOKUP(CONCATENATE($AZ4, ":", FLOOR((COLUMN() - 4) / 2, 1) * 100 + MOD(COLUMN(), 2) * 30), 週間シフト!$DP:$DQ, 2, FALSE), 0), "")</f>
        <v/>
      </c>
      <c r="AU4" s="10" t="str">
        <f>IF(COUNTIFS(週間シフト!$B:$B, $A4, 週間シフト!$H:$H, $B4, 週間シフト!CM:CM, 1) + COUNTIFS(週間シフト!$B:$B, $A4, 週間シフト!$H:$H, $B4 - 1, 週間シフト!EI:EI, 1) &gt; 0, IFERROR(VLOOKUP(CONCATENATE($AZ4, ":", FLOOR((COLUMN() - 4) / 2, 1) * 100 + MOD(COLUMN(), 2) * 30), 週間シフト!$DP:$DQ, 2, FALSE), 0), "")</f>
        <v/>
      </c>
      <c r="AV4" s="10" t="str">
        <f>IF(COUNTIFS(週間シフト!$B:$B, $A4, 週間シフト!$H:$H, $B4, 週間シフト!CN:CN, 1) + COUNTIFS(週間シフト!$B:$B, $A4, 週間シフト!$H:$H, $B4 - 1, 週間シフト!EJ:EJ, 1) &gt; 0, IFERROR(VLOOKUP(CONCATENATE($AZ4, ":", FLOOR((COLUMN() - 4) / 2, 1) * 100 + MOD(COLUMN(), 2) * 30), 週間シフト!$DP:$DQ, 2, FALSE), 0), "")</f>
        <v/>
      </c>
      <c r="AW4" s="10" t="str">
        <f>IF(COUNTIFS(週間シフト!$B:$B, $A4, 週間シフト!$H:$H, $B4, 週間シフト!CO:CO, 1) + COUNTIFS(週間シフト!$B:$B, $A4, 週間シフト!$H:$H, $B4 - 1, 週間シフト!EK:EK, 1) &gt; 0, IFERROR(VLOOKUP(CONCATENATE($AZ4, ":", FLOOR((COLUMN() - 4) / 2, 1) * 100 + MOD(COLUMN(), 2) * 30), 週間シフト!$DP:$DQ, 2, FALSE), 0), "")</f>
        <v/>
      </c>
      <c r="AX4" s="10" t="str">
        <f>IF(COUNTIFS(週間シフト!$B:$B, $A4, 週間シフト!$H:$H, $B4, 週間シフト!CP:CP, 1) + COUNTIFS(週間シフト!$B:$B, $A4, 週間シフト!$H:$H, $B4 - 1, 週間シフト!EL:EL, 1) &gt; 0, IFERROR(VLOOKUP(CONCATENATE($AZ4, ":", FLOOR((COLUMN() - 4) / 2, 1) * 100 + MOD(COLUMN(), 2) * 30), 週間シフト!$DP:$DQ, 2, FALSE), 0), "")</f>
        <v/>
      </c>
      <c r="AY4" s="10" t="str">
        <f>IF(COUNTIFS(週間シフト!$B:$B, $A4, 週間シフト!$H:$H, $B4, 週間シフト!CQ:CQ, 1) + COUNTIFS(週間シフト!$B:$B, $A4, 週間シフト!$H:$H, $B4 - 1, 週間シフト!EM:EM, 1) &gt; 0, IFERROR(VLOOKUP(CONCATENATE($AZ4, ":", FLOOR((COLUMN() - 4) / 2, 1) * 100 + MOD(COLUMN(), 2) * 30), 週間シフト!$DP:$DQ, 2, FALSE), 0), "")</f>
        <v/>
      </c>
      <c r="AZ4" s="2" t="e">
        <f>CONCATENATE(VLOOKUP(A4, スタッフ一覧!A:D, 4, FALSE), ":",  YEAR(B4), ":",  MONTH(B4), ":",  DAY(B4))</f>
        <v>#N/A</v>
      </c>
      <c r="BA4"/>
      <c r="BB4"/>
    </row>
    <row r="5" spans="1:54">
      <c r="A5" s="1"/>
      <c r="B5" s="5"/>
      <c r="C5" s="12" t="str">
        <f t="shared" si="0"/>
        <v/>
      </c>
      <c r="D5" s="10" t="str">
        <f>IF(COUNTIFS(週間シフト!$B:$B, $A5, 週間シフト!$H:$H, $B5, 週間シフト!AV:AV, 1) + COUNTIFS(週間シフト!$B:$B, $A5, 週間シフト!$H:$H, $B5 - 1, 週間シフト!CR:CR, 1) &gt; 0, IFERROR(VLOOKUP(CONCATENATE($AZ5, ":", FLOOR((COLUMN() - 4) / 2, 1) * 100 + MOD(COLUMN(), 2) * 30), 週間シフト!$DP:$DQ, 2, FALSE), 0), "")</f>
        <v/>
      </c>
      <c r="E5" s="10" t="str">
        <f>IF(COUNTIFS(週間シフト!$B:$B, $A5, 週間シフト!$H:$H, $B5, 週間シフト!AW:AW, 1) + COUNTIFS(週間シフト!$B:$B, $A5, 週間シフト!$H:$H, $B5 - 1, 週間シフト!CS:CS, 1) &gt; 0, IFERROR(VLOOKUP(CONCATENATE($AZ5, ":", FLOOR((COLUMN() - 4) / 2, 1) * 100 + MOD(COLUMN(), 2) * 30), 週間シフト!$DP:$DQ, 2, FALSE), 0), "")</f>
        <v/>
      </c>
      <c r="F5" s="10" t="str">
        <f>IF(COUNTIFS(週間シフト!$B:$B, $A5, 週間シフト!$H:$H, $B5, 週間シフト!AX:AX, 1) + COUNTIFS(週間シフト!$B:$B, $A5, 週間シフト!$H:$H, $B5 - 1, 週間シフト!CT:CT, 1) &gt; 0, IFERROR(VLOOKUP(CONCATENATE($AZ5, ":", FLOOR((COLUMN() - 4) / 2, 1) * 100 + MOD(COLUMN(), 2) * 30), 週間シフト!$DP:$DQ, 2, FALSE), 0), "")</f>
        <v/>
      </c>
      <c r="G5" s="10" t="str">
        <f>IF(COUNTIFS(週間シフト!$B:$B, $A5, 週間シフト!$H:$H, $B5, 週間シフト!AY:AY, 1) + COUNTIFS(週間シフト!$B:$B, $A5, 週間シフト!$H:$H, $B5 - 1, 週間シフト!CU:CU, 1) &gt; 0, IFERROR(VLOOKUP(CONCATENATE($AZ5, ":", FLOOR((COLUMN() - 4) / 2, 1) * 100 + MOD(COLUMN(), 2) * 30), 週間シフト!$DP:$DQ, 2, FALSE), 0), "")</f>
        <v/>
      </c>
      <c r="H5" s="10" t="str">
        <f>IF(COUNTIFS(週間シフト!$B:$B, $A5, 週間シフト!$H:$H, $B5, 週間シフト!AZ:AZ, 1) + COUNTIFS(週間シフト!$B:$B, $A5, 週間シフト!$H:$H, $B5 - 1, 週間シフト!CV:CV, 1) &gt; 0, IFERROR(VLOOKUP(CONCATENATE($AZ5, ":", FLOOR((COLUMN() - 4) / 2, 1) * 100 + MOD(COLUMN(), 2) * 30), 週間シフト!$DP:$DQ, 2, FALSE), 0), "")</f>
        <v/>
      </c>
      <c r="I5" s="10" t="str">
        <f>IF(COUNTIFS(週間シフト!$B:$B, $A5, 週間シフト!$H:$H, $B5, 週間シフト!BA:BA, 1) + COUNTIFS(週間シフト!$B:$B, $A5, 週間シフト!$H:$H, $B5 - 1, 週間シフト!CW:CW, 1) &gt; 0, IFERROR(VLOOKUP(CONCATENATE($AZ5, ":", FLOOR((COLUMN() - 4) / 2, 1) * 100 + MOD(COLUMN(), 2) * 30), 週間シフト!$DP:$DQ, 2, FALSE), 0), "")</f>
        <v/>
      </c>
      <c r="J5" s="10" t="str">
        <f>IF(COUNTIFS(週間シフト!$B:$B, $A5, 週間シフト!$H:$H, $B5, 週間シフト!BB:BB, 1) + COUNTIFS(週間シフト!$B:$B, $A5, 週間シフト!$H:$H, $B5 - 1, 週間シフト!CX:CX, 1) &gt; 0, IFERROR(VLOOKUP(CONCATENATE($AZ5, ":", FLOOR((COLUMN() - 4) / 2, 1) * 100 + MOD(COLUMN(), 2) * 30), 週間シフト!$DP:$DQ, 2, FALSE), 0), "")</f>
        <v/>
      </c>
      <c r="K5" s="10" t="str">
        <f>IF(COUNTIFS(週間シフト!$B:$B, $A5, 週間シフト!$H:$H, $B5, 週間シフト!BC:BC, 1) + COUNTIFS(週間シフト!$B:$B, $A5, 週間シフト!$H:$H, $B5 - 1, 週間シフト!CY:CY, 1) &gt; 0, IFERROR(VLOOKUP(CONCATENATE($AZ5, ":", FLOOR((COLUMN() - 4) / 2, 1) * 100 + MOD(COLUMN(), 2) * 30), 週間シフト!$DP:$DQ, 2, FALSE), 0), "")</f>
        <v/>
      </c>
      <c r="L5" s="10" t="str">
        <f>IF(COUNTIFS(週間シフト!$B:$B, $A5, 週間シフト!$H:$H, $B5, 週間シフト!BD:BD, 1) + COUNTIFS(週間シフト!$B:$B, $A5, 週間シフト!$H:$H, $B5 - 1, 週間シフト!CZ:CZ, 1) &gt; 0, IFERROR(VLOOKUP(CONCATENATE($AZ5, ":", FLOOR((COLUMN() - 4) / 2, 1) * 100 + MOD(COLUMN(), 2) * 30), 週間シフト!$DP:$DQ, 2, FALSE), 0), "")</f>
        <v/>
      </c>
      <c r="M5" s="10" t="str">
        <f>IF(COUNTIFS(週間シフト!$B:$B, $A5, 週間シフト!$H:$H, $B5, 週間シフト!BE:BE, 1) + COUNTIFS(週間シフト!$B:$B, $A5, 週間シフト!$H:$H, $B5 - 1, 週間シフト!DA:DA, 1) &gt; 0, IFERROR(VLOOKUP(CONCATENATE($AZ5, ":", FLOOR((COLUMN() - 4) / 2, 1) * 100 + MOD(COLUMN(), 2) * 30), 週間シフト!$DP:$DQ, 2, FALSE), 0), "")</f>
        <v/>
      </c>
      <c r="N5" s="10" t="str">
        <f>IF(COUNTIFS(週間シフト!$B:$B, $A5, 週間シフト!$H:$H, $B5, 週間シフト!BF:BF, 1) + COUNTIFS(週間シフト!$B:$B, $A5, 週間シフト!$H:$H, $B5 - 1, 週間シフト!DB:DB, 1) &gt; 0, IFERROR(VLOOKUP(CONCATENATE($AZ5, ":", FLOOR((COLUMN() - 4) / 2, 1) * 100 + MOD(COLUMN(), 2) * 30), 週間シフト!$DP:$DQ, 2, FALSE), 0), "")</f>
        <v/>
      </c>
      <c r="O5" s="10" t="str">
        <f>IF(COUNTIFS(週間シフト!$B:$B, $A5, 週間シフト!$H:$H, $B5, 週間シフト!BG:BG, 1) + COUNTIFS(週間シフト!$B:$B, $A5, 週間シフト!$H:$H, $B5 - 1, 週間シフト!DC:DC, 1) &gt; 0, IFERROR(VLOOKUP(CONCATENATE($AZ5, ":", FLOOR((COLUMN() - 4) / 2, 1) * 100 + MOD(COLUMN(), 2) * 30), 週間シフト!$DP:$DQ, 2, FALSE), 0), "")</f>
        <v/>
      </c>
      <c r="P5" s="10" t="str">
        <f>IF(COUNTIFS(週間シフト!$B:$B, $A5, 週間シフト!$H:$H, $B5, 週間シフト!BH:BH, 1) + COUNTIFS(週間シフト!$B:$B, $A5, 週間シフト!$H:$H, $B5 - 1, 週間シフト!DD:DD, 1) &gt; 0, IFERROR(VLOOKUP(CONCATENATE($AZ5, ":", FLOOR((COLUMN() - 4) / 2, 1) * 100 + MOD(COLUMN(), 2) * 30), 週間シフト!$DP:$DQ, 2, FALSE), 0), "")</f>
        <v/>
      </c>
      <c r="Q5" s="10" t="str">
        <f>IF(COUNTIFS(週間シフト!$B:$B, $A5, 週間シフト!$H:$H, $B5, 週間シフト!BI:BI, 1) + COUNTIFS(週間シフト!$B:$B, $A5, 週間シフト!$H:$H, $B5 - 1, 週間シフト!DE:DE, 1) &gt; 0, IFERROR(VLOOKUP(CONCATENATE($AZ5, ":", FLOOR((COLUMN() - 4) / 2, 1) * 100 + MOD(COLUMN(), 2) * 30), 週間シフト!$DP:$DQ, 2, FALSE), 0), "")</f>
        <v/>
      </c>
      <c r="R5" s="10" t="str">
        <f>IF(COUNTIFS(週間シフト!$B:$B, $A5, 週間シフト!$H:$H, $B5, 週間シフト!BJ:BJ, 1) + COUNTIFS(週間シフト!$B:$B, $A5, 週間シフト!$H:$H, $B5 - 1, 週間シフト!DF:DF, 1) &gt; 0, IFERROR(VLOOKUP(CONCATENATE($AZ5, ":", FLOOR((COLUMN() - 4) / 2, 1) * 100 + MOD(COLUMN(), 2) * 30), 週間シフト!$DP:$DQ, 2, FALSE), 0), "")</f>
        <v/>
      </c>
      <c r="S5" s="10" t="str">
        <f>IF(COUNTIFS(週間シフト!$B:$B, $A5, 週間シフト!$H:$H, $B5, 週間シフト!BK:BK, 1) + COUNTIFS(週間シフト!$B:$B, $A5, 週間シフト!$H:$H, $B5 - 1, 週間シフト!DG:DG, 1) &gt; 0, IFERROR(VLOOKUP(CONCATENATE($AZ5, ":", FLOOR((COLUMN() - 4) / 2, 1) * 100 + MOD(COLUMN(), 2) * 30), 週間シフト!$DP:$DQ, 2, FALSE), 0), "")</f>
        <v/>
      </c>
      <c r="T5" s="10" t="str">
        <f>IF(COUNTIFS(週間シフト!$B:$B, $A5, 週間シフト!$H:$H, $B5, 週間シフト!BL:BL, 1) + COUNTIFS(週間シフト!$B:$B, $A5, 週間シフト!$H:$H, $B5 - 1, 週間シフト!DH:DH, 1) &gt; 0, IFERROR(VLOOKUP(CONCATENATE($AZ5, ":", FLOOR((COLUMN() - 4) / 2, 1) * 100 + MOD(COLUMN(), 2) * 30), 週間シフト!$DP:$DQ, 2, FALSE), 0), "")</f>
        <v/>
      </c>
      <c r="U5" s="10" t="str">
        <f>IF(COUNTIFS(週間シフト!$B:$B, $A5, 週間シフト!$H:$H, $B5, 週間シフト!BM:BM, 1) + COUNTIFS(週間シフト!$B:$B, $A5, 週間シフト!$H:$H, $B5 - 1, 週間シフト!DI:DI, 1) &gt; 0, IFERROR(VLOOKUP(CONCATENATE($AZ5, ":", FLOOR((COLUMN() - 4) / 2, 1) * 100 + MOD(COLUMN(), 2) * 30), 週間シフト!$DP:$DQ, 2, FALSE), 0), "")</f>
        <v/>
      </c>
      <c r="V5" s="10" t="str">
        <f>IF(COUNTIFS(週間シフト!$B:$B, $A5, 週間シフト!$H:$H, $B5, 週間シフト!BN:BN, 1) + COUNTIFS(週間シフト!$B:$B, $A5, 週間シフト!$H:$H, $B5 - 1, 週間シフト!DJ:DJ, 1) &gt; 0, IFERROR(VLOOKUP(CONCATENATE($AZ5, ":", FLOOR((COLUMN() - 4) / 2, 1) * 100 + MOD(COLUMN(), 2) * 30), 週間シフト!$DP:$DQ, 2, FALSE), 0), "")</f>
        <v/>
      </c>
      <c r="W5" s="10" t="str">
        <f>IF(COUNTIFS(週間シフト!$B:$B, $A5, 週間シフト!$H:$H, $B5, 週間シフト!BO:BO, 1) + COUNTIFS(週間シフト!$B:$B, $A5, 週間シフト!$H:$H, $B5 - 1, 週間シフト!DK:DK, 1) &gt; 0, IFERROR(VLOOKUP(CONCATENATE($AZ5, ":", FLOOR((COLUMN() - 4) / 2, 1) * 100 + MOD(COLUMN(), 2) * 30), 週間シフト!$DP:$DQ, 2, FALSE), 0), "")</f>
        <v/>
      </c>
      <c r="X5" s="10" t="str">
        <f>IF(COUNTIFS(週間シフト!$B:$B, $A5, 週間シフト!$H:$H, $B5, 週間シフト!BP:BP, 1) + COUNTIFS(週間シフト!$B:$B, $A5, 週間シフト!$H:$H, $B5 - 1, 週間シフト!DL:DL, 1) &gt; 0, IFERROR(VLOOKUP(CONCATENATE($AZ5, ":", FLOOR((COLUMN() - 4) / 2, 1) * 100 + MOD(COLUMN(), 2) * 30), 週間シフト!$DP:$DQ, 2, FALSE), 0), "")</f>
        <v/>
      </c>
      <c r="Y5" s="10" t="str">
        <f>IF(COUNTIFS(週間シフト!$B:$B, $A5, 週間シフト!$H:$H, $B5, 週間シフト!BQ:BQ, 1) + COUNTIFS(週間シフト!$B:$B, $A5, 週間シフト!$H:$H, $B5 - 1, 週間シフト!DM:DM, 1) &gt; 0, IFERROR(VLOOKUP(CONCATENATE($AZ5, ":", FLOOR((COLUMN() - 4) / 2, 1) * 100 + MOD(COLUMN(), 2) * 30), 週間シフト!$DP:$DQ, 2, FALSE), 0), "")</f>
        <v/>
      </c>
      <c r="Z5" s="10" t="str">
        <f>IF(COUNTIFS(週間シフト!$B:$B, $A5, 週間シフト!$H:$H, $B5, 週間シフト!BR:BR, 1) + COUNTIFS(週間シフト!$B:$B, $A5, 週間シフト!$H:$H, $B5 - 1, 週間シフト!DN:DN, 1) &gt; 0, IFERROR(VLOOKUP(CONCATENATE($AZ5, ":", FLOOR((COLUMN() - 4) / 2, 1) * 100 + MOD(COLUMN(), 2) * 30), 週間シフト!$DP:$DQ, 2, FALSE), 0), "")</f>
        <v/>
      </c>
      <c r="AA5" s="10" t="str">
        <f>IF(COUNTIFS(週間シフト!$B:$B, $A5, 週間シフト!$H:$H, $B5, 週間シフト!BS:BS, 1) + COUNTIFS(週間シフト!$B:$B, $A5, 週間シフト!$H:$H, $B5 - 1, 週間シフト!DO:DO, 1) &gt; 0, IFERROR(VLOOKUP(CONCATENATE($AZ5, ":", FLOOR((COLUMN() - 4) / 2, 1) * 100 + MOD(COLUMN(), 2) * 30), 週間シフト!$DP:$DQ, 2, FALSE), 0), "")</f>
        <v/>
      </c>
      <c r="AB5" s="10" t="str">
        <f>IF(COUNTIFS(週間シフト!$B:$B, $A5, 週間シフト!$H:$H, $B5, 週間シフト!BT:BT, 1) + COUNTIFS(週間シフト!$B:$B, $A5, 週間シフト!$H:$H, $B5 - 1, 週間シフト!DP:DP, 1) &gt; 0, IFERROR(VLOOKUP(CONCATENATE($AZ5, ":", FLOOR((COLUMN() - 4) / 2, 1) * 100 + MOD(COLUMN(), 2) * 30), 週間シフト!$DP:$DQ, 2, FALSE), 0), "")</f>
        <v/>
      </c>
      <c r="AC5" s="10" t="str">
        <f>IF(COUNTIFS(週間シフト!$B:$B, $A5, 週間シフト!$H:$H, $B5, 週間シフト!BU:BU, 1) + COUNTIFS(週間シフト!$B:$B, $A5, 週間シフト!$H:$H, $B5 - 1, 週間シフト!DQ:DQ, 1) &gt; 0, IFERROR(VLOOKUP(CONCATENATE($AZ5, ":", FLOOR((COLUMN() - 4) / 2, 1) * 100 + MOD(COLUMN(), 2) * 30), 週間シフト!$DP:$DQ, 2, FALSE), 0), "")</f>
        <v/>
      </c>
      <c r="AD5" s="10" t="str">
        <f>IF(COUNTIFS(週間シフト!$B:$B, $A5, 週間シフト!$H:$H, $B5, 週間シフト!BV:BV, 1) + COUNTIFS(週間シフト!$B:$B, $A5, 週間シフト!$H:$H, $B5 - 1, 週間シフト!DR:DR, 1) &gt; 0, IFERROR(VLOOKUP(CONCATENATE($AZ5, ":", FLOOR((COLUMN() - 4) / 2, 1) * 100 + MOD(COLUMN(), 2) * 30), 週間シフト!$DP:$DQ, 2, FALSE), 0), "")</f>
        <v/>
      </c>
      <c r="AE5" s="10" t="str">
        <f>IF(COUNTIFS(週間シフト!$B:$B, $A5, 週間シフト!$H:$H, $B5, 週間シフト!BW:BW, 1) + COUNTIFS(週間シフト!$B:$B, $A5, 週間シフト!$H:$H, $B5 - 1, 週間シフト!DS:DS, 1) &gt; 0, IFERROR(VLOOKUP(CONCATENATE($AZ5, ":", FLOOR((COLUMN() - 4) / 2, 1) * 100 + MOD(COLUMN(), 2) * 30), 週間シフト!$DP:$DQ, 2, FALSE), 0), "")</f>
        <v/>
      </c>
      <c r="AF5" s="10" t="str">
        <f>IF(COUNTIFS(週間シフト!$B:$B, $A5, 週間シフト!$H:$H, $B5, 週間シフト!BX:BX, 1) + COUNTIFS(週間シフト!$B:$B, $A5, 週間シフト!$H:$H, $B5 - 1, 週間シフト!DT:DT, 1) &gt; 0, IFERROR(VLOOKUP(CONCATENATE($AZ5, ":", FLOOR((COLUMN() - 4) / 2, 1) * 100 + MOD(COLUMN(), 2) * 30), 週間シフト!$DP:$DQ, 2, FALSE), 0), "")</f>
        <v/>
      </c>
      <c r="AG5" s="10" t="str">
        <f>IF(COUNTIFS(週間シフト!$B:$B, $A5, 週間シフト!$H:$H, $B5, 週間シフト!BY:BY, 1) + COUNTIFS(週間シフト!$B:$B, $A5, 週間シフト!$H:$H, $B5 - 1, 週間シフト!DU:DU, 1) &gt; 0, IFERROR(VLOOKUP(CONCATENATE($AZ5, ":", FLOOR((COLUMN() - 4) / 2, 1) * 100 + MOD(COLUMN(), 2) * 30), 週間シフト!$DP:$DQ, 2, FALSE), 0), "")</f>
        <v/>
      </c>
      <c r="AH5" s="10" t="str">
        <f>IF(COUNTIFS(週間シフト!$B:$B, $A5, 週間シフト!$H:$H, $B5, 週間シフト!BZ:BZ, 1) + COUNTIFS(週間シフト!$B:$B, $A5, 週間シフト!$H:$H, $B5 - 1, 週間シフト!DV:DV, 1) &gt; 0, IFERROR(VLOOKUP(CONCATENATE($AZ5, ":", FLOOR((COLUMN() - 4) / 2, 1) * 100 + MOD(COLUMN(), 2) * 30), 週間シフト!$DP:$DQ, 2, FALSE), 0), "")</f>
        <v/>
      </c>
      <c r="AI5" s="10" t="str">
        <f>IF(COUNTIFS(週間シフト!$B:$B, $A5, 週間シフト!$H:$H, $B5, 週間シフト!CA:CA, 1) + COUNTIFS(週間シフト!$B:$B, $A5, 週間シフト!$H:$H, $B5 - 1, 週間シフト!DW:DW, 1) &gt; 0, IFERROR(VLOOKUP(CONCATENATE($AZ5, ":", FLOOR((COLUMN() - 4) / 2, 1) * 100 + MOD(COLUMN(), 2) * 30), 週間シフト!$DP:$DQ, 2, FALSE), 0), "")</f>
        <v/>
      </c>
      <c r="AJ5" s="10" t="str">
        <f>IF(COUNTIFS(週間シフト!$B:$B, $A5, 週間シフト!$H:$H, $B5, 週間シフト!CB:CB, 1) + COUNTIFS(週間シフト!$B:$B, $A5, 週間シフト!$H:$H, $B5 - 1, 週間シフト!DX:DX, 1) &gt; 0, IFERROR(VLOOKUP(CONCATENATE($AZ5, ":", FLOOR((COLUMN() - 4) / 2, 1) * 100 + MOD(COLUMN(), 2) * 30), 週間シフト!$DP:$DQ, 2, FALSE), 0), "")</f>
        <v/>
      </c>
      <c r="AK5" s="10" t="str">
        <f>IF(COUNTIFS(週間シフト!$B:$B, $A5, 週間シフト!$H:$H, $B5, 週間シフト!CC:CC, 1) + COUNTIFS(週間シフト!$B:$B, $A5, 週間シフト!$H:$H, $B5 - 1, 週間シフト!DY:DY, 1) &gt; 0, IFERROR(VLOOKUP(CONCATENATE($AZ5, ":", FLOOR((COLUMN() - 4) / 2, 1) * 100 + MOD(COLUMN(), 2) * 30), 週間シフト!$DP:$DQ, 2, FALSE), 0), "")</f>
        <v/>
      </c>
      <c r="AL5" s="10" t="str">
        <f>IF(COUNTIFS(週間シフト!$B:$B, $A5, 週間シフト!$H:$H, $B5, 週間シフト!CD:CD, 1) + COUNTIFS(週間シフト!$B:$B, $A5, 週間シフト!$H:$H, $B5 - 1, 週間シフト!DZ:DZ, 1) &gt; 0, IFERROR(VLOOKUP(CONCATENATE($AZ5, ":", FLOOR((COLUMN() - 4) / 2, 1) * 100 + MOD(COLUMN(), 2) * 30), 週間シフト!$DP:$DQ, 2, FALSE), 0), "")</f>
        <v/>
      </c>
      <c r="AM5" s="10" t="str">
        <f>IF(COUNTIFS(週間シフト!$B:$B, $A5, 週間シフト!$H:$H, $B5, 週間シフト!CE:CE, 1) + COUNTIFS(週間シフト!$B:$B, $A5, 週間シフト!$H:$H, $B5 - 1, 週間シフト!EA:EA, 1) &gt; 0, IFERROR(VLOOKUP(CONCATENATE($AZ5, ":", FLOOR((COLUMN() - 4) / 2, 1) * 100 + MOD(COLUMN(), 2) * 30), 週間シフト!$DP:$DQ, 2, FALSE), 0), "")</f>
        <v/>
      </c>
      <c r="AN5" s="10" t="str">
        <f>IF(COUNTIFS(週間シフト!$B:$B, $A5, 週間シフト!$H:$H, $B5, 週間シフト!CF:CF, 1) + COUNTIFS(週間シフト!$B:$B, $A5, 週間シフト!$H:$H, $B5 - 1, 週間シフト!EB:EB, 1) &gt; 0, IFERROR(VLOOKUP(CONCATENATE($AZ5, ":", FLOOR((COLUMN() - 4) / 2, 1) * 100 + MOD(COLUMN(), 2) * 30), 週間シフト!$DP:$DQ, 2, FALSE), 0), "")</f>
        <v/>
      </c>
      <c r="AO5" s="10" t="str">
        <f>IF(COUNTIFS(週間シフト!$B:$B, $A5, 週間シフト!$H:$H, $B5, 週間シフト!CG:CG, 1) + COUNTIFS(週間シフト!$B:$B, $A5, 週間シフト!$H:$H, $B5 - 1, 週間シフト!EC:EC, 1) &gt; 0, IFERROR(VLOOKUP(CONCATENATE($AZ5, ":", FLOOR((COLUMN() - 4) / 2, 1) * 100 + MOD(COLUMN(), 2) * 30), 週間シフト!$DP:$DQ, 2, FALSE), 0), "")</f>
        <v/>
      </c>
      <c r="AP5" s="10" t="str">
        <f>IF(COUNTIFS(週間シフト!$B:$B, $A5, 週間シフト!$H:$H, $B5, 週間シフト!CH:CH, 1) + COUNTIFS(週間シフト!$B:$B, $A5, 週間シフト!$H:$H, $B5 - 1, 週間シフト!ED:ED, 1) &gt; 0, IFERROR(VLOOKUP(CONCATENATE($AZ5, ":", FLOOR((COLUMN() - 4) / 2, 1) * 100 + MOD(COLUMN(), 2) * 30), 週間シフト!$DP:$DQ, 2, FALSE), 0), "")</f>
        <v/>
      </c>
      <c r="AQ5" s="10" t="str">
        <f>IF(COUNTIFS(週間シフト!$B:$B, $A5, 週間シフト!$H:$H, $B5, 週間シフト!CI:CI, 1) + COUNTIFS(週間シフト!$B:$B, $A5, 週間シフト!$H:$H, $B5 - 1, 週間シフト!EE:EE, 1) &gt; 0, IFERROR(VLOOKUP(CONCATENATE($AZ5, ":", FLOOR((COLUMN() - 4) / 2, 1) * 100 + MOD(COLUMN(), 2) * 30), 週間シフト!$DP:$DQ, 2, FALSE), 0), "")</f>
        <v/>
      </c>
      <c r="AR5" s="10" t="str">
        <f>IF(COUNTIFS(週間シフト!$B:$B, $A5, 週間シフト!$H:$H, $B5, 週間シフト!CJ:CJ, 1) + COUNTIFS(週間シフト!$B:$B, $A5, 週間シフト!$H:$H, $B5 - 1, 週間シフト!EF:EF, 1) &gt; 0, IFERROR(VLOOKUP(CONCATENATE($AZ5, ":", FLOOR((COLUMN() - 4) / 2, 1) * 100 + MOD(COLUMN(), 2) * 30), 週間シフト!$DP:$DQ, 2, FALSE), 0), "")</f>
        <v/>
      </c>
      <c r="AS5" s="10" t="str">
        <f>IF(COUNTIFS(週間シフト!$B:$B, $A5, 週間シフト!$H:$H, $B5, 週間シフト!CK:CK, 1) + COUNTIFS(週間シフト!$B:$B, $A5, 週間シフト!$H:$H, $B5 - 1, 週間シフト!EG:EG, 1) &gt; 0, IFERROR(VLOOKUP(CONCATENATE($AZ5, ":", FLOOR((COLUMN() - 4) / 2, 1) * 100 + MOD(COLUMN(), 2) * 30), 週間シフト!$DP:$DQ, 2, FALSE), 0), "")</f>
        <v/>
      </c>
      <c r="AT5" s="10" t="str">
        <f>IF(COUNTIFS(週間シフト!$B:$B, $A5, 週間シフト!$H:$H, $B5, 週間シフト!CL:CL, 1) + COUNTIFS(週間シフト!$B:$B, $A5, 週間シフト!$H:$H, $B5 - 1, 週間シフト!EH:EH, 1) &gt; 0, IFERROR(VLOOKUP(CONCATENATE($AZ5, ":", FLOOR((COLUMN() - 4) / 2, 1) * 100 + MOD(COLUMN(), 2) * 30), 週間シフト!$DP:$DQ, 2, FALSE), 0), "")</f>
        <v/>
      </c>
      <c r="AU5" s="10" t="str">
        <f>IF(COUNTIFS(週間シフト!$B:$B, $A5, 週間シフト!$H:$H, $B5, 週間シフト!CM:CM, 1) + COUNTIFS(週間シフト!$B:$B, $A5, 週間シフト!$H:$H, $B5 - 1, 週間シフト!EI:EI, 1) &gt; 0, IFERROR(VLOOKUP(CONCATENATE($AZ5, ":", FLOOR((COLUMN() - 4) / 2, 1) * 100 + MOD(COLUMN(), 2) * 30), 週間シフト!$DP:$DQ, 2, FALSE), 0), "")</f>
        <v/>
      </c>
      <c r="AV5" s="10" t="str">
        <f>IF(COUNTIFS(週間シフト!$B:$B, $A5, 週間シフト!$H:$H, $B5, 週間シフト!CN:CN, 1) + COUNTIFS(週間シフト!$B:$B, $A5, 週間シフト!$H:$H, $B5 - 1, 週間シフト!EJ:EJ, 1) &gt; 0, IFERROR(VLOOKUP(CONCATENATE($AZ5, ":", FLOOR((COLUMN() - 4) / 2, 1) * 100 + MOD(COLUMN(), 2) * 30), 週間シフト!$DP:$DQ, 2, FALSE), 0), "")</f>
        <v/>
      </c>
      <c r="AW5" s="10" t="str">
        <f>IF(COUNTIFS(週間シフト!$B:$B, $A5, 週間シフト!$H:$H, $B5, 週間シフト!CO:CO, 1) + COUNTIFS(週間シフト!$B:$B, $A5, 週間シフト!$H:$H, $B5 - 1, 週間シフト!EK:EK, 1) &gt; 0, IFERROR(VLOOKUP(CONCATENATE($AZ5, ":", FLOOR((COLUMN() - 4) / 2, 1) * 100 + MOD(COLUMN(), 2) * 30), 週間シフト!$DP:$DQ, 2, FALSE), 0), "")</f>
        <v/>
      </c>
      <c r="AX5" s="10" t="str">
        <f>IF(COUNTIFS(週間シフト!$B:$B, $A5, 週間シフト!$H:$H, $B5, 週間シフト!CP:CP, 1) + COUNTIFS(週間シフト!$B:$B, $A5, 週間シフト!$H:$H, $B5 - 1, 週間シフト!EL:EL, 1) &gt; 0, IFERROR(VLOOKUP(CONCATENATE($AZ5, ":", FLOOR((COLUMN() - 4) / 2, 1) * 100 + MOD(COLUMN(), 2) * 30), 週間シフト!$DP:$DQ, 2, FALSE), 0), "")</f>
        <v/>
      </c>
      <c r="AY5" s="10" t="str">
        <f>IF(COUNTIFS(週間シフト!$B:$B, $A5, 週間シフト!$H:$H, $B5, 週間シフト!CQ:CQ, 1) + COUNTIFS(週間シフト!$B:$B, $A5, 週間シフト!$H:$H, $B5 - 1, 週間シフト!EM:EM, 1) &gt; 0, IFERROR(VLOOKUP(CONCATENATE($AZ5, ":", FLOOR((COLUMN() - 4) / 2, 1) * 100 + MOD(COLUMN(), 2) * 30), 週間シフト!$DP:$DQ, 2, FALSE), 0), "")</f>
        <v/>
      </c>
      <c r="AZ5" s="2" t="e">
        <f>CONCATENATE(VLOOKUP(A5, スタッフ一覧!A:D, 4, FALSE), ":",  YEAR(B5), ":",  MONTH(B5), ":",  DAY(B5))</f>
        <v>#N/A</v>
      </c>
      <c r="BA5"/>
      <c r="BB5"/>
    </row>
    <row r="6" spans="1:54">
      <c r="A6" s="1"/>
      <c r="B6" s="5"/>
      <c r="C6" s="12" t="str">
        <f t="shared" si="0"/>
        <v/>
      </c>
      <c r="D6" s="10" t="str">
        <f>IF(COUNTIFS(週間シフト!$B:$B, $A6, 週間シフト!$H:$H, $B6, 週間シフト!AV:AV, 1) + COUNTIFS(週間シフト!$B:$B, $A6, 週間シフト!$H:$H, $B6 - 1, 週間シフト!CR:CR, 1) &gt; 0, IFERROR(VLOOKUP(CONCATENATE($AZ6, ":", FLOOR((COLUMN() - 4) / 2, 1) * 100 + MOD(COLUMN(), 2) * 30), 週間シフト!$DP:$DQ, 2, FALSE), 0), "")</f>
        <v/>
      </c>
      <c r="E6" s="10" t="str">
        <f>IF(COUNTIFS(週間シフト!$B:$B, $A6, 週間シフト!$H:$H, $B6, 週間シフト!AW:AW, 1) + COUNTIFS(週間シフト!$B:$B, $A6, 週間シフト!$H:$H, $B6 - 1, 週間シフト!CS:CS, 1) &gt; 0, IFERROR(VLOOKUP(CONCATENATE($AZ6, ":", FLOOR((COLUMN() - 4) / 2, 1) * 100 + MOD(COLUMN(), 2) * 30), 週間シフト!$DP:$DQ, 2, FALSE), 0), "")</f>
        <v/>
      </c>
      <c r="F6" s="10" t="str">
        <f>IF(COUNTIFS(週間シフト!$B:$B, $A6, 週間シフト!$H:$H, $B6, 週間シフト!AX:AX, 1) + COUNTIFS(週間シフト!$B:$B, $A6, 週間シフト!$H:$H, $B6 - 1, 週間シフト!CT:CT, 1) &gt; 0, IFERROR(VLOOKUP(CONCATENATE($AZ6, ":", FLOOR((COLUMN() - 4) / 2, 1) * 100 + MOD(COLUMN(), 2) * 30), 週間シフト!$DP:$DQ, 2, FALSE), 0), "")</f>
        <v/>
      </c>
      <c r="G6" s="10" t="str">
        <f>IF(COUNTIFS(週間シフト!$B:$B, $A6, 週間シフト!$H:$H, $B6, 週間シフト!AY:AY, 1) + COUNTIFS(週間シフト!$B:$B, $A6, 週間シフト!$H:$H, $B6 - 1, 週間シフト!CU:CU, 1) &gt; 0, IFERROR(VLOOKUP(CONCATENATE($AZ6, ":", FLOOR((COLUMN() - 4) / 2, 1) * 100 + MOD(COLUMN(), 2) * 30), 週間シフト!$DP:$DQ, 2, FALSE), 0), "")</f>
        <v/>
      </c>
      <c r="H6" s="10" t="str">
        <f>IF(COUNTIFS(週間シフト!$B:$B, $A6, 週間シフト!$H:$H, $B6, 週間シフト!AZ:AZ, 1) + COUNTIFS(週間シフト!$B:$B, $A6, 週間シフト!$H:$H, $B6 - 1, 週間シフト!CV:CV, 1) &gt; 0, IFERROR(VLOOKUP(CONCATENATE($AZ6, ":", FLOOR((COLUMN() - 4) / 2, 1) * 100 + MOD(COLUMN(), 2) * 30), 週間シフト!$DP:$DQ, 2, FALSE), 0), "")</f>
        <v/>
      </c>
      <c r="I6" s="10" t="str">
        <f>IF(COUNTIFS(週間シフト!$B:$B, $A6, 週間シフト!$H:$H, $B6, 週間シフト!BA:BA, 1) + COUNTIFS(週間シフト!$B:$B, $A6, 週間シフト!$H:$H, $B6 - 1, 週間シフト!CW:CW, 1) &gt; 0, IFERROR(VLOOKUP(CONCATENATE($AZ6, ":", FLOOR((COLUMN() - 4) / 2, 1) * 100 + MOD(COLUMN(), 2) * 30), 週間シフト!$DP:$DQ, 2, FALSE), 0), "")</f>
        <v/>
      </c>
      <c r="J6" s="10" t="str">
        <f>IF(COUNTIFS(週間シフト!$B:$B, $A6, 週間シフト!$H:$H, $B6, 週間シフト!BB:BB, 1) + COUNTIFS(週間シフト!$B:$B, $A6, 週間シフト!$H:$H, $B6 - 1, 週間シフト!CX:CX, 1) &gt; 0, IFERROR(VLOOKUP(CONCATENATE($AZ6, ":", FLOOR((COLUMN() - 4) / 2, 1) * 100 + MOD(COLUMN(), 2) * 30), 週間シフト!$DP:$DQ, 2, FALSE), 0), "")</f>
        <v/>
      </c>
      <c r="K6" s="10" t="str">
        <f>IF(COUNTIFS(週間シフト!$B:$B, $A6, 週間シフト!$H:$H, $B6, 週間シフト!BC:BC, 1) + COUNTIFS(週間シフト!$B:$B, $A6, 週間シフト!$H:$H, $B6 - 1, 週間シフト!CY:CY, 1) &gt; 0, IFERROR(VLOOKUP(CONCATENATE($AZ6, ":", FLOOR((COLUMN() - 4) / 2, 1) * 100 + MOD(COLUMN(), 2) * 30), 週間シフト!$DP:$DQ, 2, FALSE), 0), "")</f>
        <v/>
      </c>
      <c r="L6" s="10" t="str">
        <f>IF(COUNTIFS(週間シフト!$B:$B, $A6, 週間シフト!$H:$H, $B6, 週間シフト!BD:BD, 1) + COUNTIFS(週間シフト!$B:$B, $A6, 週間シフト!$H:$H, $B6 - 1, 週間シフト!CZ:CZ, 1) &gt; 0, IFERROR(VLOOKUP(CONCATENATE($AZ6, ":", FLOOR((COLUMN() - 4) / 2, 1) * 100 + MOD(COLUMN(), 2) * 30), 週間シフト!$DP:$DQ, 2, FALSE), 0), "")</f>
        <v/>
      </c>
      <c r="M6" s="10" t="str">
        <f>IF(COUNTIFS(週間シフト!$B:$B, $A6, 週間シフト!$H:$H, $B6, 週間シフト!BE:BE, 1) + COUNTIFS(週間シフト!$B:$B, $A6, 週間シフト!$H:$H, $B6 - 1, 週間シフト!DA:DA, 1) &gt; 0, IFERROR(VLOOKUP(CONCATENATE($AZ6, ":", FLOOR((COLUMN() - 4) / 2, 1) * 100 + MOD(COLUMN(), 2) * 30), 週間シフト!$DP:$DQ, 2, FALSE), 0), "")</f>
        <v/>
      </c>
      <c r="N6" s="10" t="str">
        <f>IF(COUNTIFS(週間シフト!$B:$B, $A6, 週間シフト!$H:$H, $B6, 週間シフト!BF:BF, 1) + COUNTIFS(週間シフト!$B:$B, $A6, 週間シフト!$H:$H, $B6 - 1, 週間シフト!DB:DB, 1) &gt; 0, IFERROR(VLOOKUP(CONCATENATE($AZ6, ":", FLOOR((COLUMN() - 4) / 2, 1) * 100 + MOD(COLUMN(), 2) * 30), 週間シフト!$DP:$DQ, 2, FALSE), 0), "")</f>
        <v/>
      </c>
      <c r="O6" s="10" t="str">
        <f>IF(COUNTIFS(週間シフト!$B:$B, $A6, 週間シフト!$H:$H, $B6, 週間シフト!BG:BG, 1) + COUNTIFS(週間シフト!$B:$B, $A6, 週間シフト!$H:$H, $B6 - 1, 週間シフト!DC:DC, 1) &gt; 0, IFERROR(VLOOKUP(CONCATENATE($AZ6, ":", FLOOR((COLUMN() - 4) / 2, 1) * 100 + MOD(COLUMN(), 2) * 30), 週間シフト!$DP:$DQ, 2, FALSE), 0), "")</f>
        <v/>
      </c>
      <c r="P6" s="10" t="str">
        <f>IF(COUNTIFS(週間シフト!$B:$B, $A6, 週間シフト!$H:$H, $B6, 週間シフト!BH:BH, 1) + COUNTIFS(週間シフト!$B:$B, $A6, 週間シフト!$H:$H, $B6 - 1, 週間シフト!DD:DD, 1) &gt; 0, IFERROR(VLOOKUP(CONCATENATE($AZ6, ":", FLOOR((COLUMN() - 4) / 2, 1) * 100 + MOD(COLUMN(), 2) * 30), 週間シフト!$DP:$DQ, 2, FALSE), 0), "")</f>
        <v/>
      </c>
      <c r="Q6" s="10" t="str">
        <f>IF(COUNTIFS(週間シフト!$B:$B, $A6, 週間シフト!$H:$H, $B6, 週間シフト!BI:BI, 1) + COUNTIFS(週間シフト!$B:$B, $A6, 週間シフト!$H:$H, $B6 - 1, 週間シフト!DE:DE, 1) &gt; 0, IFERROR(VLOOKUP(CONCATENATE($AZ6, ":", FLOOR((COLUMN() - 4) / 2, 1) * 100 + MOD(COLUMN(), 2) * 30), 週間シフト!$DP:$DQ, 2, FALSE), 0), "")</f>
        <v/>
      </c>
      <c r="R6" s="10" t="str">
        <f>IF(COUNTIFS(週間シフト!$B:$B, $A6, 週間シフト!$H:$H, $B6, 週間シフト!BJ:BJ, 1) + COUNTIFS(週間シフト!$B:$B, $A6, 週間シフト!$H:$H, $B6 - 1, 週間シフト!DF:DF, 1) &gt; 0, IFERROR(VLOOKUP(CONCATENATE($AZ6, ":", FLOOR((COLUMN() - 4) / 2, 1) * 100 + MOD(COLUMN(), 2) * 30), 週間シフト!$DP:$DQ, 2, FALSE), 0), "")</f>
        <v/>
      </c>
      <c r="S6" s="10" t="str">
        <f>IF(COUNTIFS(週間シフト!$B:$B, $A6, 週間シフト!$H:$H, $B6, 週間シフト!BK:BK, 1) + COUNTIFS(週間シフト!$B:$B, $A6, 週間シフト!$H:$H, $B6 - 1, 週間シフト!DG:DG, 1) &gt; 0, IFERROR(VLOOKUP(CONCATENATE($AZ6, ":", FLOOR((COLUMN() - 4) / 2, 1) * 100 + MOD(COLUMN(), 2) * 30), 週間シフト!$DP:$DQ, 2, FALSE), 0), "")</f>
        <v/>
      </c>
      <c r="T6" s="10" t="str">
        <f>IF(COUNTIFS(週間シフト!$B:$B, $A6, 週間シフト!$H:$H, $B6, 週間シフト!BL:BL, 1) + COUNTIFS(週間シフト!$B:$B, $A6, 週間シフト!$H:$H, $B6 - 1, 週間シフト!DH:DH, 1) &gt; 0, IFERROR(VLOOKUP(CONCATENATE($AZ6, ":", FLOOR((COLUMN() - 4) / 2, 1) * 100 + MOD(COLUMN(), 2) * 30), 週間シフト!$DP:$DQ, 2, FALSE), 0), "")</f>
        <v/>
      </c>
      <c r="U6" s="10" t="str">
        <f>IF(COUNTIFS(週間シフト!$B:$B, $A6, 週間シフト!$H:$H, $B6, 週間シフト!BM:BM, 1) + COUNTIFS(週間シフト!$B:$B, $A6, 週間シフト!$H:$H, $B6 - 1, 週間シフト!DI:DI, 1) &gt; 0, IFERROR(VLOOKUP(CONCATENATE($AZ6, ":", FLOOR((COLUMN() - 4) / 2, 1) * 100 + MOD(COLUMN(), 2) * 30), 週間シフト!$DP:$DQ, 2, FALSE), 0), "")</f>
        <v/>
      </c>
      <c r="V6" s="10" t="str">
        <f>IF(COUNTIFS(週間シフト!$B:$B, $A6, 週間シフト!$H:$H, $B6, 週間シフト!BN:BN, 1) + COUNTIFS(週間シフト!$B:$B, $A6, 週間シフト!$H:$H, $B6 - 1, 週間シフト!DJ:DJ, 1) &gt; 0, IFERROR(VLOOKUP(CONCATENATE($AZ6, ":", FLOOR((COLUMN() - 4) / 2, 1) * 100 + MOD(COLUMN(), 2) * 30), 週間シフト!$DP:$DQ, 2, FALSE), 0), "")</f>
        <v/>
      </c>
      <c r="W6" s="10" t="str">
        <f>IF(COUNTIFS(週間シフト!$B:$B, $A6, 週間シフト!$H:$H, $B6, 週間シフト!BO:BO, 1) + COUNTIFS(週間シフト!$B:$B, $A6, 週間シフト!$H:$H, $B6 - 1, 週間シフト!DK:DK, 1) &gt; 0, IFERROR(VLOOKUP(CONCATENATE($AZ6, ":", FLOOR((COLUMN() - 4) / 2, 1) * 100 + MOD(COLUMN(), 2) * 30), 週間シフト!$DP:$DQ, 2, FALSE), 0), "")</f>
        <v/>
      </c>
      <c r="X6" s="10" t="str">
        <f>IF(COUNTIFS(週間シフト!$B:$B, $A6, 週間シフト!$H:$H, $B6, 週間シフト!BP:BP, 1) + COUNTIFS(週間シフト!$B:$B, $A6, 週間シフト!$H:$H, $B6 - 1, 週間シフト!DL:DL, 1) &gt; 0, IFERROR(VLOOKUP(CONCATENATE($AZ6, ":", FLOOR((COLUMN() - 4) / 2, 1) * 100 + MOD(COLUMN(), 2) * 30), 週間シフト!$DP:$DQ, 2, FALSE), 0), "")</f>
        <v/>
      </c>
      <c r="Y6" s="10" t="str">
        <f>IF(COUNTIFS(週間シフト!$B:$B, $A6, 週間シフト!$H:$H, $B6, 週間シフト!BQ:BQ, 1) + COUNTIFS(週間シフト!$B:$B, $A6, 週間シフト!$H:$H, $B6 - 1, 週間シフト!DM:DM, 1) &gt; 0, IFERROR(VLOOKUP(CONCATENATE($AZ6, ":", FLOOR((COLUMN() - 4) / 2, 1) * 100 + MOD(COLUMN(), 2) * 30), 週間シフト!$DP:$DQ, 2, FALSE), 0), "")</f>
        <v/>
      </c>
      <c r="Z6" s="10" t="str">
        <f>IF(COUNTIFS(週間シフト!$B:$B, $A6, 週間シフト!$H:$H, $B6, 週間シフト!BR:BR, 1) + COUNTIFS(週間シフト!$B:$B, $A6, 週間シフト!$H:$H, $B6 - 1, 週間シフト!DN:DN, 1) &gt; 0, IFERROR(VLOOKUP(CONCATENATE($AZ6, ":", FLOOR((COLUMN() - 4) / 2, 1) * 100 + MOD(COLUMN(), 2) * 30), 週間シフト!$DP:$DQ, 2, FALSE), 0), "")</f>
        <v/>
      </c>
      <c r="AA6" s="10" t="str">
        <f>IF(COUNTIFS(週間シフト!$B:$B, $A6, 週間シフト!$H:$H, $B6, 週間シフト!BS:BS, 1) + COUNTIFS(週間シフト!$B:$B, $A6, 週間シフト!$H:$H, $B6 - 1, 週間シフト!DO:DO, 1) &gt; 0, IFERROR(VLOOKUP(CONCATENATE($AZ6, ":", FLOOR((COLUMN() - 4) / 2, 1) * 100 + MOD(COLUMN(), 2) * 30), 週間シフト!$DP:$DQ, 2, FALSE), 0), "")</f>
        <v/>
      </c>
      <c r="AB6" s="10" t="str">
        <f>IF(COUNTIFS(週間シフト!$B:$B, $A6, 週間シフト!$H:$H, $B6, 週間シフト!BT:BT, 1) + COUNTIFS(週間シフト!$B:$B, $A6, 週間シフト!$H:$H, $B6 - 1, 週間シフト!DP:DP, 1) &gt; 0, IFERROR(VLOOKUP(CONCATENATE($AZ6, ":", FLOOR((COLUMN() - 4) / 2, 1) * 100 + MOD(COLUMN(), 2) * 30), 週間シフト!$DP:$DQ, 2, FALSE), 0), "")</f>
        <v/>
      </c>
      <c r="AC6" s="10" t="str">
        <f>IF(COUNTIFS(週間シフト!$B:$B, $A6, 週間シフト!$H:$H, $B6, 週間シフト!BU:BU, 1) + COUNTIFS(週間シフト!$B:$B, $A6, 週間シフト!$H:$H, $B6 - 1, 週間シフト!DQ:DQ, 1) &gt; 0, IFERROR(VLOOKUP(CONCATENATE($AZ6, ":", FLOOR((COLUMN() - 4) / 2, 1) * 100 + MOD(COLUMN(), 2) * 30), 週間シフト!$DP:$DQ, 2, FALSE), 0), "")</f>
        <v/>
      </c>
      <c r="AD6" s="10" t="str">
        <f>IF(COUNTIFS(週間シフト!$B:$B, $A6, 週間シフト!$H:$H, $B6, 週間シフト!BV:BV, 1) + COUNTIFS(週間シフト!$B:$B, $A6, 週間シフト!$H:$H, $B6 - 1, 週間シフト!DR:DR, 1) &gt; 0, IFERROR(VLOOKUP(CONCATENATE($AZ6, ":", FLOOR((COLUMN() - 4) / 2, 1) * 100 + MOD(COLUMN(), 2) * 30), 週間シフト!$DP:$DQ, 2, FALSE), 0), "")</f>
        <v/>
      </c>
      <c r="AE6" s="10" t="str">
        <f>IF(COUNTIFS(週間シフト!$B:$B, $A6, 週間シフト!$H:$H, $B6, 週間シフト!BW:BW, 1) + COUNTIFS(週間シフト!$B:$B, $A6, 週間シフト!$H:$H, $B6 - 1, 週間シフト!DS:DS, 1) &gt; 0, IFERROR(VLOOKUP(CONCATENATE($AZ6, ":", FLOOR((COLUMN() - 4) / 2, 1) * 100 + MOD(COLUMN(), 2) * 30), 週間シフト!$DP:$DQ, 2, FALSE), 0), "")</f>
        <v/>
      </c>
      <c r="AF6" s="10" t="str">
        <f>IF(COUNTIFS(週間シフト!$B:$B, $A6, 週間シフト!$H:$H, $B6, 週間シフト!BX:BX, 1) + COUNTIFS(週間シフト!$B:$B, $A6, 週間シフト!$H:$H, $B6 - 1, 週間シフト!DT:DT, 1) &gt; 0, IFERROR(VLOOKUP(CONCATENATE($AZ6, ":", FLOOR((COLUMN() - 4) / 2, 1) * 100 + MOD(COLUMN(), 2) * 30), 週間シフト!$DP:$DQ, 2, FALSE), 0), "")</f>
        <v/>
      </c>
      <c r="AG6" s="10" t="str">
        <f>IF(COUNTIFS(週間シフト!$B:$B, $A6, 週間シフト!$H:$H, $B6, 週間シフト!BY:BY, 1) + COUNTIFS(週間シフト!$B:$B, $A6, 週間シフト!$H:$H, $B6 - 1, 週間シフト!DU:DU, 1) &gt; 0, IFERROR(VLOOKUP(CONCATENATE($AZ6, ":", FLOOR((COLUMN() - 4) / 2, 1) * 100 + MOD(COLUMN(), 2) * 30), 週間シフト!$DP:$DQ, 2, FALSE), 0), "")</f>
        <v/>
      </c>
      <c r="AH6" s="10" t="str">
        <f>IF(COUNTIFS(週間シフト!$B:$B, $A6, 週間シフト!$H:$H, $B6, 週間シフト!BZ:BZ, 1) + COUNTIFS(週間シフト!$B:$B, $A6, 週間シフト!$H:$H, $B6 - 1, 週間シフト!DV:DV, 1) &gt; 0, IFERROR(VLOOKUP(CONCATENATE($AZ6, ":", FLOOR((COLUMN() - 4) / 2, 1) * 100 + MOD(COLUMN(), 2) * 30), 週間シフト!$DP:$DQ, 2, FALSE), 0), "")</f>
        <v/>
      </c>
      <c r="AI6" s="10" t="str">
        <f>IF(COUNTIFS(週間シフト!$B:$B, $A6, 週間シフト!$H:$H, $B6, 週間シフト!CA:CA, 1) + COUNTIFS(週間シフト!$B:$B, $A6, 週間シフト!$H:$H, $B6 - 1, 週間シフト!DW:DW, 1) &gt; 0, IFERROR(VLOOKUP(CONCATENATE($AZ6, ":", FLOOR((COLUMN() - 4) / 2, 1) * 100 + MOD(COLUMN(), 2) * 30), 週間シフト!$DP:$DQ, 2, FALSE), 0), "")</f>
        <v/>
      </c>
      <c r="AJ6" s="10" t="str">
        <f>IF(COUNTIFS(週間シフト!$B:$B, $A6, 週間シフト!$H:$H, $B6, 週間シフト!CB:CB, 1) + COUNTIFS(週間シフト!$B:$B, $A6, 週間シフト!$H:$H, $B6 - 1, 週間シフト!DX:DX, 1) &gt; 0, IFERROR(VLOOKUP(CONCATENATE($AZ6, ":", FLOOR((COLUMN() - 4) / 2, 1) * 100 + MOD(COLUMN(), 2) * 30), 週間シフト!$DP:$DQ, 2, FALSE), 0), "")</f>
        <v/>
      </c>
      <c r="AK6" s="10" t="str">
        <f>IF(COUNTIFS(週間シフト!$B:$B, $A6, 週間シフト!$H:$H, $B6, 週間シフト!CC:CC, 1) + COUNTIFS(週間シフト!$B:$B, $A6, 週間シフト!$H:$H, $B6 - 1, 週間シフト!DY:DY, 1) &gt; 0, IFERROR(VLOOKUP(CONCATENATE($AZ6, ":", FLOOR((COLUMN() - 4) / 2, 1) * 100 + MOD(COLUMN(), 2) * 30), 週間シフト!$DP:$DQ, 2, FALSE), 0), "")</f>
        <v/>
      </c>
      <c r="AL6" s="10" t="str">
        <f>IF(COUNTIFS(週間シフト!$B:$B, $A6, 週間シフト!$H:$H, $B6, 週間シフト!CD:CD, 1) + COUNTIFS(週間シフト!$B:$B, $A6, 週間シフト!$H:$H, $B6 - 1, 週間シフト!DZ:DZ, 1) &gt; 0, IFERROR(VLOOKUP(CONCATENATE($AZ6, ":", FLOOR((COLUMN() - 4) / 2, 1) * 100 + MOD(COLUMN(), 2) * 30), 週間シフト!$DP:$DQ, 2, FALSE), 0), "")</f>
        <v/>
      </c>
      <c r="AM6" s="10" t="str">
        <f>IF(COUNTIFS(週間シフト!$B:$B, $A6, 週間シフト!$H:$H, $B6, 週間シフト!CE:CE, 1) + COUNTIFS(週間シフト!$B:$B, $A6, 週間シフト!$H:$H, $B6 - 1, 週間シフト!EA:EA, 1) &gt; 0, IFERROR(VLOOKUP(CONCATENATE($AZ6, ":", FLOOR((COLUMN() - 4) / 2, 1) * 100 + MOD(COLUMN(), 2) * 30), 週間シフト!$DP:$DQ, 2, FALSE), 0), "")</f>
        <v/>
      </c>
      <c r="AN6" s="10" t="str">
        <f>IF(COUNTIFS(週間シフト!$B:$B, $A6, 週間シフト!$H:$H, $B6, 週間シフト!CF:CF, 1) + COUNTIFS(週間シフト!$B:$B, $A6, 週間シフト!$H:$H, $B6 - 1, 週間シフト!EB:EB, 1) &gt; 0, IFERROR(VLOOKUP(CONCATENATE($AZ6, ":", FLOOR((COLUMN() - 4) / 2, 1) * 100 + MOD(COLUMN(), 2) * 30), 週間シフト!$DP:$DQ, 2, FALSE), 0), "")</f>
        <v/>
      </c>
      <c r="AO6" s="10" t="str">
        <f>IF(COUNTIFS(週間シフト!$B:$B, $A6, 週間シフト!$H:$H, $B6, 週間シフト!CG:CG, 1) + COUNTIFS(週間シフト!$B:$B, $A6, 週間シフト!$H:$H, $B6 - 1, 週間シフト!EC:EC, 1) &gt; 0, IFERROR(VLOOKUP(CONCATENATE($AZ6, ":", FLOOR((COLUMN() - 4) / 2, 1) * 100 + MOD(COLUMN(), 2) * 30), 週間シフト!$DP:$DQ, 2, FALSE), 0), "")</f>
        <v/>
      </c>
      <c r="AP6" s="10" t="str">
        <f>IF(COUNTIFS(週間シフト!$B:$B, $A6, 週間シフト!$H:$H, $B6, 週間シフト!CH:CH, 1) + COUNTIFS(週間シフト!$B:$B, $A6, 週間シフト!$H:$H, $B6 - 1, 週間シフト!ED:ED, 1) &gt; 0, IFERROR(VLOOKUP(CONCATENATE($AZ6, ":", FLOOR((COLUMN() - 4) / 2, 1) * 100 + MOD(COLUMN(), 2) * 30), 週間シフト!$DP:$DQ, 2, FALSE), 0), "")</f>
        <v/>
      </c>
      <c r="AQ6" s="10" t="str">
        <f>IF(COUNTIFS(週間シフト!$B:$B, $A6, 週間シフト!$H:$H, $B6, 週間シフト!CI:CI, 1) + COUNTIFS(週間シフト!$B:$B, $A6, 週間シフト!$H:$H, $B6 - 1, 週間シフト!EE:EE, 1) &gt; 0, IFERROR(VLOOKUP(CONCATENATE($AZ6, ":", FLOOR((COLUMN() - 4) / 2, 1) * 100 + MOD(COLUMN(), 2) * 30), 週間シフト!$DP:$DQ, 2, FALSE), 0), "")</f>
        <v/>
      </c>
      <c r="AR6" s="10" t="str">
        <f>IF(COUNTIFS(週間シフト!$B:$B, $A6, 週間シフト!$H:$H, $B6, 週間シフト!CJ:CJ, 1) + COUNTIFS(週間シフト!$B:$B, $A6, 週間シフト!$H:$H, $B6 - 1, 週間シフト!EF:EF, 1) &gt; 0, IFERROR(VLOOKUP(CONCATENATE($AZ6, ":", FLOOR((COLUMN() - 4) / 2, 1) * 100 + MOD(COLUMN(), 2) * 30), 週間シフト!$DP:$DQ, 2, FALSE), 0), "")</f>
        <v/>
      </c>
      <c r="AS6" s="10" t="str">
        <f>IF(COUNTIFS(週間シフト!$B:$B, $A6, 週間シフト!$H:$H, $B6, 週間シフト!CK:CK, 1) + COUNTIFS(週間シフト!$B:$B, $A6, 週間シフト!$H:$H, $B6 - 1, 週間シフト!EG:EG, 1) &gt; 0, IFERROR(VLOOKUP(CONCATENATE($AZ6, ":", FLOOR((COLUMN() - 4) / 2, 1) * 100 + MOD(COLUMN(), 2) * 30), 週間シフト!$DP:$DQ, 2, FALSE), 0), "")</f>
        <v/>
      </c>
      <c r="AT6" s="10" t="str">
        <f>IF(COUNTIFS(週間シフト!$B:$B, $A6, 週間シフト!$H:$H, $B6, 週間シフト!CL:CL, 1) + COUNTIFS(週間シフト!$B:$B, $A6, 週間シフト!$H:$H, $B6 - 1, 週間シフト!EH:EH, 1) &gt; 0, IFERROR(VLOOKUP(CONCATENATE($AZ6, ":", FLOOR((COLUMN() - 4) / 2, 1) * 100 + MOD(COLUMN(), 2) * 30), 週間シフト!$DP:$DQ, 2, FALSE), 0), "")</f>
        <v/>
      </c>
      <c r="AU6" s="10" t="str">
        <f>IF(COUNTIFS(週間シフト!$B:$B, $A6, 週間シフト!$H:$H, $B6, 週間シフト!CM:CM, 1) + COUNTIFS(週間シフト!$B:$B, $A6, 週間シフト!$H:$H, $B6 - 1, 週間シフト!EI:EI, 1) &gt; 0, IFERROR(VLOOKUP(CONCATENATE($AZ6, ":", FLOOR((COLUMN() - 4) / 2, 1) * 100 + MOD(COLUMN(), 2) * 30), 週間シフト!$DP:$DQ, 2, FALSE), 0), "")</f>
        <v/>
      </c>
      <c r="AV6" s="10" t="str">
        <f>IF(COUNTIFS(週間シフト!$B:$B, $A6, 週間シフト!$H:$H, $B6, 週間シフト!CN:CN, 1) + COUNTIFS(週間シフト!$B:$B, $A6, 週間シフト!$H:$H, $B6 - 1, 週間シフト!EJ:EJ, 1) &gt; 0, IFERROR(VLOOKUP(CONCATENATE($AZ6, ":", FLOOR((COLUMN() - 4) / 2, 1) * 100 + MOD(COLUMN(), 2) * 30), 週間シフト!$DP:$DQ, 2, FALSE), 0), "")</f>
        <v/>
      </c>
      <c r="AW6" s="10" t="str">
        <f>IF(COUNTIFS(週間シフト!$B:$B, $A6, 週間シフト!$H:$H, $B6, 週間シフト!CO:CO, 1) + COUNTIFS(週間シフト!$B:$B, $A6, 週間シフト!$H:$H, $B6 - 1, 週間シフト!EK:EK, 1) &gt; 0, IFERROR(VLOOKUP(CONCATENATE($AZ6, ":", FLOOR((COLUMN() - 4) / 2, 1) * 100 + MOD(COLUMN(), 2) * 30), 週間シフト!$DP:$DQ, 2, FALSE), 0), "")</f>
        <v/>
      </c>
      <c r="AX6" s="10" t="str">
        <f>IF(COUNTIFS(週間シフト!$B:$B, $A6, 週間シフト!$H:$H, $B6, 週間シフト!CP:CP, 1) + COUNTIFS(週間シフト!$B:$B, $A6, 週間シフト!$H:$H, $B6 - 1, 週間シフト!EL:EL, 1) &gt; 0, IFERROR(VLOOKUP(CONCATENATE($AZ6, ":", FLOOR((COLUMN() - 4) / 2, 1) * 100 + MOD(COLUMN(), 2) * 30), 週間シフト!$DP:$DQ, 2, FALSE), 0), "")</f>
        <v/>
      </c>
      <c r="AY6" s="10" t="str">
        <f>IF(COUNTIFS(週間シフト!$B:$B, $A6, 週間シフト!$H:$H, $B6, 週間シフト!CQ:CQ, 1) + COUNTIFS(週間シフト!$B:$B, $A6, 週間シフト!$H:$H, $B6 - 1, 週間シフト!EM:EM, 1) &gt; 0, IFERROR(VLOOKUP(CONCATENATE($AZ6, ":", FLOOR((COLUMN() - 4) / 2, 1) * 100 + MOD(COLUMN(), 2) * 30), 週間シフト!$DP:$DQ, 2, FALSE), 0), "")</f>
        <v/>
      </c>
      <c r="AZ6" s="2" t="e">
        <f>CONCATENATE(VLOOKUP(A6, スタッフ一覧!A:D, 4, FALSE), ":",  YEAR(B6), ":",  MONTH(B6), ":",  DAY(B6))</f>
        <v>#N/A</v>
      </c>
      <c r="BA6"/>
      <c r="BB6"/>
    </row>
    <row r="7" spans="1:54">
      <c r="A7" s="1"/>
      <c r="B7" s="5"/>
      <c r="C7" s="12" t="str">
        <f t="shared" si="0"/>
        <v/>
      </c>
      <c r="D7" s="10" t="str">
        <f>IF(COUNTIFS(週間シフト!$B:$B, $A7, 週間シフト!$H:$H, $B7, 週間シフト!AV:AV, 1) + COUNTIFS(週間シフト!$B:$B, $A7, 週間シフト!$H:$H, $B7 - 1, 週間シフト!CR:CR, 1) &gt; 0, IFERROR(VLOOKUP(CONCATENATE($AZ7, ":", FLOOR((COLUMN() - 4) / 2, 1) * 100 + MOD(COLUMN(), 2) * 30), 週間シフト!$DP:$DQ, 2, FALSE), 0), "")</f>
        <v/>
      </c>
      <c r="E7" s="10" t="str">
        <f>IF(COUNTIFS(週間シフト!$B:$B, $A7, 週間シフト!$H:$H, $B7, 週間シフト!AW:AW, 1) + COUNTIFS(週間シフト!$B:$B, $A7, 週間シフト!$H:$H, $B7 - 1, 週間シフト!CS:CS, 1) &gt; 0, IFERROR(VLOOKUP(CONCATENATE($AZ7, ":", FLOOR((COLUMN() - 4) / 2, 1) * 100 + MOD(COLUMN(), 2) * 30), 週間シフト!$DP:$DQ, 2, FALSE), 0), "")</f>
        <v/>
      </c>
      <c r="F7" s="10" t="str">
        <f>IF(COUNTIFS(週間シフト!$B:$B, $A7, 週間シフト!$H:$H, $B7, 週間シフト!AX:AX, 1) + COUNTIFS(週間シフト!$B:$B, $A7, 週間シフト!$H:$H, $B7 - 1, 週間シフト!CT:CT, 1) &gt; 0, IFERROR(VLOOKUP(CONCATENATE($AZ7, ":", FLOOR((COLUMN() - 4) / 2, 1) * 100 + MOD(COLUMN(), 2) * 30), 週間シフト!$DP:$DQ, 2, FALSE), 0), "")</f>
        <v/>
      </c>
      <c r="G7" s="10" t="str">
        <f>IF(COUNTIFS(週間シフト!$B:$B, $A7, 週間シフト!$H:$H, $B7, 週間シフト!AY:AY, 1) + COUNTIFS(週間シフト!$B:$B, $A7, 週間シフト!$H:$H, $B7 - 1, 週間シフト!CU:CU, 1) &gt; 0, IFERROR(VLOOKUP(CONCATENATE($AZ7, ":", FLOOR((COLUMN() - 4) / 2, 1) * 100 + MOD(COLUMN(), 2) * 30), 週間シフト!$DP:$DQ, 2, FALSE), 0), "")</f>
        <v/>
      </c>
      <c r="H7" s="10" t="str">
        <f>IF(COUNTIFS(週間シフト!$B:$B, $A7, 週間シフト!$H:$H, $B7, 週間シフト!AZ:AZ, 1) + COUNTIFS(週間シフト!$B:$B, $A7, 週間シフト!$H:$H, $B7 - 1, 週間シフト!CV:CV, 1) &gt; 0, IFERROR(VLOOKUP(CONCATENATE($AZ7, ":", FLOOR((COLUMN() - 4) / 2, 1) * 100 + MOD(COLUMN(), 2) * 30), 週間シフト!$DP:$DQ, 2, FALSE), 0), "")</f>
        <v/>
      </c>
      <c r="I7" s="10" t="str">
        <f>IF(COUNTIFS(週間シフト!$B:$B, $A7, 週間シフト!$H:$H, $B7, 週間シフト!BA:BA, 1) + COUNTIFS(週間シフト!$B:$B, $A7, 週間シフト!$H:$H, $B7 - 1, 週間シフト!CW:CW, 1) &gt; 0, IFERROR(VLOOKUP(CONCATENATE($AZ7, ":", FLOOR((COLUMN() - 4) / 2, 1) * 100 + MOD(COLUMN(), 2) * 30), 週間シフト!$DP:$DQ, 2, FALSE), 0), "")</f>
        <v/>
      </c>
      <c r="J7" s="10" t="str">
        <f>IF(COUNTIFS(週間シフト!$B:$B, $A7, 週間シフト!$H:$H, $B7, 週間シフト!BB:BB, 1) + COUNTIFS(週間シフト!$B:$B, $A7, 週間シフト!$H:$H, $B7 - 1, 週間シフト!CX:CX, 1) &gt; 0, IFERROR(VLOOKUP(CONCATENATE($AZ7, ":", FLOOR((COLUMN() - 4) / 2, 1) * 100 + MOD(COLUMN(), 2) * 30), 週間シフト!$DP:$DQ, 2, FALSE), 0), "")</f>
        <v/>
      </c>
      <c r="K7" s="10" t="str">
        <f>IF(COUNTIFS(週間シフト!$B:$B, $A7, 週間シフト!$H:$H, $B7, 週間シフト!BC:BC, 1) + COUNTIFS(週間シフト!$B:$B, $A7, 週間シフト!$H:$H, $B7 - 1, 週間シフト!CY:CY, 1) &gt; 0, IFERROR(VLOOKUP(CONCATENATE($AZ7, ":", FLOOR((COLUMN() - 4) / 2, 1) * 100 + MOD(COLUMN(), 2) * 30), 週間シフト!$DP:$DQ, 2, FALSE), 0), "")</f>
        <v/>
      </c>
      <c r="L7" s="10" t="str">
        <f>IF(COUNTIFS(週間シフト!$B:$B, $A7, 週間シフト!$H:$H, $B7, 週間シフト!BD:BD, 1) + COUNTIFS(週間シフト!$B:$B, $A7, 週間シフト!$H:$H, $B7 - 1, 週間シフト!CZ:CZ, 1) &gt; 0, IFERROR(VLOOKUP(CONCATENATE($AZ7, ":", FLOOR((COLUMN() - 4) / 2, 1) * 100 + MOD(COLUMN(), 2) * 30), 週間シフト!$DP:$DQ, 2, FALSE), 0), "")</f>
        <v/>
      </c>
      <c r="M7" s="10" t="str">
        <f>IF(COUNTIFS(週間シフト!$B:$B, $A7, 週間シフト!$H:$H, $B7, 週間シフト!BE:BE, 1) + COUNTIFS(週間シフト!$B:$B, $A7, 週間シフト!$H:$H, $B7 - 1, 週間シフト!DA:DA, 1) &gt; 0, IFERROR(VLOOKUP(CONCATENATE($AZ7, ":", FLOOR((COLUMN() - 4) / 2, 1) * 100 + MOD(COLUMN(), 2) * 30), 週間シフト!$DP:$DQ, 2, FALSE), 0), "")</f>
        <v/>
      </c>
      <c r="N7" s="10" t="str">
        <f>IF(COUNTIFS(週間シフト!$B:$B, $A7, 週間シフト!$H:$H, $B7, 週間シフト!BF:BF, 1) + COUNTIFS(週間シフト!$B:$B, $A7, 週間シフト!$H:$H, $B7 - 1, 週間シフト!DB:DB, 1) &gt; 0, IFERROR(VLOOKUP(CONCATENATE($AZ7, ":", FLOOR((COLUMN() - 4) / 2, 1) * 100 + MOD(COLUMN(), 2) * 30), 週間シフト!$DP:$DQ, 2, FALSE), 0), "")</f>
        <v/>
      </c>
      <c r="O7" s="10" t="str">
        <f>IF(COUNTIFS(週間シフト!$B:$B, $A7, 週間シフト!$H:$H, $B7, 週間シフト!BG:BG, 1) + COUNTIFS(週間シフト!$B:$B, $A7, 週間シフト!$H:$H, $B7 - 1, 週間シフト!DC:DC, 1) &gt; 0, IFERROR(VLOOKUP(CONCATENATE($AZ7, ":", FLOOR((COLUMN() - 4) / 2, 1) * 100 + MOD(COLUMN(), 2) * 30), 週間シフト!$DP:$DQ, 2, FALSE), 0), "")</f>
        <v/>
      </c>
      <c r="P7" s="10" t="str">
        <f>IF(COUNTIFS(週間シフト!$B:$B, $A7, 週間シフト!$H:$H, $B7, 週間シフト!BH:BH, 1) + COUNTIFS(週間シフト!$B:$B, $A7, 週間シフト!$H:$H, $B7 - 1, 週間シフト!DD:DD, 1) &gt; 0, IFERROR(VLOOKUP(CONCATENATE($AZ7, ":", FLOOR((COLUMN() - 4) / 2, 1) * 100 + MOD(COLUMN(), 2) * 30), 週間シフト!$DP:$DQ, 2, FALSE), 0), "")</f>
        <v/>
      </c>
      <c r="Q7" s="10" t="str">
        <f>IF(COUNTIFS(週間シフト!$B:$B, $A7, 週間シフト!$H:$H, $B7, 週間シフト!BI:BI, 1) + COUNTIFS(週間シフト!$B:$B, $A7, 週間シフト!$H:$H, $B7 - 1, 週間シフト!DE:DE, 1) &gt; 0, IFERROR(VLOOKUP(CONCATENATE($AZ7, ":", FLOOR((COLUMN() - 4) / 2, 1) * 100 + MOD(COLUMN(), 2) * 30), 週間シフト!$DP:$DQ, 2, FALSE), 0), "")</f>
        <v/>
      </c>
      <c r="R7" s="10" t="str">
        <f>IF(COUNTIFS(週間シフト!$B:$B, $A7, 週間シフト!$H:$H, $B7, 週間シフト!BJ:BJ, 1) + COUNTIFS(週間シフト!$B:$B, $A7, 週間シフト!$H:$H, $B7 - 1, 週間シフト!DF:DF, 1) &gt; 0, IFERROR(VLOOKUP(CONCATENATE($AZ7, ":", FLOOR((COLUMN() - 4) / 2, 1) * 100 + MOD(COLUMN(), 2) * 30), 週間シフト!$DP:$DQ, 2, FALSE), 0), "")</f>
        <v/>
      </c>
      <c r="S7" s="10" t="str">
        <f>IF(COUNTIFS(週間シフト!$B:$B, $A7, 週間シフト!$H:$H, $B7, 週間シフト!BK:BK, 1) + COUNTIFS(週間シフト!$B:$B, $A7, 週間シフト!$H:$H, $B7 - 1, 週間シフト!DG:DG, 1) &gt; 0, IFERROR(VLOOKUP(CONCATENATE($AZ7, ":", FLOOR((COLUMN() - 4) / 2, 1) * 100 + MOD(COLUMN(), 2) * 30), 週間シフト!$DP:$DQ, 2, FALSE), 0), "")</f>
        <v/>
      </c>
      <c r="T7" s="10" t="str">
        <f>IF(COUNTIFS(週間シフト!$B:$B, $A7, 週間シフト!$H:$H, $B7, 週間シフト!BL:BL, 1) + COUNTIFS(週間シフト!$B:$B, $A7, 週間シフト!$H:$H, $B7 - 1, 週間シフト!DH:DH, 1) &gt; 0, IFERROR(VLOOKUP(CONCATENATE($AZ7, ":", FLOOR((COLUMN() - 4) / 2, 1) * 100 + MOD(COLUMN(), 2) * 30), 週間シフト!$DP:$DQ, 2, FALSE), 0), "")</f>
        <v/>
      </c>
      <c r="U7" s="10" t="str">
        <f>IF(COUNTIFS(週間シフト!$B:$B, $A7, 週間シフト!$H:$H, $B7, 週間シフト!BM:BM, 1) + COUNTIFS(週間シフト!$B:$B, $A7, 週間シフト!$H:$H, $B7 - 1, 週間シフト!DI:DI, 1) &gt; 0, IFERROR(VLOOKUP(CONCATENATE($AZ7, ":", FLOOR((COLUMN() - 4) / 2, 1) * 100 + MOD(COLUMN(), 2) * 30), 週間シフト!$DP:$DQ, 2, FALSE), 0), "")</f>
        <v/>
      </c>
      <c r="V7" s="10" t="str">
        <f>IF(COUNTIFS(週間シフト!$B:$B, $A7, 週間シフト!$H:$H, $B7, 週間シフト!BN:BN, 1) + COUNTIFS(週間シフト!$B:$B, $A7, 週間シフト!$H:$H, $B7 - 1, 週間シフト!DJ:DJ, 1) &gt; 0, IFERROR(VLOOKUP(CONCATENATE($AZ7, ":", FLOOR((COLUMN() - 4) / 2, 1) * 100 + MOD(COLUMN(), 2) * 30), 週間シフト!$DP:$DQ, 2, FALSE), 0), "")</f>
        <v/>
      </c>
      <c r="W7" s="10" t="str">
        <f>IF(COUNTIFS(週間シフト!$B:$B, $A7, 週間シフト!$H:$H, $B7, 週間シフト!BO:BO, 1) + COUNTIFS(週間シフト!$B:$B, $A7, 週間シフト!$H:$H, $B7 - 1, 週間シフト!DK:DK, 1) &gt; 0, IFERROR(VLOOKUP(CONCATENATE($AZ7, ":", FLOOR((COLUMN() - 4) / 2, 1) * 100 + MOD(COLUMN(), 2) * 30), 週間シフト!$DP:$DQ, 2, FALSE), 0), "")</f>
        <v/>
      </c>
      <c r="X7" s="10" t="str">
        <f>IF(COUNTIFS(週間シフト!$B:$B, $A7, 週間シフト!$H:$H, $B7, 週間シフト!BP:BP, 1) + COUNTIFS(週間シフト!$B:$B, $A7, 週間シフト!$H:$H, $B7 - 1, 週間シフト!DL:DL, 1) &gt; 0, IFERROR(VLOOKUP(CONCATENATE($AZ7, ":", FLOOR((COLUMN() - 4) / 2, 1) * 100 + MOD(COLUMN(), 2) * 30), 週間シフト!$DP:$DQ, 2, FALSE), 0), "")</f>
        <v/>
      </c>
      <c r="Y7" s="10" t="str">
        <f>IF(COUNTIFS(週間シフト!$B:$B, $A7, 週間シフト!$H:$H, $B7, 週間シフト!BQ:BQ, 1) + COUNTIFS(週間シフト!$B:$B, $A7, 週間シフト!$H:$H, $B7 - 1, 週間シフト!DM:DM, 1) &gt; 0, IFERROR(VLOOKUP(CONCATENATE($AZ7, ":", FLOOR((COLUMN() - 4) / 2, 1) * 100 + MOD(COLUMN(), 2) * 30), 週間シフト!$DP:$DQ, 2, FALSE), 0), "")</f>
        <v/>
      </c>
      <c r="Z7" s="10" t="str">
        <f>IF(COUNTIFS(週間シフト!$B:$B, $A7, 週間シフト!$H:$H, $B7, 週間シフト!BR:BR, 1) + COUNTIFS(週間シフト!$B:$B, $A7, 週間シフト!$H:$H, $B7 - 1, 週間シフト!DN:DN, 1) &gt; 0, IFERROR(VLOOKUP(CONCATENATE($AZ7, ":", FLOOR((COLUMN() - 4) / 2, 1) * 100 + MOD(COLUMN(), 2) * 30), 週間シフト!$DP:$DQ, 2, FALSE), 0), "")</f>
        <v/>
      </c>
      <c r="AA7" s="10" t="str">
        <f>IF(COUNTIFS(週間シフト!$B:$B, $A7, 週間シフト!$H:$H, $B7, 週間シフト!BS:BS, 1) + COUNTIFS(週間シフト!$B:$B, $A7, 週間シフト!$H:$H, $B7 - 1, 週間シフト!DO:DO, 1) &gt; 0, IFERROR(VLOOKUP(CONCATENATE($AZ7, ":", FLOOR((COLUMN() - 4) / 2, 1) * 100 + MOD(COLUMN(), 2) * 30), 週間シフト!$DP:$DQ, 2, FALSE), 0), "")</f>
        <v/>
      </c>
      <c r="AB7" s="10" t="str">
        <f>IF(COUNTIFS(週間シフト!$B:$B, $A7, 週間シフト!$H:$H, $B7, 週間シフト!BT:BT, 1) + COUNTIFS(週間シフト!$B:$B, $A7, 週間シフト!$H:$H, $B7 - 1, 週間シフト!DP:DP, 1) &gt; 0, IFERROR(VLOOKUP(CONCATENATE($AZ7, ":", FLOOR((COLUMN() - 4) / 2, 1) * 100 + MOD(COLUMN(), 2) * 30), 週間シフト!$DP:$DQ, 2, FALSE), 0), "")</f>
        <v/>
      </c>
      <c r="AC7" s="10" t="str">
        <f>IF(COUNTIFS(週間シフト!$B:$B, $A7, 週間シフト!$H:$H, $B7, 週間シフト!BU:BU, 1) + COUNTIFS(週間シフト!$B:$B, $A7, 週間シフト!$H:$H, $B7 - 1, 週間シフト!DQ:DQ, 1) &gt; 0, IFERROR(VLOOKUP(CONCATENATE($AZ7, ":", FLOOR((COLUMN() - 4) / 2, 1) * 100 + MOD(COLUMN(), 2) * 30), 週間シフト!$DP:$DQ, 2, FALSE), 0), "")</f>
        <v/>
      </c>
      <c r="AD7" s="10" t="str">
        <f>IF(COUNTIFS(週間シフト!$B:$B, $A7, 週間シフト!$H:$H, $B7, 週間シフト!BV:BV, 1) + COUNTIFS(週間シフト!$B:$B, $A7, 週間シフト!$H:$H, $B7 - 1, 週間シフト!DR:DR, 1) &gt; 0, IFERROR(VLOOKUP(CONCATENATE($AZ7, ":", FLOOR((COLUMN() - 4) / 2, 1) * 100 + MOD(COLUMN(), 2) * 30), 週間シフト!$DP:$DQ, 2, FALSE), 0), "")</f>
        <v/>
      </c>
      <c r="AE7" s="10" t="str">
        <f>IF(COUNTIFS(週間シフト!$B:$B, $A7, 週間シフト!$H:$H, $B7, 週間シフト!BW:BW, 1) + COUNTIFS(週間シフト!$B:$B, $A7, 週間シフト!$H:$H, $B7 - 1, 週間シフト!DS:DS, 1) &gt; 0, IFERROR(VLOOKUP(CONCATENATE($AZ7, ":", FLOOR((COLUMN() - 4) / 2, 1) * 100 + MOD(COLUMN(), 2) * 30), 週間シフト!$DP:$DQ, 2, FALSE), 0), "")</f>
        <v/>
      </c>
      <c r="AF7" s="10" t="str">
        <f>IF(COUNTIFS(週間シフト!$B:$B, $A7, 週間シフト!$H:$H, $B7, 週間シフト!BX:BX, 1) + COUNTIFS(週間シフト!$B:$B, $A7, 週間シフト!$H:$H, $B7 - 1, 週間シフト!DT:DT, 1) &gt; 0, IFERROR(VLOOKUP(CONCATENATE($AZ7, ":", FLOOR((COLUMN() - 4) / 2, 1) * 100 + MOD(COLUMN(), 2) * 30), 週間シフト!$DP:$DQ, 2, FALSE), 0), "")</f>
        <v/>
      </c>
      <c r="AG7" s="10" t="str">
        <f>IF(COUNTIFS(週間シフト!$B:$B, $A7, 週間シフト!$H:$H, $B7, 週間シフト!BY:BY, 1) + COUNTIFS(週間シフト!$B:$B, $A7, 週間シフト!$H:$H, $B7 - 1, 週間シフト!DU:DU, 1) &gt; 0, IFERROR(VLOOKUP(CONCATENATE($AZ7, ":", FLOOR((COLUMN() - 4) / 2, 1) * 100 + MOD(COLUMN(), 2) * 30), 週間シフト!$DP:$DQ, 2, FALSE), 0), "")</f>
        <v/>
      </c>
      <c r="AH7" s="10" t="str">
        <f>IF(COUNTIFS(週間シフト!$B:$B, $A7, 週間シフト!$H:$H, $B7, 週間シフト!BZ:BZ, 1) + COUNTIFS(週間シフト!$B:$B, $A7, 週間シフト!$H:$H, $B7 - 1, 週間シフト!DV:DV, 1) &gt; 0, IFERROR(VLOOKUP(CONCATENATE($AZ7, ":", FLOOR((COLUMN() - 4) / 2, 1) * 100 + MOD(COLUMN(), 2) * 30), 週間シフト!$DP:$DQ, 2, FALSE), 0), "")</f>
        <v/>
      </c>
      <c r="AI7" s="10" t="str">
        <f>IF(COUNTIFS(週間シフト!$B:$B, $A7, 週間シフト!$H:$H, $B7, 週間シフト!CA:CA, 1) + COUNTIFS(週間シフト!$B:$B, $A7, 週間シフト!$H:$H, $B7 - 1, 週間シフト!DW:DW, 1) &gt; 0, IFERROR(VLOOKUP(CONCATENATE($AZ7, ":", FLOOR((COLUMN() - 4) / 2, 1) * 100 + MOD(COLUMN(), 2) * 30), 週間シフト!$DP:$DQ, 2, FALSE), 0), "")</f>
        <v/>
      </c>
      <c r="AJ7" s="10" t="str">
        <f>IF(COUNTIFS(週間シフト!$B:$B, $A7, 週間シフト!$H:$H, $B7, 週間シフト!CB:CB, 1) + COUNTIFS(週間シフト!$B:$B, $A7, 週間シフト!$H:$H, $B7 - 1, 週間シフト!DX:DX, 1) &gt; 0, IFERROR(VLOOKUP(CONCATENATE($AZ7, ":", FLOOR((COLUMN() - 4) / 2, 1) * 100 + MOD(COLUMN(), 2) * 30), 週間シフト!$DP:$DQ, 2, FALSE), 0), "")</f>
        <v/>
      </c>
      <c r="AK7" s="10" t="str">
        <f>IF(COUNTIFS(週間シフト!$B:$B, $A7, 週間シフト!$H:$H, $B7, 週間シフト!CC:CC, 1) + COUNTIFS(週間シフト!$B:$B, $A7, 週間シフト!$H:$H, $B7 - 1, 週間シフト!DY:DY, 1) &gt; 0, IFERROR(VLOOKUP(CONCATENATE($AZ7, ":", FLOOR((COLUMN() - 4) / 2, 1) * 100 + MOD(COLUMN(), 2) * 30), 週間シフト!$DP:$DQ, 2, FALSE), 0), "")</f>
        <v/>
      </c>
      <c r="AL7" s="10" t="str">
        <f>IF(COUNTIFS(週間シフト!$B:$B, $A7, 週間シフト!$H:$H, $B7, 週間シフト!CD:CD, 1) + COUNTIFS(週間シフト!$B:$B, $A7, 週間シフト!$H:$H, $B7 - 1, 週間シフト!DZ:DZ, 1) &gt; 0, IFERROR(VLOOKUP(CONCATENATE($AZ7, ":", FLOOR((COLUMN() - 4) / 2, 1) * 100 + MOD(COLUMN(), 2) * 30), 週間シフト!$DP:$DQ, 2, FALSE), 0), "")</f>
        <v/>
      </c>
      <c r="AM7" s="10" t="str">
        <f>IF(COUNTIFS(週間シフト!$B:$B, $A7, 週間シフト!$H:$H, $B7, 週間シフト!CE:CE, 1) + COUNTIFS(週間シフト!$B:$B, $A7, 週間シフト!$H:$H, $B7 - 1, 週間シフト!EA:EA, 1) &gt; 0, IFERROR(VLOOKUP(CONCATENATE($AZ7, ":", FLOOR((COLUMN() - 4) / 2, 1) * 100 + MOD(COLUMN(), 2) * 30), 週間シフト!$DP:$DQ, 2, FALSE), 0), "")</f>
        <v/>
      </c>
      <c r="AN7" s="10" t="str">
        <f>IF(COUNTIFS(週間シフト!$B:$B, $A7, 週間シフト!$H:$H, $B7, 週間シフト!CF:CF, 1) + COUNTIFS(週間シフト!$B:$B, $A7, 週間シフト!$H:$H, $B7 - 1, 週間シフト!EB:EB, 1) &gt; 0, IFERROR(VLOOKUP(CONCATENATE($AZ7, ":", FLOOR((COLUMN() - 4) / 2, 1) * 100 + MOD(COLUMN(), 2) * 30), 週間シフト!$DP:$DQ, 2, FALSE), 0), "")</f>
        <v/>
      </c>
      <c r="AO7" s="10" t="str">
        <f>IF(COUNTIFS(週間シフト!$B:$B, $A7, 週間シフト!$H:$H, $B7, 週間シフト!CG:CG, 1) + COUNTIFS(週間シフト!$B:$B, $A7, 週間シフト!$H:$H, $B7 - 1, 週間シフト!EC:EC, 1) &gt; 0, IFERROR(VLOOKUP(CONCATENATE($AZ7, ":", FLOOR((COLUMN() - 4) / 2, 1) * 100 + MOD(COLUMN(), 2) * 30), 週間シフト!$DP:$DQ, 2, FALSE), 0), "")</f>
        <v/>
      </c>
      <c r="AP7" s="10" t="str">
        <f>IF(COUNTIFS(週間シフト!$B:$B, $A7, 週間シフト!$H:$H, $B7, 週間シフト!CH:CH, 1) + COUNTIFS(週間シフト!$B:$B, $A7, 週間シフト!$H:$H, $B7 - 1, 週間シフト!ED:ED, 1) &gt; 0, IFERROR(VLOOKUP(CONCATENATE($AZ7, ":", FLOOR((COLUMN() - 4) / 2, 1) * 100 + MOD(COLUMN(), 2) * 30), 週間シフト!$DP:$DQ, 2, FALSE), 0), "")</f>
        <v/>
      </c>
      <c r="AQ7" s="10" t="str">
        <f>IF(COUNTIFS(週間シフト!$B:$B, $A7, 週間シフト!$H:$H, $B7, 週間シフト!CI:CI, 1) + COUNTIFS(週間シフト!$B:$B, $A7, 週間シフト!$H:$H, $B7 - 1, 週間シフト!EE:EE, 1) &gt; 0, IFERROR(VLOOKUP(CONCATENATE($AZ7, ":", FLOOR((COLUMN() - 4) / 2, 1) * 100 + MOD(COLUMN(), 2) * 30), 週間シフト!$DP:$DQ, 2, FALSE), 0), "")</f>
        <v/>
      </c>
      <c r="AR7" s="10" t="str">
        <f>IF(COUNTIFS(週間シフト!$B:$B, $A7, 週間シフト!$H:$H, $B7, 週間シフト!CJ:CJ, 1) + COUNTIFS(週間シフト!$B:$B, $A7, 週間シフト!$H:$H, $B7 - 1, 週間シフト!EF:EF, 1) &gt; 0, IFERROR(VLOOKUP(CONCATENATE($AZ7, ":", FLOOR((COLUMN() - 4) / 2, 1) * 100 + MOD(COLUMN(), 2) * 30), 週間シフト!$DP:$DQ, 2, FALSE), 0), "")</f>
        <v/>
      </c>
      <c r="AS7" s="10" t="str">
        <f>IF(COUNTIFS(週間シフト!$B:$B, $A7, 週間シフト!$H:$H, $B7, 週間シフト!CK:CK, 1) + COUNTIFS(週間シフト!$B:$B, $A7, 週間シフト!$H:$H, $B7 - 1, 週間シフト!EG:EG, 1) &gt; 0, IFERROR(VLOOKUP(CONCATENATE($AZ7, ":", FLOOR((COLUMN() - 4) / 2, 1) * 100 + MOD(COLUMN(), 2) * 30), 週間シフト!$DP:$DQ, 2, FALSE), 0), "")</f>
        <v/>
      </c>
      <c r="AT7" s="10" t="str">
        <f>IF(COUNTIFS(週間シフト!$B:$B, $A7, 週間シフト!$H:$H, $B7, 週間シフト!CL:CL, 1) + COUNTIFS(週間シフト!$B:$B, $A7, 週間シフト!$H:$H, $B7 - 1, 週間シフト!EH:EH, 1) &gt; 0, IFERROR(VLOOKUP(CONCATENATE($AZ7, ":", FLOOR((COLUMN() - 4) / 2, 1) * 100 + MOD(COLUMN(), 2) * 30), 週間シフト!$DP:$DQ, 2, FALSE), 0), "")</f>
        <v/>
      </c>
      <c r="AU7" s="10" t="str">
        <f>IF(COUNTIFS(週間シフト!$B:$B, $A7, 週間シフト!$H:$H, $B7, 週間シフト!CM:CM, 1) + COUNTIFS(週間シフト!$B:$B, $A7, 週間シフト!$H:$H, $B7 - 1, 週間シフト!EI:EI, 1) &gt; 0, IFERROR(VLOOKUP(CONCATENATE($AZ7, ":", FLOOR((COLUMN() - 4) / 2, 1) * 100 + MOD(COLUMN(), 2) * 30), 週間シフト!$DP:$DQ, 2, FALSE), 0), "")</f>
        <v/>
      </c>
      <c r="AV7" s="10" t="str">
        <f>IF(COUNTIFS(週間シフト!$B:$B, $A7, 週間シフト!$H:$H, $B7, 週間シフト!CN:CN, 1) + COUNTIFS(週間シフト!$B:$B, $A7, 週間シフト!$H:$H, $B7 - 1, 週間シフト!EJ:EJ, 1) &gt; 0, IFERROR(VLOOKUP(CONCATENATE($AZ7, ":", FLOOR((COLUMN() - 4) / 2, 1) * 100 + MOD(COLUMN(), 2) * 30), 週間シフト!$DP:$DQ, 2, FALSE), 0), "")</f>
        <v/>
      </c>
      <c r="AW7" s="10" t="str">
        <f>IF(COUNTIFS(週間シフト!$B:$B, $A7, 週間シフト!$H:$H, $B7, 週間シフト!CO:CO, 1) + COUNTIFS(週間シフト!$B:$B, $A7, 週間シフト!$H:$H, $B7 - 1, 週間シフト!EK:EK, 1) &gt; 0, IFERROR(VLOOKUP(CONCATENATE($AZ7, ":", FLOOR((COLUMN() - 4) / 2, 1) * 100 + MOD(COLUMN(), 2) * 30), 週間シフト!$DP:$DQ, 2, FALSE), 0), "")</f>
        <v/>
      </c>
      <c r="AX7" s="10" t="str">
        <f>IF(COUNTIFS(週間シフト!$B:$B, $A7, 週間シフト!$H:$H, $B7, 週間シフト!CP:CP, 1) + COUNTIFS(週間シフト!$B:$B, $A7, 週間シフト!$H:$H, $B7 - 1, 週間シフト!EL:EL, 1) &gt; 0, IFERROR(VLOOKUP(CONCATENATE($AZ7, ":", FLOOR((COLUMN() - 4) / 2, 1) * 100 + MOD(COLUMN(), 2) * 30), 週間シフト!$DP:$DQ, 2, FALSE), 0), "")</f>
        <v/>
      </c>
      <c r="AY7" s="10" t="str">
        <f>IF(COUNTIFS(週間シフト!$B:$B, $A7, 週間シフト!$H:$H, $B7, 週間シフト!CQ:CQ, 1) + COUNTIFS(週間シフト!$B:$B, $A7, 週間シフト!$H:$H, $B7 - 1, 週間シフト!EM:EM, 1) &gt; 0, IFERROR(VLOOKUP(CONCATENATE($AZ7, ":", FLOOR((COLUMN() - 4) / 2, 1) * 100 + MOD(COLUMN(), 2) * 30), 週間シフト!$DP:$DQ, 2, FALSE), 0), "")</f>
        <v/>
      </c>
      <c r="AZ7" s="2" t="e">
        <f>CONCATENATE(VLOOKUP(A7, スタッフ一覧!A:D, 4, FALSE), ":",  YEAR(B7), ":",  MONTH(B7), ":",  DAY(B7))</f>
        <v>#N/A</v>
      </c>
      <c r="BA7"/>
      <c r="BB7"/>
    </row>
    <row r="8" spans="1:54">
      <c r="A8" s="1"/>
      <c r="B8" s="5"/>
      <c r="C8" s="12" t="str">
        <f t="shared" si="0"/>
        <v/>
      </c>
      <c r="D8" s="10" t="str">
        <f>IF(COUNTIFS(週間シフト!$B:$B, $A8, 週間シフト!$H:$H, $B8, 週間シフト!AV:AV, 1) + COUNTIFS(週間シフト!$B:$B, $A8, 週間シフト!$H:$H, $B8 - 1, 週間シフト!CR:CR, 1) &gt; 0, IFERROR(VLOOKUP(CONCATENATE($AZ8, ":", FLOOR((COLUMN() - 4) / 2, 1) * 100 + MOD(COLUMN(), 2) * 30), 週間シフト!$DP:$DQ, 2, FALSE), 0), "")</f>
        <v/>
      </c>
      <c r="E8" s="10" t="str">
        <f>IF(COUNTIFS(週間シフト!$B:$B, $A8, 週間シフト!$H:$H, $B8, 週間シフト!AW:AW, 1) + COUNTIFS(週間シフト!$B:$B, $A8, 週間シフト!$H:$H, $B8 - 1, 週間シフト!CS:CS, 1) &gt; 0, IFERROR(VLOOKUP(CONCATENATE($AZ8, ":", FLOOR((COLUMN() - 4) / 2, 1) * 100 + MOD(COLUMN(), 2) * 30), 週間シフト!$DP:$DQ, 2, FALSE), 0), "")</f>
        <v/>
      </c>
      <c r="F8" s="10" t="str">
        <f>IF(COUNTIFS(週間シフト!$B:$B, $A8, 週間シフト!$H:$H, $B8, 週間シフト!AX:AX, 1) + COUNTIFS(週間シフト!$B:$B, $A8, 週間シフト!$H:$H, $B8 - 1, 週間シフト!CT:CT, 1) &gt; 0, IFERROR(VLOOKUP(CONCATENATE($AZ8, ":", FLOOR((COLUMN() - 4) / 2, 1) * 100 + MOD(COLUMN(), 2) * 30), 週間シフト!$DP:$DQ, 2, FALSE), 0), "")</f>
        <v/>
      </c>
      <c r="G8" s="10" t="str">
        <f>IF(COUNTIFS(週間シフト!$B:$B, $A8, 週間シフト!$H:$H, $B8, 週間シフト!AY:AY, 1) + COUNTIFS(週間シフト!$B:$B, $A8, 週間シフト!$H:$H, $B8 - 1, 週間シフト!CU:CU, 1) &gt; 0, IFERROR(VLOOKUP(CONCATENATE($AZ8, ":", FLOOR((COLUMN() - 4) / 2, 1) * 100 + MOD(COLUMN(), 2) * 30), 週間シフト!$DP:$DQ, 2, FALSE), 0), "")</f>
        <v/>
      </c>
      <c r="H8" s="10" t="str">
        <f>IF(COUNTIFS(週間シフト!$B:$B, $A8, 週間シフト!$H:$H, $B8, 週間シフト!AZ:AZ, 1) + COUNTIFS(週間シフト!$B:$B, $A8, 週間シフト!$H:$H, $B8 - 1, 週間シフト!CV:CV, 1) &gt; 0, IFERROR(VLOOKUP(CONCATENATE($AZ8, ":", FLOOR((COLUMN() - 4) / 2, 1) * 100 + MOD(COLUMN(), 2) * 30), 週間シフト!$DP:$DQ, 2, FALSE), 0), "")</f>
        <v/>
      </c>
      <c r="I8" s="10" t="str">
        <f>IF(COUNTIFS(週間シフト!$B:$B, $A8, 週間シフト!$H:$H, $B8, 週間シフト!BA:BA, 1) + COUNTIFS(週間シフト!$B:$B, $A8, 週間シフト!$H:$H, $B8 - 1, 週間シフト!CW:CW, 1) &gt; 0, IFERROR(VLOOKUP(CONCATENATE($AZ8, ":", FLOOR((COLUMN() - 4) / 2, 1) * 100 + MOD(COLUMN(), 2) * 30), 週間シフト!$DP:$DQ, 2, FALSE), 0), "")</f>
        <v/>
      </c>
      <c r="J8" s="10" t="str">
        <f>IF(COUNTIFS(週間シフト!$B:$B, $A8, 週間シフト!$H:$H, $B8, 週間シフト!BB:BB, 1) + COUNTIFS(週間シフト!$B:$B, $A8, 週間シフト!$H:$H, $B8 - 1, 週間シフト!CX:CX, 1) &gt; 0, IFERROR(VLOOKUP(CONCATENATE($AZ8, ":", FLOOR((COLUMN() - 4) / 2, 1) * 100 + MOD(COLUMN(), 2) * 30), 週間シフト!$DP:$DQ, 2, FALSE), 0), "")</f>
        <v/>
      </c>
      <c r="K8" s="10" t="str">
        <f>IF(COUNTIFS(週間シフト!$B:$B, $A8, 週間シフト!$H:$H, $B8, 週間シフト!BC:BC, 1) + COUNTIFS(週間シフト!$B:$B, $A8, 週間シフト!$H:$H, $B8 - 1, 週間シフト!CY:CY, 1) &gt; 0, IFERROR(VLOOKUP(CONCATENATE($AZ8, ":", FLOOR((COLUMN() - 4) / 2, 1) * 100 + MOD(COLUMN(), 2) * 30), 週間シフト!$DP:$DQ, 2, FALSE), 0), "")</f>
        <v/>
      </c>
      <c r="L8" s="10" t="str">
        <f>IF(COUNTIFS(週間シフト!$B:$B, $A8, 週間シフト!$H:$H, $B8, 週間シフト!BD:BD, 1) + COUNTIFS(週間シフト!$B:$B, $A8, 週間シフト!$H:$H, $B8 - 1, 週間シフト!CZ:CZ, 1) &gt; 0, IFERROR(VLOOKUP(CONCATENATE($AZ8, ":", FLOOR((COLUMN() - 4) / 2, 1) * 100 + MOD(COLUMN(), 2) * 30), 週間シフト!$DP:$DQ, 2, FALSE), 0), "")</f>
        <v/>
      </c>
      <c r="M8" s="10" t="str">
        <f>IF(COUNTIFS(週間シフト!$B:$B, $A8, 週間シフト!$H:$H, $B8, 週間シフト!BE:BE, 1) + COUNTIFS(週間シフト!$B:$B, $A8, 週間シフト!$H:$H, $B8 - 1, 週間シフト!DA:DA, 1) &gt; 0, IFERROR(VLOOKUP(CONCATENATE($AZ8, ":", FLOOR((COLUMN() - 4) / 2, 1) * 100 + MOD(COLUMN(), 2) * 30), 週間シフト!$DP:$DQ, 2, FALSE), 0), "")</f>
        <v/>
      </c>
      <c r="N8" s="10" t="str">
        <f>IF(COUNTIFS(週間シフト!$B:$B, $A8, 週間シフト!$H:$H, $B8, 週間シフト!BF:BF, 1) + COUNTIFS(週間シフト!$B:$B, $A8, 週間シフト!$H:$H, $B8 - 1, 週間シフト!DB:DB, 1) &gt; 0, IFERROR(VLOOKUP(CONCATENATE($AZ8, ":", FLOOR((COLUMN() - 4) / 2, 1) * 100 + MOD(COLUMN(), 2) * 30), 週間シフト!$DP:$DQ, 2, FALSE), 0), "")</f>
        <v/>
      </c>
      <c r="O8" s="10" t="str">
        <f>IF(COUNTIFS(週間シフト!$B:$B, $A8, 週間シフト!$H:$H, $B8, 週間シフト!BG:BG, 1) + COUNTIFS(週間シフト!$B:$B, $A8, 週間シフト!$H:$H, $B8 - 1, 週間シフト!DC:DC, 1) &gt; 0, IFERROR(VLOOKUP(CONCATENATE($AZ8, ":", FLOOR((COLUMN() - 4) / 2, 1) * 100 + MOD(COLUMN(), 2) * 30), 週間シフト!$DP:$DQ, 2, FALSE), 0), "")</f>
        <v/>
      </c>
      <c r="P8" s="10" t="str">
        <f>IF(COUNTIFS(週間シフト!$B:$B, $A8, 週間シフト!$H:$H, $B8, 週間シフト!BH:BH, 1) + COUNTIFS(週間シフト!$B:$B, $A8, 週間シフト!$H:$H, $B8 - 1, 週間シフト!DD:DD, 1) &gt; 0, IFERROR(VLOOKUP(CONCATENATE($AZ8, ":", FLOOR((COLUMN() - 4) / 2, 1) * 100 + MOD(COLUMN(), 2) * 30), 週間シフト!$DP:$DQ, 2, FALSE), 0), "")</f>
        <v/>
      </c>
      <c r="Q8" s="10" t="str">
        <f>IF(COUNTIFS(週間シフト!$B:$B, $A8, 週間シフト!$H:$H, $B8, 週間シフト!BI:BI, 1) + COUNTIFS(週間シフト!$B:$B, $A8, 週間シフト!$H:$H, $B8 - 1, 週間シフト!DE:DE, 1) &gt; 0, IFERROR(VLOOKUP(CONCATENATE($AZ8, ":", FLOOR((COLUMN() - 4) / 2, 1) * 100 + MOD(COLUMN(), 2) * 30), 週間シフト!$DP:$DQ, 2, FALSE), 0), "")</f>
        <v/>
      </c>
      <c r="R8" s="10" t="str">
        <f>IF(COUNTIFS(週間シフト!$B:$B, $A8, 週間シフト!$H:$H, $B8, 週間シフト!BJ:BJ, 1) + COUNTIFS(週間シフト!$B:$B, $A8, 週間シフト!$H:$H, $B8 - 1, 週間シフト!DF:DF, 1) &gt; 0, IFERROR(VLOOKUP(CONCATENATE($AZ8, ":", FLOOR((COLUMN() - 4) / 2, 1) * 100 + MOD(COLUMN(), 2) * 30), 週間シフト!$DP:$DQ, 2, FALSE), 0), "")</f>
        <v/>
      </c>
      <c r="S8" s="10" t="str">
        <f>IF(COUNTIFS(週間シフト!$B:$B, $A8, 週間シフト!$H:$H, $B8, 週間シフト!BK:BK, 1) + COUNTIFS(週間シフト!$B:$B, $A8, 週間シフト!$H:$H, $B8 - 1, 週間シフト!DG:DG, 1) &gt; 0, IFERROR(VLOOKUP(CONCATENATE($AZ8, ":", FLOOR((COLUMN() - 4) / 2, 1) * 100 + MOD(COLUMN(), 2) * 30), 週間シフト!$DP:$DQ, 2, FALSE), 0), "")</f>
        <v/>
      </c>
      <c r="T8" s="10" t="str">
        <f>IF(COUNTIFS(週間シフト!$B:$B, $A8, 週間シフト!$H:$H, $B8, 週間シフト!BL:BL, 1) + COUNTIFS(週間シフト!$B:$B, $A8, 週間シフト!$H:$H, $B8 - 1, 週間シフト!DH:DH, 1) &gt; 0, IFERROR(VLOOKUP(CONCATENATE($AZ8, ":", FLOOR((COLUMN() - 4) / 2, 1) * 100 + MOD(COLUMN(), 2) * 30), 週間シフト!$DP:$DQ, 2, FALSE), 0), "")</f>
        <v/>
      </c>
      <c r="U8" s="10" t="str">
        <f>IF(COUNTIFS(週間シフト!$B:$B, $A8, 週間シフト!$H:$H, $B8, 週間シフト!BM:BM, 1) + COUNTIFS(週間シフト!$B:$B, $A8, 週間シフト!$H:$H, $B8 - 1, 週間シフト!DI:DI, 1) &gt; 0, IFERROR(VLOOKUP(CONCATENATE($AZ8, ":", FLOOR((COLUMN() - 4) / 2, 1) * 100 + MOD(COLUMN(), 2) * 30), 週間シフト!$DP:$DQ, 2, FALSE), 0), "")</f>
        <v/>
      </c>
      <c r="V8" s="10" t="str">
        <f>IF(COUNTIFS(週間シフト!$B:$B, $A8, 週間シフト!$H:$H, $B8, 週間シフト!BN:BN, 1) + COUNTIFS(週間シフト!$B:$B, $A8, 週間シフト!$H:$H, $B8 - 1, 週間シフト!DJ:DJ, 1) &gt; 0, IFERROR(VLOOKUP(CONCATENATE($AZ8, ":", FLOOR((COLUMN() - 4) / 2, 1) * 100 + MOD(COLUMN(), 2) * 30), 週間シフト!$DP:$DQ, 2, FALSE), 0), "")</f>
        <v/>
      </c>
      <c r="W8" s="10" t="str">
        <f>IF(COUNTIFS(週間シフト!$B:$B, $A8, 週間シフト!$H:$H, $B8, 週間シフト!BO:BO, 1) + COUNTIFS(週間シフト!$B:$B, $A8, 週間シフト!$H:$H, $B8 - 1, 週間シフト!DK:DK, 1) &gt; 0, IFERROR(VLOOKUP(CONCATENATE($AZ8, ":", FLOOR((COLUMN() - 4) / 2, 1) * 100 + MOD(COLUMN(), 2) * 30), 週間シフト!$DP:$DQ, 2, FALSE), 0), "")</f>
        <v/>
      </c>
      <c r="X8" s="10" t="str">
        <f>IF(COUNTIFS(週間シフト!$B:$B, $A8, 週間シフト!$H:$H, $B8, 週間シフト!BP:BP, 1) + COUNTIFS(週間シフト!$B:$B, $A8, 週間シフト!$H:$H, $B8 - 1, 週間シフト!DL:DL, 1) &gt; 0, IFERROR(VLOOKUP(CONCATENATE($AZ8, ":", FLOOR((COLUMN() - 4) / 2, 1) * 100 + MOD(COLUMN(), 2) * 30), 週間シフト!$DP:$DQ, 2, FALSE), 0), "")</f>
        <v/>
      </c>
      <c r="Y8" s="10" t="str">
        <f>IF(COUNTIFS(週間シフト!$B:$B, $A8, 週間シフト!$H:$H, $B8, 週間シフト!BQ:BQ, 1) + COUNTIFS(週間シフト!$B:$B, $A8, 週間シフト!$H:$H, $B8 - 1, 週間シフト!DM:DM, 1) &gt; 0, IFERROR(VLOOKUP(CONCATENATE($AZ8, ":", FLOOR((COLUMN() - 4) / 2, 1) * 100 + MOD(COLUMN(), 2) * 30), 週間シフト!$DP:$DQ, 2, FALSE), 0), "")</f>
        <v/>
      </c>
      <c r="Z8" s="10" t="str">
        <f>IF(COUNTIFS(週間シフト!$B:$B, $A8, 週間シフト!$H:$H, $B8, 週間シフト!BR:BR, 1) + COUNTIFS(週間シフト!$B:$B, $A8, 週間シフト!$H:$H, $B8 - 1, 週間シフト!DN:DN, 1) &gt; 0, IFERROR(VLOOKUP(CONCATENATE($AZ8, ":", FLOOR((COLUMN() - 4) / 2, 1) * 100 + MOD(COLUMN(), 2) * 30), 週間シフト!$DP:$DQ, 2, FALSE), 0), "")</f>
        <v/>
      </c>
      <c r="AA8" s="10" t="str">
        <f>IF(COUNTIFS(週間シフト!$B:$B, $A8, 週間シフト!$H:$H, $B8, 週間シフト!BS:BS, 1) + COUNTIFS(週間シフト!$B:$B, $A8, 週間シフト!$H:$H, $B8 - 1, 週間シフト!DO:DO, 1) &gt; 0, IFERROR(VLOOKUP(CONCATENATE($AZ8, ":", FLOOR((COLUMN() - 4) / 2, 1) * 100 + MOD(COLUMN(), 2) * 30), 週間シフト!$DP:$DQ, 2, FALSE), 0), "")</f>
        <v/>
      </c>
      <c r="AB8" s="10" t="str">
        <f>IF(COUNTIFS(週間シフト!$B:$B, $A8, 週間シフト!$H:$H, $B8, 週間シフト!BT:BT, 1) + COUNTIFS(週間シフト!$B:$B, $A8, 週間シフト!$H:$H, $B8 - 1, 週間シフト!DP:DP, 1) &gt; 0, IFERROR(VLOOKUP(CONCATENATE($AZ8, ":", FLOOR((COLUMN() - 4) / 2, 1) * 100 + MOD(COLUMN(), 2) * 30), 週間シフト!$DP:$DQ, 2, FALSE), 0), "")</f>
        <v/>
      </c>
      <c r="AC8" s="10" t="str">
        <f>IF(COUNTIFS(週間シフト!$B:$B, $A8, 週間シフト!$H:$H, $B8, 週間シフト!BU:BU, 1) + COUNTIFS(週間シフト!$B:$B, $A8, 週間シフト!$H:$H, $B8 - 1, 週間シフト!DQ:DQ, 1) &gt; 0, IFERROR(VLOOKUP(CONCATENATE($AZ8, ":", FLOOR((COLUMN() - 4) / 2, 1) * 100 + MOD(COLUMN(), 2) * 30), 週間シフト!$DP:$DQ, 2, FALSE), 0), "")</f>
        <v/>
      </c>
      <c r="AD8" s="10" t="str">
        <f>IF(COUNTIFS(週間シフト!$B:$B, $A8, 週間シフト!$H:$H, $B8, 週間シフト!BV:BV, 1) + COUNTIFS(週間シフト!$B:$B, $A8, 週間シフト!$H:$H, $B8 - 1, 週間シフト!DR:DR, 1) &gt; 0, IFERROR(VLOOKUP(CONCATENATE($AZ8, ":", FLOOR((COLUMN() - 4) / 2, 1) * 100 + MOD(COLUMN(), 2) * 30), 週間シフト!$DP:$DQ, 2, FALSE), 0), "")</f>
        <v/>
      </c>
      <c r="AE8" s="10" t="str">
        <f>IF(COUNTIFS(週間シフト!$B:$B, $A8, 週間シフト!$H:$H, $B8, 週間シフト!BW:BW, 1) + COUNTIFS(週間シフト!$B:$B, $A8, 週間シフト!$H:$H, $B8 - 1, 週間シフト!DS:DS, 1) &gt; 0, IFERROR(VLOOKUP(CONCATENATE($AZ8, ":", FLOOR((COLUMN() - 4) / 2, 1) * 100 + MOD(COLUMN(), 2) * 30), 週間シフト!$DP:$DQ, 2, FALSE), 0), "")</f>
        <v/>
      </c>
      <c r="AF8" s="10" t="str">
        <f>IF(COUNTIFS(週間シフト!$B:$B, $A8, 週間シフト!$H:$H, $B8, 週間シフト!BX:BX, 1) + COUNTIFS(週間シフト!$B:$B, $A8, 週間シフト!$H:$H, $B8 - 1, 週間シフト!DT:DT, 1) &gt; 0, IFERROR(VLOOKUP(CONCATENATE($AZ8, ":", FLOOR((COLUMN() - 4) / 2, 1) * 100 + MOD(COLUMN(), 2) * 30), 週間シフト!$DP:$DQ, 2, FALSE), 0), "")</f>
        <v/>
      </c>
      <c r="AG8" s="10" t="str">
        <f>IF(COUNTIFS(週間シフト!$B:$B, $A8, 週間シフト!$H:$H, $B8, 週間シフト!BY:BY, 1) + COUNTIFS(週間シフト!$B:$B, $A8, 週間シフト!$H:$H, $B8 - 1, 週間シフト!DU:DU, 1) &gt; 0, IFERROR(VLOOKUP(CONCATENATE($AZ8, ":", FLOOR((COLUMN() - 4) / 2, 1) * 100 + MOD(COLUMN(), 2) * 30), 週間シフト!$DP:$DQ, 2, FALSE), 0), "")</f>
        <v/>
      </c>
      <c r="AH8" s="10" t="str">
        <f>IF(COUNTIFS(週間シフト!$B:$B, $A8, 週間シフト!$H:$H, $B8, 週間シフト!BZ:BZ, 1) + COUNTIFS(週間シフト!$B:$B, $A8, 週間シフト!$H:$H, $B8 - 1, 週間シフト!DV:DV, 1) &gt; 0, IFERROR(VLOOKUP(CONCATENATE($AZ8, ":", FLOOR((COLUMN() - 4) / 2, 1) * 100 + MOD(COLUMN(), 2) * 30), 週間シフト!$DP:$DQ, 2, FALSE), 0), "")</f>
        <v/>
      </c>
      <c r="AI8" s="10" t="str">
        <f>IF(COUNTIFS(週間シフト!$B:$B, $A8, 週間シフト!$H:$H, $B8, 週間シフト!CA:CA, 1) + COUNTIFS(週間シフト!$B:$B, $A8, 週間シフト!$H:$H, $B8 - 1, 週間シフト!DW:DW, 1) &gt; 0, IFERROR(VLOOKUP(CONCATENATE($AZ8, ":", FLOOR((COLUMN() - 4) / 2, 1) * 100 + MOD(COLUMN(), 2) * 30), 週間シフト!$DP:$DQ, 2, FALSE), 0), "")</f>
        <v/>
      </c>
      <c r="AJ8" s="10" t="str">
        <f>IF(COUNTIFS(週間シフト!$B:$B, $A8, 週間シフト!$H:$H, $B8, 週間シフト!CB:CB, 1) + COUNTIFS(週間シフト!$B:$B, $A8, 週間シフト!$H:$H, $B8 - 1, 週間シフト!DX:DX, 1) &gt; 0, IFERROR(VLOOKUP(CONCATENATE($AZ8, ":", FLOOR((COLUMN() - 4) / 2, 1) * 100 + MOD(COLUMN(), 2) * 30), 週間シフト!$DP:$DQ, 2, FALSE), 0), "")</f>
        <v/>
      </c>
      <c r="AK8" s="10" t="str">
        <f>IF(COUNTIFS(週間シフト!$B:$B, $A8, 週間シフト!$H:$H, $B8, 週間シフト!CC:CC, 1) + COUNTIFS(週間シフト!$B:$B, $A8, 週間シフト!$H:$H, $B8 - 1, 週間シフト!DY:DY, 1) &gt; 0, IFERROR(VLOOKUP(CONCATENATE($AZ8, ":", FLOOR((COLUMN() - 4) / 2, 1) * 100 + MOD(COLUMN(), 2) * 30), 週間シフト!$DP:$DQ, 2, FALSE), 0), "")</f>
        <v/>
      </c>
      <c r="AL8" s="10" t="str">
        <f>IF(COUNTIFS(週間シフト!$B:$B, $A8, 週間シフト!$H:$H, $B8, 週間シフト!CD:CD, 1) + COUNTIFS(週間シフト!$B:$B, $A8, 週間シフト!$H:$H, $B8 - 1, 週間シフト!DZ:DZ, 1) &gt; 0, IFERROR(VLOOKUP(CONCATENATE($AZ8, ":", FLOOR((COLUMN() - 4) / 2, 1) * 100 + MOD(COLUMN(), 2) * 30), 週間シフト!$DP:$DQ, 2, FALSE), 0), "")</f>
        <v/>
      </c>
      <c r="AM8" s="10" t="str">
        <f>IF(COUNTIFS(週間シフト!$B:$B, $A8, 週間シフト!$H:$H, $B8, 週間シフト!CE:CE, 1) + COUNTIFS(週間シフト!$B:$B, $A8, 週間シフト!$H:$H, $B8 - 1, 週間シフト!EA:EA, 1) &gt; 0, IFERROR(VLOOKUP(CONCATENATE($AZ8, ":", FLOOR((COLUMN() - 4) / 2, 1) * 100 + MOD(COLUMN(), 2) * 30), 週間シフト!$DP:$DQ, 2, FALSE), 0), "")</f>
        <v/>
      </c>
      <c r="AN8" s="10" t="str">
        <f>IF(COUNTIFS(週間シフト!$B:$B, $A8, 週間シフト!$H:$H, $B8, 週間シフト!CF:CF, 1) + COUNTIFS(週間シフト!$B:$B, $A8, 週間シフト!$H:$H, $B8 - 1, 週間シフト!EB:EB, 1) &gt; 0, IFERROR(VLOOKUP(CONCATENATE($AZ8, ":", FLOOR((COLUMN() - 4) / 2, 1) * 100 + MOD(COLUMN(), 2) * 30), 週間シフト!$DP:$DQ, 2, FALSE), 0), "")</f>
        <v/>
      </c>
      <c r="AO8" s="10" t="str">
        <f>IF(COUNTIFS(週間シフト!$B:$B, $A8, 週間シフト!$H:$H, $B8, 週間シフト!CG:CG, 1) + COUNTIFS(週間シフト!$B:$B, $A8, 週間シフト!$H:$H, $B8 - 1, 週間シフト!EC:EC, 1) &gt; 0, IFERROR(VLOOKUP(CONCATENATE($AZ8, ":", FLOOR((COLUMN() - 4) / 2, 1) * 100 + MOD(COLUMN(), 2) * 30), 週間シフト!$DP:$DQ, 2, FALSE), 0), "")</f>
        <v/>
      </c>
      <c r="AP8" s="10" t="str">
        <f>IF(COUNTIFS(週間シフト!$B:$B, $A8, 週間シフト!$H:$H, $B8, 週間シフト!CH:CH, 1) + COUNTIFS(週間シフト!$B:$B, $A8, 週間シフト!$H:$H, $B8 - 1, 週間シフト!ED:ED, 1) &gt; 0, IFERROR(VLOOKUP(CONCATENATE($AZ8, ":", FLOOR((COLUMN() - 4) / 2, 1) * 100 + MOD(COLUMN(), 2) * 30), 週間シフト!$DP:$DQ, 2, FALSE), 0), "")</f>
        <v/>
      </c>
      <c r="AQ8" s="10" t="str">
        <f>IF(COUNTIFS(週間シフト!$B:$B, $A8, 週間シフト!$H:$H, $B8, 週間シフト!CI:CI, 1) + COUNTIFS(週間シフト!$B:$B, $A8, 週間シフト!$H:$H, $B8 - 1, 週間シフト!EE:EE, 1) &gt; 0, IFERROR(VLOOKUP(CONCATENATE($AZ8, ":", FLOOR((COLUMN() - 4) / 2, 1) * 100 + MOD(COLUMN(), 2) * 30), 週間シフト!$DP:$DQ, 2, FALSE), 0), "")</f>
        <v/>
      </c>
      <c r="AR8" s="10" t="str">
        <f>IF(COUNTIFS(週間シフト!$B:$B, $A8, 週間シフト!$H:$H, $B8, 週間シフト!CJ:CJ, 1) + COUNTIFS(週間シフト!$B:$B, $A8, 週間シフト!$H:$H, $B8 - 1, 週間シフト!EF:EF, 1) &gt; 0, IFERROR(VLOOKUP(CONCATENATE($AZ8, ":", FLOOR((COLUMN() - 4) / 2, 1) * 100 + MOD(COLUMN(), 2) * 30), 週間シフト!$DP:$DQ, 2, FALSE), 0), "")</f>
        <v/>
      </c>
      <c r="AS8" s="10" t="str">
        <f>IF(COUNTIFS(週間シフト!$B:$B, $A8, 週間シフト!$H:$H, $B8, 週間シフト!CK:CK, 1) + COUNTIFS(週間シフト!$B:$B, $A8, 週間シフト!$H:$H, $B8 - 1, 週間シフト!EG:EG, 1) &gt; 0, IFERROR(VLOOKUP(CONCATENATE($AZ8, ":", FLOOR((COLUMN() - 4) / 2, 1) * 100 + MOD(COLUMN(), 2) * 30), 週間シフト!$DP:$DQ, 2, FALSE), 0), "")</f>
        <v/>
      </c>
      <c r="AT8" s="10" t="str">
        <f>IF(COUNTIFS(週間シフト!$B:$B, $A8, 週間シフト!$H:$H, $B8, 週間シフト!CL:CL, 1) + COUNTIFS(週間シフト!$B:$B, $A8, 週間シフト!$H:$H, $B8 - 1, 週間シフト!EH:EH, 1) &gt; 0, IFERROR(VLOOKUP(CONCATENATE($AZ8, ":", FLOOR((COLUMN() - 4) / 2, 1) * 100 + MOD(COLUMN(), 2) * 30), 週間シフト!$DP:$DQ, 2, FALSE), 0), "")</f>
        <v/>
      </c>
      <c r="AU8" s="10" t="str">
        <f>IF(COUNTIFS(週間シフト!$B:$B, $A8, 週間シフト!$H:$H, $B8, 週間シフト!CM:CM, 1) + COUNTIFS(週間シフト!$B:$B, $A8, 週間シフト!$H:$H, $B8 - 1, 週間シフト!EI:EI, 1) &gt; 0, IFERROR(VLOOKUP(CONCATENATE($AZ8, ":", FLOOR((COLUMN() - 4) / 2, 1) * 100 + MOD(COLUMN(), 2) * 30), 週間シフト!$DP:$DQ, 2, FALSE), 0), "")</f>
        <v/>
      </c>
      <c r="AV8" s="10" t="str">
        <f>IF(COUNTIFS(週間シフト!$B:$B, $A8, 週間シフト!$H:$H, $B8, 週間シフト!CN:CN, 1) + COUNTIFS(週間シフト!$B:$B, $A8, 週間シフト!$H:$H, $B8 - 1, 週間シフト!EJ:EJ, 1) &gt; 0, IFERROR(VLOOKUP(CONCATENATE($AZ8, ":", FLOOR((COLUMN() - 4) / 2, 1) * 100 + MOD(COLUMN(), 2) * 30), 週間シフト!$DP:$DQ, 2, FALSE), 0), "")</f>
        <v/>
      </c>
      <c r="AW8" s="10" t="str">
        <f>IF(COUNTIFS(週間シフト!$B:$B, $A8, 週間シフト!$H:$H, $B8, 週間シフト!CO:CO, 1) + COUNTIFS(週間シフト!$B:$B, $A8, 週間シフト!$H:$H, $B8 - 1, 週間シフト!EK:EK, 1) &gt; 0, IFERROR(VLOOKUP(CONCATENATE($AZ8, ":", FLOOR((COLUMN() - 4) / 2, 1) * 100 + MOD(COLUMN(), 2) * 30), 週間シフト!$DP:$DQ, 2, FALSE), 0), "")</f>
        <v/>
      </c>
      <c r="AX8" s="10" t="str">
        <f>IF(COUNTIFS(週間シフト!$B:$B, $A8, 週間シフト!$H:$H, $B8, 週間シフト!CP:CP, 1) + COUNTIFS(週間シフト!$B:$B, $A8, 週間シフト!$H:$H, $B8 - 1, 週間シフト!EL:EL, 1) &gt; 0, IFERROR(VLOOKUP(CONCATENATE($AZ8, ":", FLOOR((COLUMN() - 4) / 2, 1) * 100 + MOD(COLUMN(), 2) * 30), 週間シフト!$DP:$DQ, 2, FALSE), 0), "")</f>
        <v/>
      </c>
      <c r="AY8" s="10" t="str">
        <f>IF(COUNTIFS(週間シフト!$B:$B, $A8, 週間シフト!$H:$H, $B8, 週間シフト!CQ:CQ, 1) + COUNTIFS(週間シフト!$B:$B, $A8, 週間シフト!$H:$H, $B8 - 1, 週間シフト!EM:EM, 1) &gt; 0, IFERROR(VLOOKUP(CONCATENATE($AZ8, ":", FLOOR((COLUMN() - 4) / 2, 1) * 100 + MOD(COLUMN(), 2) * 30), 週間シフト!$DP:$DQ, 2, FALSE), 0), "")</f>
        <v/>
      </c>
      <c r="AZ8" s="2" t="e">
        <f>CONCATENATE(VLOOKUP(A8, スタッフ一覧!A:D, 4, FALSE), ":",  YEAR(B8), ":",  MONTH(B8), ":",  DAY(B8))</f>
        <v>#N/A</v>
      </c>
      <c r="BA8"/>
      <c r="BB8"/>
    </row>
    <row r="9" spans="1:54">
      <c r="A9" s="1"/>
      <c r="B9" s="5"/>
      <c r="C9" s="12" t="str">
        <f t="shared" si="0"/>
        <v/>
      </c>
      <c r="D9" s="10" t="str">
        <f>IF(COUNTIFS(週間シフト!$B:$B, $A9, 週間シフト!$H:$H, $B9, 週間シフト!AV:AV, 1) + COUNTIFS(週間シフト!$B:$B, $A9, 週間シフト!$H:$H, $B9 - 1, 週間シフト!CR:CR, 1) &gt; 0, IFERROR(VLOOKUP(CONCATENATE($AZ9, ":", FLOOR((COLUMN() - 4) / 2, 1) * 100 + MOD(COLUMN(), 2) * 30), 週間シフト!$DP:$DQ, 2, FALSE), 0), "")</f>
        <v/>
      </c>
      <c r="E9" s="10" t="str">
        <f>IF(COUNTIFS(週間シフト!$B:$B, $A9, 週間シフト!$H:$H, $B9, 週間シフト!AW:AW, 1) + COUNTIFS(週間シフト!$B:$B, $A9, 週間シフト!$H:$H, $B9 - 1, 週間シフト!CS:CS, 1) &gt; 0, IFERROR(VLOOKUP(CONCATENATE($AZ9, ":", FLOOR((COLUMN() - 4) / 2, 1) * 100 + MOD(COLUMN(), 2) * 30), 週間シフト!$DP:$DQ, 2, FALSE), 0), "")</f>
        <v/>
      </c>
      <c r="F9" s="10" t="str">
        <f>IF(COUNTIFS(週間シフト!$B:$B, $A9, 週間シフト!$H:$H, $B9, 週間シフト!AX:AX, 1) + COUNTIFS(週間シフト!$B:$B, $A9, 週間シフト!$H:$H, $B9 - 1, 週間シフト!CT:CT, 1) &gt; 0, IFERROR(VLOOKUP(CONCATENATE($AZ9, ":", FLOOR((COLUMN() - 4) / 2, 1) * 100 + MOD(COLUMN(), 2) * 30), 週間シフト!$DP:$DQ, 2, FALSE), 0), "")</f>
        <v/>
      </c>
      <c r="G9" s="10" t="str">
        <f>IF(COUNTIFS(週間シフト!$B:$B, $A9, 週間シフト!$H:$H, $B9, 週間シフト!AY:AY, 1) + COUNTIFS(週間シフト!$B:$B, $A9, 週間シフト!$H:$H, $B9 - 1, 週間シフト!CU:CU, 1) &gt; 0, IFERROR(VLOOKUP(CONCATENATE($AZ9, ":", FLOOR((COLUMN() - 4) / 2, 1) * 100 + MOD(COLUMN(), 2) * 30), 週間シフト!$DP:$DQ, 2, FALSE), 0), "")</f>
        <v/>
      </c>
      <c r="H9" s="10" t="str">
        <f>IF(COUNTIFS(週間シフト!$B:$B, $A9, 週間シフト!$H:$H, $B9, 週間シフト!AZ:AZ, 1) + COUNTIFS(週間シフト!$B:$B, $A9, 週間シフト!$H:$H, $B9 - 1, 週間シフト!CV:CV, 1) &gt; 0, IFERROR(VLOOKUP(CONCATENATE($AZ9, ":", FLOOR((COLUMN() - 4) / 2, 1) * 100 + MOD(COLUMN(), 2) * 30), 週間シフト!$DP:$DQ, 2, FALSE), 0), "")</f>
        <v/>
      </c>
      <c r="I9" s="10" t="str">
        <f>IF(COUNTIFS(週間シフト!$B:$B, $A9, 週間シフト!$H:$H, $B9, 週間シフト!BA:BA, 1) + COUNTIFS(週間シフト!$B:$B, $A9, 週間シフト!$H:$H, $B9 - 1, 週間シフト!CW:CW, 1) &gt; 0, IFERROR(VLOOKUP(CONCATENATE($AZ9, ":", FLOOR((COLUMN() - 4) / 2, 1) * 100 + MOD(COLUMN(), 2) * 30), 週間シフト!$DP:$DQ, 2, FALSE), 0), "")</f>
        <v/>
      </c>
      <c r="J9" s="10" t="str">
        <f>IF(COUNTIFS(週間シフト!$B:$B, $A9, 週間シフト!$H:$H, $B9, 週間シフト!BB:BB, 1) + COUNTIFS(週間シフト!$B:$B, $A9, 週間シフト!$H:$H, $B9 - 1, 週間シフト!CX:CX, 1) &gt; 0, IFERROR(VLOOKUP(CONCATENATE($AZ9, ":", FLOOR((COLUMN() - 4) / 2, 1) * 100 + MOD(COLUMN(), 2) * 30), 週間シフト!$DP:$DQ, 2, FALSE), 0), "")</f>
        <v/>
      </c>
      <c r="K9" s="10" t="str">
        <f>IF(COUNTIFS(週間シフト!$B:$B, $A9, 週間シフト!$H:$H, $B9, 週間シフト!BC:BC, 1) + COUNTIFS(週間シフト!$B:$B, $A9, 週間シフト!$H:$H, $B9 - 1, 週間シフト!CY:CY, 1) &gt; 0, IFERROR(VLOOKUP(CONCATENATE($AZ9, ":", FLOOR((COLUMN() - 4) / 2, 1) * 100 + MOD(COLUMN(), 2) * 30), 週間シフト!$DP:$DQ, 2, FALSE), 0), "")</f>
        <v/>
      </c>
      <c r="L9" s="10" t="str">
        <f>IF(COUNTIFS(週間シフト!$B:$B, $A9, 週間シフト!$H:$H, $B9, 週間シフト!BD:BD, 1) + COUNTIFS(週間シフト!$B:$B, $A9, 週間シフト!$H:$H, $B9 - 1, 週間シフト!CZ:CZ, 1) &gt; 0, IFERROR(VLOOKUP(CONCATENATE($AZ9, ":", FLOOR((COLUMN() - 4) / 2, 1) * 100 + MOD(COLUMN(), 2) * 30), 週間シフト!$DP:$DQ, 2, FALSE), 0), "")</f>
        <v/>
      </c>
      <c r="M9" s="10" t="str">
        <f>IF(COUNTIFS(週間シフト!$B:$B, $A9, 週間シフト!$H:$H, $B9, 週間シフト!BE:BE, 1) + COUNTIFS(週間シフト!$B:$B, $A9, 週間シフト!$H:$H, $B9 - 1, 週間シフト!DA:DA, 1) &gt; 0, IFERROR(VLOOKUP(CONCATENATE($AZ9, ":", FLOOR((COLUMN() - 4) / 2, 1) * 100 + MOD(COLUMN(), 2) * 30), 週間シフト!$DP:$DQ, 2, FALSE), 0), "")</f>
        <v/>
      </c>
      <c r="N9" s="10" t="str">
        <f>IF(COUNTIFS(週間シフト!$B:$B, $A9, 週間シフト!$H:$H, $B9, 週間シフト!BF:BF, 1) + COUNTIFS(週間シフト!$B:$B, $A9, 週間シフト!$H:$H, $B9 - 1, 週間シフト!DB:DB, 1) &gt; 0, IFERROR(VLOOKUP(CONCATENATE($AZ9, ":", FLOOR((COLUMN() - 4) / 2, 1) * 100 + MOD(COLUMN(), 2) * 30), 週間シフト!$DP:$DQ, 2, FALSE), 0), "")</f>
        <v/>
      </c>
      <c r="O9" s="10" t="str">
        <f>IF(COUNTIFS(週間シフト!$B:$B, $A9, 週間シフト!$H:$H, $B9, 週間シフト!BG:BG, 1) + COUNTIFS(週間シフト!$B:$B, $A9, 週間シフト!$H:$H, $B9 - 1, 週間シフト!DC:DC, 1) &gt; 0, IFERROR(VLOOKUP(CONCATENATE($AZ9, ":", FLOOR((COLUMN() - 4) / 2, 1) * 100 + MOD(COLUMN(), 2) * 30), 週間シフト!$DP:$DQ, 2, FALSE), 0), "")</f>
        <v/>
      </c>
      <c r="P9" s="10" t="str">
        <f>IF(COUNTIFS(週間シフト!$B:$B, $A9, 週間シフト!$H:$H, $B9, 週間シフト!BH:BH, 1) + COUNTIFS(週間シフト!$B:$B, $A9, 週間シフト!$H:$H, $B9 - 1, 週間シフト!DD:DD, 1) &gt; 0, IFERROR(VLOOKUP(CONCATENATE($AZ9, ":", FLOOR((COLUMN() - 4) / 2, 1) * 100 + MOD(COLUMN(), 2) * 30), 週間シフト!$DP:$DQ, 2, FALSE), 0), "")</f>
        <v/>
      </c>
      <c r="Q9" s="10" t="str">
        <f>IF(COUNTIFS(週間シフト!$B:$B, $A9, 週間シフト!$H:$H, $B9, 週間シフト!BI:BI, 1) + COUNTIFS(週間シフト!$B:$B, $A9, 週間シフト!$H:$H, $B9 - 1, 週間シフト!DE:DE, 1) &gt; 0, IFERROR(VLOOKUP(CONCATENATE($AZ9, ":", FLOOR((COLUMN() - 4) / 2, 1) * 100 + MOD(COLUMN(), 2) * 30), 週間シフト!$DP:$DQ, 2, FALSE), 0), "")</f>
        <v/>
      </c>
      <c r="R9" s="10" t="str">
        <f>IF(COUNTIFS(週間シフト!$B:$B, $A9, 週間シフト!$H:$H, $B9, 週間シフト!BJ:BJ, 1) + COUNTIFS(週間シフト!$B:$B, $A9, 週間シフト!$H:$H, $B9 - 1, 週間シフト!DF:DF, 1) &gt; 0, IFERROR(VLOOKUP(CONCATENATE($AZ9, ":", FLOOR((COLUMN() - 4) / 2, 1) * 100 + MOD(COLUMN(), 2) * 30), 週間シフト!$DP:$DQ, 2, FALSE), 0), "")</f>
        <v/>
      </c>
      <c r="S9" s="10" t="str">
        <f>IF(COUNTIFS(週間シフト!$B:$B, $A9, 週間シフト!$H:$H, $B9, 週間シフト!BK:BK, 1) + COUNTIFS(週間シフト!$B:$B, $A9, 週間シフト!$H:$H, $B9 - 1, 週間シフト!DG:DG, 1) &gt; 0, IFERROR(VLOOKUP(CONCATENATE($AZ9, ":", FLOOR((COLUMN() - 4) / 2, 1) * 100 + MOD(COLUMN(), 2) * 30), 週間シフト!$DP:$DQ, 2, FALSE), 0), "")</f>
        <v/>
      </c>
      <c r="T9" s="10" t="str">
        <f>IF(COUNTIFS(週間シフト!$B:$B, $A9, 週間シフト!$H:$H, $B9, 週間シフト!BL:BL, 1) + COUNTIFS(週間シフト!$B:$B, $A9, 週間シフト!$H:$H, $B9 - 1, 週間シフト!DH:DH, 1) &gt; 0, IFERROR(VLOOKUP(CONCATENATE($AZ9, ":", FLOOR((COLUMN() - 4) / 2, 1) * 100 + MOD(COLUMN(), 2) * 30), 週間シフト!$DP:$DQ, 2, FALSE), 0), "")</f>
        <v/>
      </c>
      <c r="U9" s="10" t="str">
        <f>IF(COUNTIFS(週間シフト!$B:$B, $A9, 週間シフト!$H:$H, $B9, 週間シフト!BM:BM, 1) + COUNTIFS(週間シフト!$B:$B, $A9, 週間シフト!$H:$H, $B9 - 1, 週間シフト!DI:DI, 1) &gt; 0, IFERROR(VLOOKUP(CONCATENATE($AZ9, ":", FLOOR((COLUMN() - 4) / 2, 1) * 100 + MOD(COLUMN(), 2) * 30), 週間シフト!$DP:$DQ, 2, FALSE), 0), "")</f>
        <v/>
      </c>
      <c r="V9" s="10" t="str">
        <f>IF(COUNTIFS(週間シフト!$B:$B, $A9, 週間シフト!$H:$H, $B9, 週間シフト!BN:BN, 1) + COUNTIFS(週間シフト!$B:$B, $A9, 週間シフト!$H:$H, $B9 - 1, 週間シフト!DJ:DJ, 1) &gt; 0, IFERROR(VLOOKUP(CONCATENATE($AZ9, ":", FLOOR((COLUMN() - 4) / 2, 1) * 100 + MOD(COLUMN(), 2) * 30), 週間シフト!$DP:$DQ, 2, FALSE), 0), "")</f>
        <v/>
      </c>
      <c r="W9" s="10" t="str">
        <f>IF(COUNTIFS(週間シフト!$B:$B, $A9, 週間シフト!$H:$H, $B9, 週間シフト!BO:BO, 1) + COUNTIFS(週間シフト!$B:$B, $A9, 週間シフト!$H:$H, $B9 - 1, 週間シフト!DK:DK, 1) &gt; 0, IFERROR(VLOOKUP(CONCATENATE($AZ9, ":", FLOOR((COLUMN() - 4) / 2, 1) * 100 + MOD(COLUMN(), 2) * 30), 週間シフト!$DP:$DQ, 2, FALSE), 0), "")</f>
        <v/>
      </c>
      <c r="X9" s="10" t="str">
        <f>IF(COUNTIFS(週間シフト!$B:$B, $A9, 週間シフト!$H:$H, $B9, 週間シフト!BP:BP, 1) + COUNTIFS(週間シフト!$B:$B, $A9, 週間シフト!$H:$H, $B9 - 1, 週間シフト!DL:DL, 1) &gt; 0, IFERROR(VLOOKUP(CONCATENATE($AZ9, ":", FLOOR((COLUMN() - 4) / 2, 1) * 100 + MOD(COLUMN(), 2) * 30), 週間シフト!$DP:$DQ, 2, FALSE), 0), "")</f>
        <v/>
      </c>
      <c r="Y9" s="10" t="str">
        <f>IF(COUNTIFS(週間シフト!$B:$B, $A9, 週間シフト!$H:$H, $B9, 週間シフト!BQ:BQ, 1) + COUNTIFS(週間シフト!$B:$B, $A9, 週間シフト!$H:$H, $B9 - 1, 週間シフト!DM:DM, 1) &gt; 0, IFERROR(VLOOKUP(CONCATENATE($AZ9, ":", FLOOR((COLUMN() - 4) / 2, 1) * 100 + MOD(COLUMN(), 2) * 30), 週間シフト!$DP:$DQ, 2, FALSE), 0), "")</f>
        <v/>
      </c>
      <c r="Z9" s="10" t="str">
        <f>IF(COUNTIFS(週間シフト!$B:$B, $A9, 週間シフト!$H:$H, $B9, 週間シフト!BR:BR, 1) + COUNTIFS(週間シフト!$B:$B, $A9, 週間シフト!$H:$H, $B9 - 1, 週間シフト!DN:DN, 1) &gt; 0, IFERROR(VLOOKUP(CONCATENATE($AZ9, ":", FLOOR((COLUMN() - 4) / 2, 1) * 100 + MOD(COLUMN(), 2) * 30), 週間シフト!$DP:$DQ, 2, FALSE), 0), "")</f>
        <v/>
      </c>
      <c r="AA9" s="10" t="str">
        <f>IF(COUNTIFS(週間シフト!$B:$B, $A9, 週間シフト!$H:$H, $B9, 週間シフト!BS:BS, 1) + COUNTIFS(週間シフト!$B:$B, $A9, 週間シフト!$H:$H, $B9 - 1, 週間シフト!DO:DO, 1) &gt; 0, IFERROR(VLOOKUP(CONCATENATE($AZ9, ":", FLOOR((COLUMN() - 4) / 2, 1) * 100 + MOD(COLUMN(), 2) * 30), 週間シフト!$DP:$DQ, 2, FALSE), 0), "")</f>
        <v/>
      </c>
      <c r="AB9" s="10" t="str">
        <f>IF(COUNTIFS(週間シフト!$B:$B, $A9, 週間シフト!$H:$H, $B9, 週間シフト!BT:BT, 1) + COUNTIFS(週間シフト!$B:$B, $A9, 週間シフト!$H:$H, $B9 - 1, 週間シフト!DP:DP, 1) &gt; 0, IFERROR(VLOOKUP(CONCATENATE($AZ9, ":", FLOOR((COLUMN() - 4) / 2, 1) * 100 + MOD(COLUMN(), 2) * 30), 週間シフト!$DP:$DQ, 2, FALSE), 0), "")</f>
        <v/>
      </c>
      <c r="AC9" s="10" t="str">
        <f>IF(COUNTIFS(週間シフト!$B:$B, $A9, 週間シフト!$H:$H, $B9, 週間シフト!BU:BU, 1) + COUNTIFS(週間シフト!$B:$B, $A9, 週間シフト!$H:$H, $B9 - 1, 週間シフト!DQ:DQ, 1) &gt; 0, IFERROR(VLOOKUP(CONCATENATE($AZ9, ":", FLOOR((COLUMN() - 4) / 2, 1) * 100 + MOD(COLUMN(), 2) * 30), 週間シフト!$DP:$DQ, 2, FALSE), 0), "")</f>
        <v/>
      </c>
      <c r="AD9" s="10" t="str">
        <f>IF(COUNTIFS(週間シフト!$B:$B, $A9, 週間シフト!$H:$H, $B9, 週間シフト!BV:BV, 1) + COUNTIFS(週間シフト!$B:$B, $A9, 週間シフト!$H:$H, $B9 - 1, 週間シフト!DR:DR, 1) &gt; 0, IFERROR(VLOOKUP(CONCATENATE($AZ9, ":", FLOOR((COLUMN() - 4) / 2, 1) * 100 + MOD(COLUMN(), 2) * 30), 週間シフト!$DP:$DQ, 2, FALSE), 0), "")</f>
        <v/>
      </c>
      <c r="AE9" s="10" t="str">
        <f>IF(COUNTIFS(週間シフト!$B:$B, $A9, 週間シフト!$H:$H, $B9, 週間シフト!BW:BW, 1) + COUNTIFS(週間シフト!$B:$B, $A9, 週間シフト!$H:$H, $B9 - 1, 週間シフト!DS:DS, 1) &gt; 0, IFERROR(VLOOKUP(CONCATENATE($AZ9, ":", FLOOR((COLUMN() - 4) / 2, 1) * 100 + MOD(COLUMN(), 2) * 30), 週間シフト!$DP:$DQ, 2, FALSE), 0), "")</f>
        <v/>
      </c>
      <c r="AF9" s="10" t="str">
        <f>IF(COUNTIFS(週間シフト!$B:$B, $A9, 週間シフト!$H:$H, $B9, 週間シフト!BX:BX, 1) + COUNTIFS(週間シフト!$B:$B, $A9, 週間シフト!$H:$H, $B9 - 1, 週間シフト!DT:DT, 1) &gt; 0, IFERROR(VLOOKUP(CONCATENATE($AZ9, ":", FLOOR((COLUMN() - 4) / 2, 1) * 100 + MOD(COLUMN(), 2) * 30), 週間シフト!$DP:$DQ, 2, FALSE), 0), "")</f>
        <v/>
      </c>
      <c r="AG9" s="10" t="str">
        <f>IF(COUNTIFS(週間シフト!$B:$B, $A9, 週間シフト!$H:$H, $B9, 週間シフト!BY:BY, 1) + COUNTIFS(週間シフト!$B:$B, $A9, 週間シフト!$H:$H, $B9 - 1, 週間シフト!DU:DU, 1) &gt; 0, IFERROR(VLOOKUP(CONCATENATE($AZ9, ":", FLOOR((COLUMN() - 4) / 2, 1) * 100 + MOD(COLUMN(), 2) * 30), 週間シフト!$DP:$DQ, 2, FALSE), 0), "")</f>
        <v/>
      </c>
      <c r="AH9" s="10" t="str">
        <f>IF(COUNTIFS(週間シフト!$B:$B, $A9, 週間シフト!$H:$H, $B9, 週間シフト!BZ:BZ, 1) + COUNTIFS(週間シフト!$B:$B, $A9, 週間シフト!$H:$H, $B9 - 1, 週間シフト!DV:DV, 1) &gt; 0, IFERROR(VLOOKUP(CONCATENATE($AZ9, ":", FLOOR((COLUMN() - 4) / 2, 1) * 100 + MOD(COLUMN(), 2) * 30), 週間シフト!$DP:$DQ, 2, FALSE), 0), "")</f>
        <v/>
      </c>
      <c r="AI9" s="10" t="str">
        <f>IF(COUNTIFS(週間シフト!$B:$B, $A9, 週間シフト!$H:$H, $B9, 週間シフト!CA:CA, 1) + COUNTIFS(週間シフト!$B:$B, $A9, 週間シフト!$H:$H, $B9 - 1, 週間シフト!DW:DW, 1) &gt; 0, IFERROR(VLOOKUP(CONCATENATE($AZ9, ":", FLOOR((COLUMN() - 4) / 2, 1) * 100 + MOD(COLUMN(), 2) * 30), 週間シフト!$DP:$DQ, 2, FALSE), 0), "")</f>
        <v/>
      </c>
      <c r="AJ9" s="10" t="str">
        <f>IF(COUNTIFS(週間シフト!$B:$B, $A9, 週間シフト!$H:$H, $B9, 週間シフト!CB:CB, 1) + COUNTIFS(週間シフト!$B:$B, $A9, 週間シフト!$H:$H, $B9 - 1, 週間シフト!DX:DX, 1) &gt; 0, IFERROR(VLOOKUP(CONCATENATE($AZ9, ":", FLOOR((COLUMN() - 4) / 2, 1) * 100 + MOD(COLUMN(), 2) * 30), 週間シフト!$DP:$DQ, 2, FALSE), 0), "")</f>
        <v/>
      </c>
      <c r="AK9" s="10" t="str">
        <f>IF(COUNTIFS(週間シフト!$B:$B, $A9, 週間シフト!$H:$H, $B9, 週間シフト!CC:CC, 1) + COUNTIFS(週間シフト!$B:$B, $A9, 週間シフト!$H:$H, $B9 - 1, 週間シフト!DY:DY, 1) &gt; 0, IFERROR(VLOOKUP(CONCATENATE($AZ9, ":", FLOOR((COLUMN() - 4) / 2, 1) * 100 + MOD(COLUMN(), 2) * 30), 週間シフト!$DP:$DQ, 2, FALSE), 0), "")</f>
        <v/>
      </c>
      <c r="AL9" s="10" t="str">
        <f>IF(COUNTIFS(週間シフト!$B:$B, $A9, 週間シフト!$H:$H, $B9, 週間シフト!CD:CD, 1) + COUNTIFS(週間シフト!$B:$B, $A9, 週間シフト!$H:$H, $B9 - 1, 週間シフト!DZ:DZ, 1) &gt; 0, IFERROR(VLOOKUP(CONCATENATE($AZ9, ":", FLOOR((COLUMN() - 4) / 2, 1) * 100 + MOD(COLUMN(), 2) * 30), 週間シフト!$DP:$DQ, 2, FALSE), 0), "")</f>
        <v/>
      </c>
      <c r="AM9" s="10" t="str">
        <f>IF(COUNTIFS(週間シフト!$B:$B, $A9, 週間シフト!$H:$H, $B9, 週間シフト!CE:CE, 1) + COUNTIFS(週間シフト!$B:$B, $A9, 週間シフト!$H:$H, $B9 - 1, 週間シフト!EA:EA, 1) &gt; 0, IFERROR(VLOOKUP(CONCATENATE($AZ9, ":", FLOOR((COLUMN() - 4) / 2, 1) * 100 + MOD(COLUMN(), 2) * 30), 週間シフト!$DP:$DQ, 2, FALSE), 0), "")</f>
        <v/>
      </c>
      <c r="AN9" s="10" t="str">
        <f>IF(COUNTIFS(週間シフト!$B:$B, $A9, 週間シフト!$H:$H, $B9, 週間シフト!CF:CF, 1) + COUNTIFS(週間シフト!$B:$B, $A9, 週間シフト!$H:$H, $B9 - 1, 週間シフト!EB:EB, 1) &gt; 0, IFERROR(VLOOKUP(CONCATENATE($AZ9, ":", FLOOR((COLUMN() - 4) / 2, 1) * 100 + MOD(COLUMN(), 2) * 30), 週間シフト!$DP:$DQ, 2, FALSE), 0), "")</f>
        <v/>
      </c>
      <c r="AO9" s="10" t="str">
        <f>IF(COUNTIFS(週間シフト!$B:$B, $A9, 週間シフト!$H:$H, $B9, 週間シフト!CG:CG, 1) + COUNTIFS(週間シフト!$B:$B, $A9, 週間シフト!$H:$H, $B9 - 1, 週間シフト!EC:EC, 1) &gt; 0, IFERROR(VLOOKUP(CONCATENATE($AZ9, ":", FLOOR((COLUMN() - 4) / 2, 1) * 100 + MOD(COLUMN(), 2) * 30), 週間シフト!$DP:$DQ, 2, FALSE), 0), "")</f>
        <v/>
      </c>
      <c r="AP9" s="10" t="str">
        <f>IF(COUNTIFS(週間シフト!$B:$B, $A9, 週間シフト!$H:$H, $B9, 週間シフト!CH:CH, 1) + COUNTIFS(週間シフト!$B:$B, $A9, 週間シフト!$H:$H, $B9 - 1, 週間シフト!ED:ED, 1) &gt; 0, IFERROR(VLOOKUP(CONCATENATE($AZ9, ":", FLOOR((COLUMN() - 4) / 2, 1) * 100 + MOD(COLUMN(), 2) * 30), 週間シフト!$DP:$DQ, 2, FALSE), 0), "")</f>
        <v/>
      </c>
      <c r="AQ9" s="10" t="str">
        <f>IF(COUNTIFS(週間シフト!$B:$B, $A9, 週間シフト!$H:$H, $B9, 週間シフト!CI:CI, 1) + COUNTIFS(週間シフト!$B:$B, $A9, 週間シフト!$H:$H, $B9 - 1, 週間シフト!EE:EE, 1) &gt; 0, IFERROR(VLOOKUP(CONCATENATE($AZ9, ":", FLOOR((COLUMN() - 4) / 2, 1) * 100 + MOD(COLUMN(), 2) * 30), 週間シフト!$DP:$DQ, 2, FALSE), 0), "")</f>
        <v/>
      </c>
      <c r="AR9" s="10" t="str">
        <f>IF(COUNTIFS(週間シフト!$B:$B, $A9, 週間シフト!$H:$H, $B9, 週間シフト!CJ:CJ, 1) + COUNTIFS(週間シフト!$B:$B, $A9, 週間シフト!$H:$H, $B9 - 1, 週間シフト!EF:EF, 1) &gt; 0, IFERROR(VLOOKUP(CONCATENATE($AZ9, ":", FLOOR((COLUMN() - 4) / 2, 1) * 100 + MOD(COLUMN(), 2) * 30), 週間シフト!$DP:$DQ, 2, FALSE), 0), "")</f>
        <v/>
      </c>
      <c r="AS9" s="10" t="str">
        <f>IF(COUNTIFS(週間シフト!$B:$B, $A9, 週間シフト!$H:$H, $B9, 週間シフト!CK:CK, 1) + COUNTIFS(週間シフト!$B:$B, $A9, 週間シフト!$H:$H, $B9 - 1, 週間シフト!EG:EG, 1) &gt; 0, IFERROR(VLOOKUP(CONCATENATE($AZ9, ":", FLOOR((COLUMN() - 4) / 2, 1) * 100 + MOD(COLUMN(), 2) * 30), 週間シフト!$DP:$DQ, 2, FALSE), 0), "")</f>
        <v/>
      </c>
      <c r="AT9" s="10" t="str">
        <f>IF(COUNTIFS(週間シフト!$B:$B, $A9, 週間シフト!$H:$H, $B9, 週間シフト!CL:CL, 1) + COUNTIFS(週間シフト!$B:$B, $A9, 週間シフト!$H:$H, $B9 - 1, 週間シフト!EH:EH, 1) &gt; 0, IFERROR(VLOOKUP(CONCATENATE($AZ9, ":", FLOOR((COLUMN() - 4) / 2, 1) * 100 + MOD(COLUMN(), 2) * 30), 週間シフト!$DP:$DQ, 2, FALSE), 0), "")</f>
        <v/>
      </c>
      <c r="AU9" s="10" t="str">
        <f>IF(COUNTIFS(週間シフト!$B:$B, $A9, 週間シフト!$H:$H, $B9, 週間シフト!CM:CM, 1) + COUNTIFS(週間シフト!$B:$B, $A9, 週間シフト!$H:$H, $B9 - 1, 週間シフト!EI:EI, 1) &gt; 0, IFERROR(VLOOKUP(CONCATENATE($AZ9, ":", FLOOR((COLUMN() - 4) / 2, 1) * 100 + MOD(COLUMN(), 2) * 30), 週間シフト!$DP:$DQ, 2, FALSE), 0), "")</f>
        <v/>
      </c>
      <c r="AV9" s="10" t="str">
        <f>IF(COUNTIFS(週間シフト!$B:$B, $A9, 週間シフト!$H:$H, $B9, 週間シフト!CN:CN, 1) + COUNTIFS(週間シフト!$B:$B, $A9, 週間シフト!$H:$H, $B9 - 1, 週間シフト!EJ:EJ, 1) &gt; 0, IFERROR(VLOOKUP(CONCATENATE($AZ9, ":", FLOOR((COLUMN() - 4) / 2, 1) * 100 + MOD(COLUMN(), 2) * 30), 週間シフト!$DP:$DQ, 2, FALSE), 0), "")</f>
        <v/>
      </c>
      <c r="AW9" s="10" t="str">
        <f>IF(COUNTIFS(週間シフト!$B:$B, $A9, 週間シフト!$H:$H, $B9, 週間シフト!CO:CO, 1) + COUNTIFS(週間シフト!$B:$B, $A9, 週間シフト!$H:$H, $B9 - 1, 週間シフト!EK:EK, 1) &gt; 0, IFERROR(VLOOKUP(CONCATENATE($AZ9, ":", FLOOR((COLUMN() - 4) / 2, 1) * 100 + MOD(COLUMN(), 2) * 30), 週間シフト!$DP:$DQ, 2, FALSE), 0), "")</f>
        <v/>
      </c>
      <c r="AX9" s="10" t="str">
        <f>IF(COUNTIFS(週間シフト!$B:$B, $A9, 週間シフト!$H:$H, $B9, 週間シフト!CP:CP, 1) + COUNTIFS(週間シフト!$B:$B, $A9, 週間シフト!$H:$H, $B9 - 1, 週間シフト!EL:EL, 1) &gt; 0, IFERROR(VLOOKUP(CONCATENATE($AZ9, ":", FLOOR((COLUMN() - 4) / 2, 1) * 100 + MOD(COLUMN(), 2) * 30), 週間シフト!$DP:$DQ, 2, FALSE), 0), "")</f>
        <v/>
      </c>
      <c r="AY9" s="10" t="str">
        <f>IF(COUNTIFS(週間シフト!$B:$B, $A9, 週間シフト!$H:$H, $B9, 週間シフト!CQ:CQ, 1) + COUNTIFS(週間シフト!$B:$B, $A9, 週間シフト!$H:$H, $B9 - 1, 週間シフト!EM:EM, 1) &gt; 0, IFERROR(VLOOKUP(CONCATENATE($AZ9, ":", FLOOR((COLUMN() - 4) / 2, 1) * 100 + MOD(COLUMN(), 2) * 30), 週間シフト!$DP:$DQ, 2, FALSE), 0), "")</f>
        <v/>
      </c>
      <c r="AZ9" s="2" t="e">
        <f>CONCATENATE(VLOOKUP(A9, スタッフ一覧!A:D, 4, FALSE), ":",  YEAR(B9), ":",  MONTH(B9), ":",  DAY(B9))</f>
        <v>#N/A</v>
      </c>
      <c r="BA9"/>
      <c r="BB9"/>
    </row>
    <row r="10" spans="1:54">
      <c r="A10" s="1"/>
      <c r="B10" s="5"/>
      <c r="C10" s="12" t="str">
        <f t="shared" si="0"/>
        <v/>
      </c>
      <c r="D10" s="10" t="str">
        <f>IF(COUNTIFS(週間シフト!$B:$B, $A10, 週間シフト!$H:$H, $B10, 週間シフト!AV:AV, 1) + COUNTIFS(週間シフト!$B:$B, $A10, 週間シフト!$H:$H, $B10 - 1, 週間シフト!CR:CR, 1) &gt; 0, IFERROR(VLOOKUP(CONCATENATE($AZ10, ":", FLOOR((COLUMN() - 4) / 2, 1) * 100 + MOD(COLUMN(), 2) * 30), 週間シフト!$DP:$DQ, 2, FALSE), 0), "")</f>
        <v/>
      </c>
      <c r="E10" s="10" t="str">
        <f>IF(COUNTIFS(週間シフト!$B:$B, $A10, 週間シフト!$H:$H, $B10, 週間シフト!AW:AW, 1) + COUNTIFS(週間シフト!$B:$B, $A10, 週間シフト!$H:$H, $B10 - 1, 週間シフト!CS:CS, 1) &gt; 0, IFERROR(VLOOKUP(CONCATENATE($AZ10, ":", FLOOR((COLUMN() - 4) / 2, 1) * 100 + MOD(COLUMN(), 2) * 30), 週間シフト!$DP:$DQ, 2, FALSE), 0), "")</f>
        <v/>
      </c>
      <c r="F10" s="10" t="str">
        <f>IF(COUNTIFS(週間シフト!$B:$B, $A10, 週間シフト!$H:$H, $B10, 週間シフト!AX:AX, 1) + COUNTIFS(週間シフト!$B:$B, $A10, 週間シフト!$H:$H, $B10 - 1, 週間シフト!CT:CT, 1) &gt; 0, IFERROR(VLOOKUP(CONCATENATE($AZ10, ":", FLOOR((COLUMN() - 4) / 2, 1) * 100 + MOD(COLUMN(), 2) * 30), 週間シフト!$DP:$DQ, 2, FALSE), 0), "")</f>
        <v/>
      </c>
      <c r="G10" s="10" t="str">
        <f>IF(COUNTIFS(週間シフト!$B:$B, $A10, 週間シフト!$H:$H, $B10, 週間シフト!AY:AY, 1) + COUNTIFS(週間シフト!$B:$B, $A10, 週間シフト!$H:$H, $B10 - 1, 週間シフト!CU:CU, 1) &gt; 0, IFERROR(VLOOKUP(CONCATENATE($AZ10, ":", FLOOR((COLUMN() - 4) / 2, 1) * 100 + MOD(COLUMN(), 2) * 30), 週間シフト!$DP:$DQ, 2, FALSE), 0), "")</f>
        <v/>
      </c>
      <c r="H10" s="10" t="str">
        <f>IF(COUNTIFS(週間シフト!$B:$B, $A10, 週間シフト!$H:$H, $B10, 週間シフト!AZ:AZ, 1) + COUNTIFS(週間シフト!$B:$B, $A10, 週間シフト!$H:$H, $B10 - 1, 週間シフト!CV:CV, 1) &gt; 0, IFERROR(VLOOKUP(CONCATENATE($AZ10, ":", FLOOR((COLUMN() - 4) / 2, 1) * 100 + MOD(COLUMN(), 2) * 30), 週間シフト!$DP:$DQ, 2, FALSE), 0), "")</f>
        <v/>
      </c>
      <c r="I10" s="10" t="str">
        <f>IF(COUNTIFS(週間シフト!$B:$B, $A10, 週間シフト!$H:$H, $B10, 週間シフト!BA:BA, 1) + COUNTIFS(週間シフト!$B:$B, $A10, 週間シフト!$H:$H, $B10 - 1, 週間シフト!CW:CW, 1) &gt; 0, IFERROR(VLOOKUP(CONCATENATE($AZ10, ":", FLOOR((COLUMN() - 4) / 2, 1) * 100 + MOD(COLUMN(), 2) * 30), 週間シフト!$DP:$DQ, 2, FALSE), 0), "")</f>
        <v/>
      </c>
      <c r="J10" s="10" t="str">
        <f>IF(COUNTIFS(週間シフト!$B:$B, $A10, 週間シフト!$H:$H, $B10, 週間シフト!BB:BB, 1) + COUNTIFS(週間シフト!$B:$B, $A10, 週間シフト!$H:$H, $B10 - 1, 週間シフト!CX:CX, 1) &gt; 0, IFERROR(VLOOKUP(CONCATENATE($AZ10, ":", FLOOR((COLUMN() - 4) / 2, 1) * 100 + MOD(COLUMN(), 2) * 30), 週間シフト!$DP:$DQ, 2, FALSE), 0), "")</f>
        <v/>
      </c>
      <c r="K10" s="10" t="str">
        <f>IF(COUNTIFS(週間シフト!$B:$B, $A10, 週間シフト!$H:$H, $B10, 週間シフト!BC:BC, 1) + COUNTIFS(週間シフト!$B:$B, $A10, 週間シフト!$H:$H, $B10 - 1, 週間シフト!CY:CY, 1) &gt; 0, IFERROR(VLOOKUP(CONCATENATE($AZ10, ":", FLOOR((COLUMN() - 4) / 2, 1) * 100 + MOD(COLUMN(), 2) * 30), 週間シフト!$DP:$DQ, 2, FALSE), 0), "")</f>
        <v/>
      </c>
      <c r="L10" s="10" t="str">
        <f>IF(COUNTIFS(週間シフト!$B:$B, $A10, 週間シフト!$H:$H, $B10, 週間シフト!BD:BD, 1) + COUNTIFS(週間シフト!$B:$B, $A10, 週間シフト!$H:$H, $B10 - 1, 週間シフト!CZ:CZ, 1) &gt; 0, IFERROR(VLOOKUP(CONCATENATE($AZ10, ":", FLOOR((COLUMN() - 4) / 2, 1) * 100 + MOD(COLUMN(), 2) * 30), 週間シフト!$DP:$DQ, 2, FALSE), 0), "")</f>
        <v/>
      </c>
      <c r="M10" s="10" t="str">
        <f>IF(COUNTIFS(週間シフト!$B:$B, $A10, 週間シフト!$H:$H, $B10, 週間シフト!BE:BE, 1) + COUNTIFS(週間シフト!$B:$B, $A10, 週間シフト!$H:$H, $B10 - 1, 週間シフト!DA:DA, 1) &gt; 0, IFERROR(VLOOKUP(CONCATENATE($AZ10, ":", FLOOR((COLUMN() - 4) / 2, 1) * 100 + MOD(COLUMN(), 2) * 30), 週間シフト!$DP:$DQ, 2, FALSE), 0), "")</f>
        <v/>
      </c>
      <c r="N10" s="10" t="str">
        <f>IF(COUNTIFS(週間シフト!$B:$B, $A10, 週間シフト!$H:$H, $B10, 週間シフト!BF:BF, 1) + COUNTIFS(週間シフト!$B:$B, $A10, 週間シフト!$H:$H, $B10 - 1, 週間シフト!DB:DB, 1) &gt; 0, IFERROR(VLOOKUP(CONCATENATE($AZ10, ":", FLOOR((COLUMN() - 4) / 2, 1) * 100 + MOD(COLUMN(), 2) * 30), 週間シフト!$DP:$DQ, 2, FALSE), 0), "")</f>
        <v/>
      </c>
      <c r="O10" s="10" t="str">
        <f>IF(COUNTIFS(週間シフト!$B:$B, $A10, 週間シフト!$H:$H, $B10, 週間シフト!BG:BG, 1) + COUNTIFS(週間シフト!$B:$B, $A10, 週間シフト!$H:$H, $B10 - 1, 週間シフト!DC:DC, 1) &gt; 0, IFERROR(VLOOKUP(CONCATENATE($AZ10, ":", FLOOR((COLUMN() - 4) / 2, 1) * 100 + MOD(COLUMN(), 2) * 30), 週間シフト!$DP:$DQ, 2, FALSE), 0), "")</f>
        <v/>
      </c>
      <c r="P10" s="10" t="str">
        <f>IF(COUNTIFS(週間シフト!$B:$B, $A10, 週間シフト!$H:$H, $B10, 週間シフト!BH:BH, 1) + COUNTIFS(週間シフト!$B:$B, $A10, 週間シフト!$H:$H, $B10 - 1, 週間シフト!DD:DD, 1) &gt; 0, IFERROR(VLOOKUP(CONCATENATE($AZ10, ":", FLOOR((COLUMN() - 4) / 2, 1) * 100 + MOD(COLUMN(), 2) * 30), 週間シフト!$DP:$DQ, 2, FALSE), 0), "")</f>
        <v/>
      </c>
      <c r="Q10" s="10" t="str">
        <f>IF(COUNTIFS(週間シフト!$B:$B, $A10, 週間シフト!$H:$H, $B10, 週間シフト!BI:BI, 1) + COUNTIFS(週間シフト!$B:$B, $A10, 週間シフト!$H:$H, $B10 - 1, 週間シフト!DE:DE, 1) &gt; 0, IFERROR(VLOOKUP(CONCATENATE($AZ10, ":", FLOOR((COLUMN() - 4) / 2, 1) * 100 + MOD(COLUMN(), 2) * 30), 週間シフト!$DP:$DQ, 2, FALSE), 0), "")</f>
        <v/>
      </c>
      <c r="R10" s="10" t="str">
        <f>IF(COUNTIFS(週間シフト!$B:$B, $A10, 週間シフト!$H:$H, $B10, 週間シフト!BJ:BJ, 1) + COUNTIFS(週間シフト!$B:$B, $A10, 週間シフト!$H:$H, $B10 - 1, 週間シフト!DF:DF, 1) &gt; 0, IFERROR(VLOOKUP(CONCATENATE($AZ10, ":", FLOOR((COLUMN() - 4) / 2, 1) * 100 + MOD(COLUMN(), 2) * 30), 週間シフト!$DP:$DQ, 2, FALSE), 0), "")</f>
        <v/>
      </c>
      <c r="S10" s="10" t="str">
        <f>IF(COUNTIFS(週間シフト!$B:$B, $A10, 週間シフト!$H:$H, $B10, 週間シフト!BK:BK, 1) + COUNTIFS(週間シフト!$B:$B, $A10, 週間シフト!$H:$H, $B10 - 1, 週間シフト!DG:DG, 1) &gt; 0, IFERROR(VLOOKUP(CONCATENATE($AZ10, ":", FLOOR((COLUMN() - 4) / 2, 1) * 100 + MOD(COLUMN(), 2) * 30), 週間シフト!$DP:$DQ, 2, FALSE), 0), "")</f>
        <v/>
      </c>
      <c r="T10" s="10" t="str">
        <f>IF(COUNTIFS(週間シフト!$B:$B, $A10, 週間シフト!$H:$H, $B10, 週間シフト!BL:BL, 1) + COUNTIFS(週間シフト!$B:$B, $A10, 週間シフト!$H:$H, $B10 - 1, 週間シフト!DH:DH, 1) &gt; 0, IFERROR(VLOOKUP(CONCATENATE($AZ10, ":", FLOOR((COLUMN() - 4) / 2, 1) * 100 + MOD(COLUMN(), 2) * 30), 週間シフト!$DP:$DQ, 2, FALSE), 0), "")</f>
        <v/>
      </c>
      <c r="U10" s="10" t="str">
        <f>IF(COUNTIFS(週間シフト!$B:$B, $A10, 週間シフト!$H:$H, $B10, 週間シフト!BM:BM, 1) + COUNTIFS(週間シフト!$B:$B, $A10, 週間シフト!$H:$H, $B10 - 1, 週間シフト!DI:DI, 1) &gt; 0, IFERROR(VLOOKUP(CONCATENATE($AZ10, ":", FLOOR((COLUMN() - 4) / 2, 1) * 100 + MOD(COLUMN(), 2) * 30), 週間シフト!$DP:$DQ, 2, FALSE), 0), "")</f>
        <v/>
      </c>
      <c r="V10" s="10" t="str">
        <f>IF(COUNTIFS(週間シフト!$B:$B, $A10, 週間シフト!$H:$H, $B10, 週間シフト!BN:BN, 1) + COUNTIFS(週間シフト!$B:$B, $A10, 週間シフト!$H:$H, $B10 - 1, 週間シフト!DJ:DJ, 1) &gt; 0, IFERROR(VLOOKUP(CONCATENATE($AZ10, ":", FLOOR((COLUMN() - 4) / 2, 1) * 100 + MOD(COLUMN(), 2) * 30), 週間シフト!$DP:$DQ, 2, FALSE), 0), "")</f>
        <v/>
      </c>
      <c r="W10" s="10" t="str">
        <f>IF(COUNTIFS(週間シフト!$B:$B, $A10, 週間シフト!$H:$H, $B10, 週間シフト!BO:BO, 1) + COUNTIFS(週間シフト!$B:$B, $A10, 週間シフト!$H:$H, $B10 - 1, 週間シフト!DK:DK, 1) &gt; 0, IFERROR(VLOOKUP(CONCATENATE($AZ10, ":", FLOOR((COLUMN() - 4) / 2, 1) * 100 + MOD(COLUMN(), 2) * 30), 週間シフト!$DP:$DQ, 2, FALSE), 0), "")</f>
        <v/>
      </c>
      <c r="X10" s="10" t="str">
        <f>IF(COUNTIFS(週間シフト!$B:$B, $A10, 週間シフト!$H:$H, $B10, 週間シフト!BP:BP, 1) + COUNTIFS(週間シフト!$B:$B, $A10, 週間シフト!$H:$H, $B10 - 1, 週間シフト!DL:DL, 1) &gt; 0, IFERROR(VLOOKUP(CONCATENATE($AZ10, ":", FLOOR((COLUMN() - 4) / 2, 1) * 100 + MOD(COLUMN(), 2) * 30), 週間シフト!$DP:$DQ, 2, FALSE), 0), "")</f>
        <v/>
      </c>
      <c r="Y10" s="10" t="str">
        <f>IF(COUNTIFS(週間シフト!$B:$B, $A10, 週間シフト!$H:$H, $B10, 週間シフト!BQ:BQ, 1) + COUNTIFS(週間シフト!$B:$B, $A10, 週間シフト!$H:$H, $B10 - 1, 週間シフト!DM:DM, 1) &gt; 0, IFERROR(VLOOKUP(CONCATENATE($AZ10, ":", FLOOR((COLUMN() - 4) / 2, 1) * 100 + MOD(COLUMN(), 2) * 30), 週間シフト!$DP:$DQ, 2, FALSE), 0), "")</f>
        <v/>
      </c>
      <c r="Z10" s="10" t="str">
        <f>IF(COUNTIFS(週間シフト!$B:$B, $A10, 週間シフト!$H:$H, $B10, 週間シフト!BR:BR, 1) + COUNTIFS(週間シフト!$B:$B, $A10, 週間シフト!$H:$H, $B10 - 1, 週間シフト!DN:DN, 1) &gt; 0, IFERROR(VLOOKUP(CONCATENATE($AZ10, ":", FLOOR((COLUMN() - 4) / 2, 1) * 100 + MOD(COLUMN(), 2) * 30), 週間シフト!$DP:$DQ, 2, FALSE), 0), "")</f>
        <v/>
      </c>
      <c r="AA10" s="10" t="str">
        <f>IF(COUNTIFS(週間シフト!$B:$B, $A10, 週間シフト!$H:$H, $B10, 週間シフト!BS:BS, 1) + COUNTIFS(週間シフト!$B:$B, $A10, 週間シフト!$H:$H, $B10 - 1, 週間シフト!DO:DO, 1) &gt; 0, IFERROR(VLOOKUP(CONCATENATE($AZ10, ":", FLOOR((COLUMN() - 4) / 2, 1) * 100 + MOD(COLUMN(), 2) * 30), 週間シフト!$DP:$DQ, 2, FALSE), 0), "")</f>
        <v/>
      </c>
      <c r="AB10" s="10" t="str">
        <f>IF(COUNTIFS(週間シフト!$B:$B, $A10, 週間シフト!$H:$H, $B10, 週間シフト!BT:BT, 1) + COUNTIFS(週間シフト!$B:$B, $A10, 週間シフト!$H:$H, $B10 - 1, 週間シフト!DP:DP, 1) &gt; 0, IFERROR(VLOOKUP(CONCATENATE($AZ10, ":", FLOOR((COLUMN() - 4) / 2, 1) * 100 + MOD(COLUMN(), 2) * 30), 週間シフト!$DP:$DQ, 2, FALSE), 0), "")</f>
        <v/>
      </c>
      <c r="AC10" s="10" t="str">
        <f>IF(COUNTIFS(週間シフト!$B:$B, $A10, 週間シフト!$H:$H, $B10, 週間シフト!BU:BU, 1) + COUNTIFS(週間シフト!$B:$B, $A10, 週間シフト!$H:$H, $B10 - 1, 週間シフト!DQ:DQ, 1) &gt; 0, IFERROR(VLOOKUP(CONCATENATE($AZ10, ":", FLOOR((COLUMN() - 4) / 2, 1) * 100 + MOD(COLUMN(), 2) * 30), 週間シフト!$DP:$DQ, 2, FALSE), 0), "")</f>
        <v/>
      </c>
      <c r="AD10" s="10" t="str">
        <f>IF(COUNTIFS(週間シフト!$B:$B, $A10, 週間シフト!$H:$H, $B10, 週間シフト!BV:BV, 1) + COUNTIFS(週間シフト!$B:$B, $A10, 週間シフト!$H:$H, $B10 - 1, 週間シフト!DR:DR, 1) &gt; 0, IFERROR(VLOOKUP(CONCATENATE($AZ10, ":", FLOOR((COLUMN() - 4) / 2, 1) * 100 + MOD(COLUMN(), 2) * 30), 週間シフト!$DP:$DQ, 2, FALSE), 0), "")</f>
        <v/>
      </c>
      <c r="AE10" s="10" t="str">
        <f>IF(COUNTIFS(週間シフト!$B:$B, $A10, 週間シフト!$H:$H, $B10, 週間シフト!BW:BW, 1) + COUNTIFS(週間シフト!$B:$B, $A10, 週間シフト!$H:$H, $B10 - 1, 週間シフト!DS:DS, 1) &gt; 0, IFERROR(VLOOKUP(CONCATENATE($AZ10, ":", FLOOR((COLUMN() - 4) / 2, 1) * 100 + MOD(COLUMN(), 2) * 30), 週間シフト!$DP:$DQ, 2, FALSE), 0), "")</f>
        <v/>
      </c>
      <c r="AF10" s="10" t="str">
        <f>IF(COUNTIFS(週間シフト!$B:$B, $A10, 週間シフト!$H:$H, $B10, 週間シフト!BX:BX, 1) + COUNTIFS(週間シフト!$B:$B, $A10, 週間シフト!$H:$H, $B10 - 1, 週間シフト!DT:DT, 1) &gt; 0, IFERROR(VLOOKUP(CONCATENATE($AZ10, ":", FLOOR((COLUMN() - 4) / 2, 1) * 100 + MOD(COLUMN(), 2) * 30), 週間シフト!$DP:$DQ, 2, FALSE), 0), "")</f>
        <v/>
      </c>
      <c r="AG10" s="10" t="str">
        <f>IF(COUNTIFS(週間シフト!$B:$B, $A10, 週間シフト!$H:$H, $B10, 週間シフト!BY:BY, 1) + COUNTIFS(週間シフト!$B:$B, $A10, 週間シフト!$H:$H, $B10 - 1, 週間シフト!DU:DU, 1) &gt; 0, IFERROR(VLOOKUP(CONCATENATE($AZ10, ":", FLOOR((COLUMN() - 4) / 2, 1) * 100 + MOD(COLUMN(), 2) * 30), 週間シフト!$DP:$DQ, 2, FALSE), 0), "")</f>
        <v/>
      </c>
      <c r="AH10" s="10" t="str">
        <f>IF(COUNTIFS(週間シフト!$B:$B, $A10, 週間シフト!$H:$H, $B10, 週間シフト!BZ:BZ, 1) + COUNTIFS(週間シフト!$B:$B, $A10, 週間シフト!$H:$H, $B10 - 1, 週間シフト!DV:DV, 1) &gt; 0, IFERROR(VLOOKUP(CONCATENATE($AZ10, ":", FLOOR((COLUMN() - 4) / 2, 1) * 100 + MOD(COLUMN(), 2) * 30), 週間シフト!$DP:$DQ, 2, FALSE), 0), "")</f>
        <v/>
      </c>
      <c r="AI10" s="10" t="str">
        <f>IF(COUNTIFS(週間シフト!$B:$B, $A10, 週間シフト!$H:$H, $B10, 週間シフト!CA:CA, 1) + COUNTIFS(週間シフト!$B:$B, $A10, 週間シフト!$H:$H, $B10 - 1, 週間シフト!DW:DW, 1) &gt; 0, IFERROR(VLOOKUP(CONCATENATE($AZ10, ":", FLOOR((COLUMN() - 4) / 2, 1) * 100 + MOD(COLUMN(), 2) * 30), 週間シフト!$DP:$DQ, 2, FALSE), 0), "")</f>
        <v/>
      </c>
      <c r="AJ10" s="10" t="str">
        <f>IF(COUNTIFS(週間シフト!$B:$B, $A10, 週間シフト!$H:$H, $B10, 週間シフト!CB:CB, 1) + COUNTIFS(週間シフト!$B:$B, $A10, 週間シフト!$H:$H, $B10 - 1, 週間シフト!DX:DX, 1) &gt; 0, IFERROR(VLOOKUP(CONCATENATE($AZ10, ":", FLOOR((COLUMN() - 4) / 2, 1) * 100 + MOD(COLUMN(), 2) * 30), 週間シフト!$DP:$DQ, 2, FALSE), 0), "")</f>
        <v/>
      </c>
      <c r="AK10" s="10" t="str">
        <f>IF(COUNTIFS(週間シフト!$B:$B, $A10, 週間シフト!$H:$H, $B10, 週間シフト!CC:CC, 1) + COUNTIFS(週間シフト!$B:$B, $A10, 週間シフト!$H:$H, $B10 - 1, 週間シフト!DY:DY, 1) &gt; 0, IFERROR(VLOOKUP(CONCATENATE($AZ10, ":", FLOOR((COLUMN() - 4) / 2, 1) * 100 + MOD(COLUMN(), 2) * 30), 週間シフト!$DP:$DQ, 2, FALSE), 0), "")</f>
        <v/>
      </c>
      <c r="AL10" s="10" t="str">
        <f>IF(COUNTIFS(週間シフト!$B:$B, $A10, 週間シフト!$H:$H, $B10, 週間シフト!CD:CD, 1) + COUNTIFS(週間シフト!$B:$B, $A10, 週間シフト!$H:$H, $B10 - 1, 週間シフト!DZ:DZ, 1) &gt; 0, IFERROR(VLOOKUP(CONCATENATE($AZ10, ":", FLOOR((COLUMN() - 4) / 2, 1) * 100 + MOD(COLUMN(), 2) * 30), 週間シフト!$DP:$DQ, 2, FALSE), 0), "")</f>
        <v/>
      </c>
      <c r="AM10" s="10" t="str">
        <f>IF(COUNTIFS(週間シフト!$B:$B, $A10, 週間シフト!$H:$H, $B10, 週間シフト!CE:CE, 1) + COUNTIFS(週間シフト!$B:$B, $A10, 週間シフト!$H:$H, $B10 - 1, 週間シフト!EA:EA, 1) &gt; 0, IFERROR(VLOOKUP(CONCATENATE($AZ10, ":", FLOOR((COLUMN() - 4) / 2, 1) * 100 + MOD(COLUMN(), 2) * 30), 週間シフト!$DP:$DQ, 2, FALSE), 0), "")</f>
        <v/>
      </c>
      <c r="AN10" s="10" t="str">
        <f>IF(COUNTIFS(週間シフト!$B:$B, $A10, 週間シフト!$H:$H, $B10, 週間シフト!CF:CF, 1) + COUNTIFS(週間シフト!$B:$B, $A10, 週間シフト!$H:$H, $B10 - 1, 週間シフト!EB:EB, 1) &gt; 0, IFERROR(VLOOKUP(CONCATENATE($AZ10, ":", FLOOR((COLUMN() - 4) / 2, 1) * 100 + MOD(COLUMN(), 2) * 30), 週間シフト!$DP:$DQ, 2, FALSE), 0), "")</f>
        <v/>
      </c>
      <c r="AO10" s="10" t="str">
        <f>IF(COUNTIFS(週間シフト!$B:$B, $A10, 週間シフト!$H:$H, $B10, 週間シフト!CG:CG, 1) + COUNTIFS(週間シフト!$B:$B, $A10, 週間シフト!$H:$H, $B10 - 1, 週間シフト!EC:EC, 1) &gt; 0, IFERROR(VLOOKUP(CONCATENATE($AZ10, ":", FLOOR((COLUMN() - 4) / 2, 1) * 100 + MOD(COLUMN(), 2) * 30), 週間シフト!$DP:$DQ, 2, FALSE), 0), "")</f>
        <v/>
      </c>
      <c r="AP10" s="10" t="str">
        <f>IF(COUNTIFS(週間シフト!$B:$B, $A10, 週間シフト!$H:$H, $B10, 週間シフト!CH:CH, 1) + COUNTIFS(週間シフト!$B:$B, $A10, 週間シフト!$H:$H, $B10 - 1, 週間シフト!ED:ED, 1) &gt; 0, IFERROR(VLOOKUP(CONCATENATE($AZ10, ":", FLOOR((COLUMN() - 4) / 2, 1) * 100 + MOD(COLUMN(), 2) * 30), 週間シフト!$DP:$DQ, 2, FALSE), 0), "")</f>
        <v/>
      </c>
      <c r="AQ10" s="10" t="str">
        <f>IF(COUNTIFS(週間シフト!$B:$B, $A10, 週間シフト!$H:$H, $B10, 週間シフト!CI:CI, 1) + COUNTIFS(週間シフト!$B:$B, $A10, 週間シフト!$H:$H, $B10 - 1, 週間シフト!EE:EE, 1) &gt; 0, IFERROR(VLOOKUP(CONCATENATE($AZ10, ":", FLOOR((COLUMN() - 4) / 2, 1) * 100 + MOD(COLUMN(), 2) * 30), 週間シフト!$DP:$DQ, 2, FALSE), 0), "")</f>
        <v/>
      </c>
      <c r="AR10" s="10" t="str">
        <f>IF(COUNTIFS(週間シフト!$B:$B, $A10, 週間シフト!$H:$H, $B10, 週間シフト!CJ:CJ, 1) + COUNTIFS(週間シフト!$B:$B, $A10, 週間シフト!$H:$H, $B10 - 1, 週間シフト!EF:EF, 1) &gt; 0, IFERROR(VLOOKUP(CONCATENATE($AZ10, ":", FLOOR((COLUMN() - 4) / 2, 1) * 100 + MOD(COLUMN(), 2) * 30), 週間シフト!$DP:$DQ, 2, FALSE), 0), "")</f>
        <v/>
      </c>
      <c r="AS10" s="10" t="str">
        <f>IF(COUNTIFS(週間シフト!$B:$B, $A10, 週間シフト!$H:$H, $B10, 週間シフト!CK:CK, 1) + COUNTIFS(週間シフト!$B:$B, $A10, 週間シフト!$H:$H, $B10 - 1, 週間シフト!EG:EG, 1) &gt; 0, IFERROR(VLOOKUP(CONCATENATE($AZ10, ":", FLOOR((COLUMN() - 4) / 2, 1) * 100 + MOD(COLUMN(), 2) * 30), 週間シフト!$DP:$DQ, 2, FALSE), 0), "")</f>
        <v/>
      </c>
      <c r="AT10" s="10" t="str">
        <f>IF(COUNTIFS(週間シフト!$B:$B, $A10, 週間シフト!$H:$H, $B10, 週間シフト!CL:CL, 1) + COUNTIFS(週間シフト!$B:$B, $A10, 週間シフト!$H:$H, $B10 - 1, 週間シフト!EH:EH, 1) &gt; 0, IFERROR(VLOOKUP(CONCATENATE($AZ10, ":", FLOOR((COLUMN() - 4) / 2, 1) * 100 + MOD(COLUMN(), 2) * 30), 週間シフト!$DP:$DQ, 2, FALSE), 0), "")</f>
        <v/>
      </c>
      <c r="AU10" s="10" t="str">
        <f>IF(COUNTIFS(週間シフト!$B:$B, $A10, 週間シフト!$H:$H, $B10, 週間シフト!CM:CM, 1) + COUNTIFS(週間シフト!$B:$B, $A10, 週間シフト!$H:$H, $B10 - 1, 週間シフト!EI:EI, 1) &gt; 0, IFERROR(VLOOKUP(CONCATENATE($AZ10, ":", FLOOR((COLUMN() - 4) / 2, 1) * 100 + MOD(COLUMN(), 2) * 30), 週間シフト!$DP:$DQ, 2, FALSE), 0), "")</f>
        <v/>
      </c>
      <c r="AV10" s="10" t="str">
        <f>IF(COUNTIFS(週間シフト!$B:$B, $A10, 週間シフト!$H:$H, $B10, 週間シフト!CN:CN, 1) + COUNTIFS(週間シフト!$B:$B, $A10, 週間シフト!$H:$H, $B10 - 1, 週間シフト!EJ:EJ, 1) &gt; 0, IFERROR(VLOOKUP(CONCATENATE($AZ10, ":", FLOOR((COLUMN() - 4) / 2, 1) * 100 + MOD(COLUMN(), 2) * 30), 週間シフト!$DP:$DQ, 2, FALSE), 0), "")</f>
        <v/>
      </c>
      <c r="AW10" s="10" t="str">
        <f>IF(COUNTIFS(週間シフト!$B:$B, $A10, 週間シフト!$H:$H, $B10, 週間シフト!CO:CO, 1) + COUNTIFS(週間シフト!$B:$B, $A10, 週間シフト!$H:$H, $B10 - 1, 週間シフト!EK:EK, 1) &gt; 0, IFERROR(VLOOKUP(CONCATENATE($AZ10, ":", FLOOR((COLUMN() - 4) / 2, 1) * 100 + MOD(COLUMN(), 2) * 30), 週間シフト!$DP:$DQ, 2, FALSE), 0), "")</f>
        <v/>
      </c>
      <c r="AX10" s="10" t="str">
        <f>IF(COUNTIFS(週間シフト!$B:$B, $A10, 週間シフト!$H:$H, $B10, 週間シフト!CP:CP, 1) + COUNTIFS(週間シフト!$B:$B, $A10, 週間シフト!$H:$H, $B10 - 1, 週間シフト!EL:EL, 1) &gt; 0, IFERROR(VLOOKUP(CONCATENATE($AZ10, ":", FLOOR((COLUMN() - 4) / 2, 1) * 100 + MOD(COLUMN(), 2) * 30), 週間シフト!$DP:$DQ, 2, FALSE), 0), "")</f>
        <v/>
      </c>
      <c r="AY10" s="10" t="str">
        <f>IF(COUNTIFS(週間シフト!$B:$B, $A10, 週間シフト!$H:$H, $B10, 週間シフト!CQ:CQ, 1) + COUNTIFS(週間シフト!$B:$B, $A10, 週間シフト!$H:$H, $B10 - 1, 週間シフト!EM:EM, 1) &gt; 0, IFERROR(VLOOKUP(CONCATENATE($AZ10, ":", FLOOR((COLUMN() - 4) / 2, 1) * 100 + MOD(COLUMN(), 2) * 30), 週間シフト!$DP:$DQ, 2, FALSE), 0), "")</f>
        <v/>
      </c>
      <c r="AZ10" s="2" t="e">
        <f>CONCATENATE(VLOOKUP(A10, スタッフ一覧!A:D, 4, FALSE), ":",  YEAR(B10), ":",  MONTH(B10), ":",  DAY(B10))</f>
        <v>#N/A</v>
      </c>
      <c r="BA10"/>
      <c r="BB10"/>
    </row>
    <row r="11" spans="1:54">
      <c r="A11" s="1"/>
      <c r="B11" s="5"/>
      <c r="C11" s="12" t="str">
        <f t="shared" si="0"/>
        <v/>
      </c>
      <c r="D11" s="10" t="str">
        <f>IF(COUNTIFS(週間シフト!$B:$B, $A11, 週間シフト!$H:$H, $B11, 週間シフト!AV:AV, 1) + COUNTIFS(週間シフト!$B:$B, $A11, 週間シフト!$H:$H, $B11 - 1, 週間シフト!CR:CR, 1) &gt; 0, IFERROR(VLOOKUP(CONCATENATE($AZ11, ":", FLOOR((COLUMN() - 4) / 2, 1) * 100 + MOD(COLUMN(), 2) * 30), 週間シフト!$DP:$DQ, 2, FALSE), 0), "")</f>
        <v/>
      </c>
      <c r="E11" s="10" t="str">
        <f>IF(COUNTIFS(週間シフト!$B:$B, $A11, 週間シフト!$H:$H, $B11, 週間シフト!AW:AW, 1) + COUNTIFS(週間シフト!$B:$B, $A11, 週間シフト!$H:$H, $B11 - 1, 週間シフト!CS:CS, 1) &gt; 0, IFERROR(VLOOKUP(CONCATENATE($AZ11, ":", FLOOR((COLUMN() - 4) / 2, 1) * 100 + MOD(COLUMN(), 2) * 30), 週間シフト!$DP:$DQ, 2, FALSE), 0), "")</f>
        <v/>
      </c>
      <c r="F11" s="10" t="str">
        <f>IF(COUNTIFS(週間シフト!$B:$B, $A11, 週間シフト!$H:$H, $B11, 週間シフト!AX:AX, 1) + COUNTIFS(週間シフト!$B:$B, $A11, 週間シフト!$H:$H, $B11 - 1, 週間シフト!CT:CT, 1) &gt; 0, IFERROR(VLOOKUP(CONCATENATE($AZ11, ":", FLOOR((COLUMN() - 4) / 2, 1) * 100 + MOD(COLUMN(), 2) * 30), 週間シフト!$DP:$DQ, 2, FALSE), 0), "")</f>
        <v/>
      </c>
      <c r="G11" s="10" t="str">
        <f>IF(COUNTIFS(週間シフト!$B:$B, $A11, 週間シフト!$H:$H, $B11, 週間シフト!AY:AY, 1) + COUNTIFS(週間シフト!$B:$B, $A11, 週間シフト!$H:$H, $B11 - 1, 週間シフト!CU:CU, 1) &gt; 0, IFERROR(VLOOKUP(CONCATENATE($AZ11, ":", FLOOR((COLUMN() - 4) / 2, 1) * 100 + MOD(COLUMN(), 2) * 30), 週間シフト!$DP:$DQ, 2, FALSE), 0), "")</f>
        <v/>
      </c>
      <c r="H11" s="10" t="str">
        <f>IF(COUNTIFS(週間シフト!$B:$B, $A11, 週間シフト!$H:$H, $B11, 週間シフト!AZ:AZ, 1) + COUNTIFS(週間シフト!$B:$B, $A11, 週間シフト!$H:$H, $B11 - 1, 週間シフト!CV:CV, 1) &gt; 0, IFERROR(VLOOKUP(CONCATENATE($AZ11, ":", FLOOR((COLUMN() - 4) / 2, 1) * 100 + MOD(COLUMN(), 2) * 30), 週間シフト!$DP:$DQ, 2, FALSE), 0), "")</f>
        <v/>
      </c>
      <c r="I11" s="10" t="str">
        <f>IF(COUNTIFS(週間シフト!$B:$B, $A11, 週間シフト!$H:$H, $B11, 週間シフト!BA:BA, 1) + COUNTIFS(週間シフト!$B:$B, $A11, 週間シフト!$H:$H, $B11 - 1, 週間シフト!CW:CW, 1) &gt; 0, IFERROR(VLOOKUP(CONCATENATE($AZ11, ":", FLOOR((COLUMN() - 4) / 2, 1) * 100 + MOD(COLUMN(), 2) * 30), 週間シフト!$DP:$DQ, 2, FALSE), 0), "")</f>
        <v/>
      </c>
      <c r="J11" s="10" t="str">
        <f>IF(COUNTIFS(週間シフト!$B:$B, $A11, 週間シフト!$H:$H, $B11, 週間シフト!BB:BB, 1) + COUNTIFS(週間シフト!$B:$B, $A11, 週間シフト!$H:$H, $B11 - 1, 週間シフト!CX:CX, 1) &gt; 0, IFERROR(VLOOKUP(CONCATENATE($AZ11, ":", FLOOR((COLUMN() - 4) / 2, 1) * 100 + MOD(COLUMN(), 2) * 30), 週間シフト!$DP:$DQ, 2, FALSE), 0), "")</f>
        <v/>
      </c>
      <c r="K11" s="10" t="str">
        <f>IF(COUNTIFS(週間シフト!$B:$B, $A11, 週間シフト!$H:$H, $B11, 週間シフト!BC:BC, 1) + COUNTIFS(週間シフト!$B:$B, $A11, 週間シフト!$H:$H, $B11 - 1, 週間シフト!CY:CY, 1) &gt; 0, IFERROR(VLOOKUP(CONCATENATE($AZ11, ":", FLOOR((COLUMN() - 4) / 2, 1) * 100 + MOD(COLUMN(), 2) * 30), 週間シフト!$DP:$DQ, 2, FALSE), 0), "")</f>
        <v/>
      </c>
      <c r="L11" s="10" t="str">
        <f>IF(COUNTIFS(週間シフト!$B:$B, $A11, 週間シフト!$H:$H, $B11, 週間シフト!BD:BD, 1) + COUNTIFS(週間シフト!$B:$B, $A11, 週間シフト!$H:$H, $B11 - 1, 週間シフト!CZ:CZ, 1) &gt; 0, IFERROR(VLOOKUP(CONCATENATE($AZ11, ":", FLOOR((COLUMN() - 4) / 2, 1) * 100 + MOD(COLUMN(), 2) * 30), 週間シフト!$DP:$DQ, 2, FALSE), 0), "")</f>
        <v/>
      </c>
      <c r="M11" s="10" t="str">
        <f>IF(COUNTIFS(週間シフト!$B:$B, $A11, 週間シフト!$H:$H, $B11, 週間シフト!BE:BE, 1) + COUNTIFS(週間シフト!$B:$B, $A11, 週間シフト!$H:$H, $B11 - 1, 週間シフト!DA:DA, 1) &gt; 0, IFERROR(VLOOKUP(CONCATENATE($AZ11, ":", FLOOR((COLUMN() - 4) / 2, 1) * 100 + MOD(COLUMN(), 2) * 30), 週間シフト!$DP:$DQ, 2, FALSE), 0), "")</f>
        <v/>
      </c>
      <c r="N11" s="10" t="str">
        <f>IF(COUNTIFS(週間シフト!$B:$B, $A11, 週間シフト!$H:$H, $B11, 週間シフト!BF:BF, 1) + COUNTIFS(週間シフト!$B:$B, $A11, 週間シフト!$H:$H, $B11 - 1, 週間シフト!DB:DB, 1) &gt; 0, IFERROR(VLOOKUP(CONCATENATE($AZ11, ":", FLOOR((COLUMN() - 4) / 2, 1) * 100 + MOD(COLUMN(), 2) * 30), 週間シフト!$DP:$DQ, 2, FALSE), 0), "")</f>
        <v/>
      </c>
      <c r="O11" s="10" t="str">
        <f>IF(COUNTIFS(週間シフト!$B:$B, $A11, 週間シフト!$H:$H, $B11, 週間シフト!BG:BG, 1) + COUNTIFS(週間シフト!$B:$B, $A11, 週間シフト!$H:$H, $B11 - 1, 週間シフト!DC:DC, 1) &gt; 0, IFERROR(VLOOKUP(CONCATENATE($AZ11, ":", FLOOR((COLUMN() - 4) / 2, 1) * 100 + MOD(COLUMN(), 2) * 30), 週間シフト!$DP:$DQ, 2, FALSE), 0), "")</f>
        <v/>
      </c>
      <c r="P11" s="10" t="str">
        <f>IF(COUNTIFS(週間シフト!$B:$B, $A11, 週間シフト!$H:$H, $B11, 週間シフト!BH:BH, 1) + COUNTIFS(週間シフト!$B:$B, $A11, 週間シフト!$H:$H, $B11 - 1, 週間シフト!DD:DD, 1) &gt; 0, IFERROR(VLOOKUP(CONCATENATE($AZ11, ":", FLOOR((COLUMN() - 4) / 2, 1) * 100 + MOD(COLUMN(), 2) * 30), 週間シフト!$DP:$DQ, 2, FALSE), 0), "")</f>
        <v/>
      </c>
      <c r="Q11" s="10" t="str">
        <f>IF(COUNTIFS(週間シフト!$B:$B, $A11, 週間シフト!$H:$H, $B11, 週間シフト!BI:BI, 1) + COUNTIFS(週間シフト!$B:$B, $A11, 週間シフト!$H:$H, $B11 - 1, 週間シフト!DE:DE, 1) &gt; 0, IFERROR(VLOOKUP(CONCATENATE($AZ11, ":", FLOOR((COLUMN() - 4) / 2, 1) * 100 + MOD(COLUMN(), 2) * 30), 週間シフト!$DP:$DQ, 2, FALSE), 0), "")</f>
        <v/>
      </c>
      <c r="R11" s="10" t="str">
        <f>IF(COUNTIFS(週間シフト!$B:$B, $A11, 週間シフト!$H:$H, $B11, 週間シフト!BJ:BJ, 1) + COUNTIFS(週間シフト!$B:$B, $A11, 週間シフト!$H:$H, $B11 - 1, 週間シフト!DF:DF, 1) &gt; 0, IFERROR(VLOOKUP(CONCATENATE($AZ11, ":", FLOOR((COLUMN() - 4) / 2, 1) * 100 + MOD(COLUMN(), 2) * 30), 週間シフト!$DP:$DQ, 2, FALSE), 0), "")</f>
        <v/>
      </c>
      <c r="S11" s="10" t="str">
        <f>IF(COUNTIFS(週間シフト!$B:$B, $A11, 週間シフト!$H:$H, $B11, 週間シフト!BK:BK, 1) + COUNTIFS(週間シフト!$B:$B, $A11, 週間シフト!$H:$H, $B11 - 1, 週間シフト!DG:DG, 1) &gt; 0, IFERROR(VLOOKUP(CONCATENATE($AZ11, ":", FLOOR((COLUMN() - 4) / 2, 1) * 100 + MOD(COLUMN(), 2) * 30), 週間シフト!$DP:$DQ, 2, FALSE), 0), "")</f>
        <v/>
      </c>
      <c r="T11" s="10" t="str">
        <f>IF(COUNTIFS(週間シフト!$B:$B, $A11, 週間シフト!$H:$H, $B11, 週間シフト!BL:BL, 1) + COUNTIFS(週間シフト!$B:$B, $A11, 週間シフト!$H:$H, $B11 - 1, 週間シフト!DH:DH, 1) &gt; 0, IFERROR(VLOOKUP(CONCATENATE($AZ11, ":", FLOOR((COLUMN() - 4) / 2, 1) * 100 + MOD(COLUMN(), 2) * 30), 週間シフト!$DP:$DQ, 2, FALSE), 0), "")</f>
        <v/>
      </c>
      <c r="U11" s="10" t="str">
        <f>IF(COUNTIFS(週間シフト!$B:$B, $A11, 週間シフト!$H:$H, $B11, 週間シフト!BM:BM, 1) + COUNTIFS(週間シフト!$B:$B, $A11, 週間シフト!$H:$H, $B11 - 1, 週間シフト!DI:DI, 1) &gt; 0, IFERROR(VLOOKUP(CONCATENATE($AZ11, ":", FLOOR((COLUMN() - 4) / 2, 1) * 100 + MOD(COLUMN(), 2) * 30), 週間シフト!$DP:$DQ, 2, FALSE), 0), "")</f>
        <v/>
      </c>
      <c r="V11" s="10" t="str">
        <f>IF(COUNTIFS(週間シフト!$B:$B, $A11, 週間シフト!$H:$H, $B11, 週間シフト!BN:BN, 1) + COUNTIFS(週間シフト!$B:$B, $A11, 週間シフト!$H:$H, $B11 - 1, 週間シフト!DJ:DJ, 1) &gt; 0, IFERROR(VLOOKUP(CONCATENATE($AZ11, ":", FLOOR((COLUMN() - 4) / 2, 1) * 100 + MOD(COLUMN(), 2) * 30), 週間シフト!$DP:$DQ, 2, FALSE), 0), "")</f>
        <v/>
      </c>
      <c r="W11" s="10" t="str">
        <f>IF(COUNTIFS(週間シフト!$B:$B, $A11, 週間シフト!$H:$H, $B11, 週間シフト!BO:BO, 1) + COUNTIFS(週間シフト!$B:$B, $A11, 週間シフト!$H:$H, $B11 - 1, 週間シフト!DK:DK, 1) &gt; 0, IFERROR(VLOOKUP(CONCATENATE($AZ11, ":", FLOOR((COLUMN() - 4) / 2, 1) * 100 + MOD(COLUMN(), 2) * 30), 週間シフト!$DP:$DQ, 2, FALSE), 0), "")</f>
        <v/>
      </c>
      <c r="X11" s="10" t="str">
        <f>IF(COUNTIFS(週間シフト!$B:$B, $A11, 週間シフト!$H:$H, $B11, 週間シフト!BP:BP, 1) + COUNTIFS(週間シフト!$B:$B, $A11, 週間シフト!$H:$H, $B11 - 1, 週間シフト!DL:DL, 1) &gt; 0, IFERROR(VLOOKUP(CONCATENATE($AZ11, ":", FLOOR((COLUMN() - 4) / 2, 1) * 100 + MOD(COLUMN(), 2) * 30), 週間シフト!$DP:$DQ, 2, FALSE), 0), "")</f>
        <v/>
      </c>
      <c r="Y11" s="10" t="str">
        <f>IF(COUNTIFS(週間シフト!$B:$B, $A11, 週間シフト!$H:$H, $B11, 週間シフト!BQ:BQ, 1) + COUNTIFS(週間シフト!$B:$B, $A11, 週間シフト!$H:$H, $B11 - 1, 週間シフト!DM:DM, 1) &gt; 0, IFERROR(VLOOKUP(CONCATENATE($AZ11, ":", FLOOR((COLUMN() - 4) / 2, 1) * 100 + MOD(COLUMN(), 2) * 30), 週間シフト!$DP:$DQ, 2, FALSE), 0), "")</f>
        <v/>
      </c>
      <c r="Z11" s="10" t="str">
        <f>IF(COUNTIFS(週間シフト!$B:$B, $A11, 週間シフト!$H:$H, $B11, 週間シフト!BR:BR, 1) + COUNTIFS(週間シフト!$B:$B, $A11, 週間シフト!$H:$H, $B11 - 1, 週間シフト!DN:DN, 1) &gt; 0, IFERROR(VLOOKUP(CONCATENATE($AZ11, ":", FLOOR((COLUMN() - 4) / 2, 1) * 100 + MOD(COLUMN(), 2) * 30), 週間シフト!$DP:$DQ, 2, FALSE), 0), "")</f>
        <v/>
      </c>
      <c r="AA11" s="10" t="str">
        <f>IF(COUNTIFS(週間シフト!$B:$B, $A11, 週間シフト!$H:$H, $B11, 週間シフト!BS:BS, 1) + COUNTIFS(週間シフト!$B:$B, $A11, 週間シフト!$H:$H, $B11 - 1, 週間シフト!DO:DO, 1) &gt; 0, IFERROR(VLOOKUP(CONCATENATE($AZ11, ":", FLOOR((COLUMN() - 4) / 2, 1) * 100 + MOD(COLUMN(), 2) * 30), 週間シフト!$DP:$DQ, 2, FALSE), 0), "")</f>
        <v/>
      </c>
      <c r="AB11" s="10" t="str">
        <f>IF(COUNTIFS(週間シフト!$B:$B, $A11, 週間シフト!$H:$H, $B11, 週間シフト!BT:BT, 1) + COUNTIFS(週間シフト!$B:$B, $A11, 週間シフト!$H:$H, $B11 - 1, 週間シフト!DP:DP, 1) &gt; 0, IFERROR(VLOOKUP(CONCATENATE($AZ11, ":", FLOOR((COLUMN() - 4) / 2, 1) * 100 + MOD(COLUMN(), 2) * 30), 週間シフト!$DP:$DQ, 2, FALSE), 0), "")</f>
        <v/>
      </c>
      <c r="AC11" s="10" t="str">
        <f>IF(COUNTIFS(週間シフト!$B:$B, $A11, 週間シフト!$H:$H, $B11, 週間シフト!BU:BU, 1) + COUNTIFS(週間シフト!$B:$B, $A11, 週間シフト!$H:$H, $B11 - 1, 週間シフト!DQ:DQ, 1) &gt; 0, IFERROR(VLOOKUP(CONCATENATE($AZ11, ":", FLOOR((COLUMN() - 4) / 2, 1) * 100 + MOD(COLUMN(), 2) * 30), 週間シフト!$DP:$DQ, 2, FALSE), 0), "")</f>
        <v/>
      </c>
      <c r="AD11" s="10" t="str">
        <f>IF(COUNTIFS(週間シフト!$B:$B, $A11, 週間シフト!$H:$H, $B11, 週間シフト!BV:BV, 1) + COUNTIFS(週間シフト!$B:$B, $A11, 週間シフト!$H:$H, $B11 - 1, 週間シフト!DR:DR, 1) &gt; 0, IFERROR(VLOOKUP(CONCATENATE($AZ11, ":", FLOOR((COLUMN() - 4) / 2, 1) * 100 + MOD(COLUMN(), 2) * 30), 週間シフト!$DP:$DQ, 2, FALSE), 0), "")</f>
        <v/>
      </c>
      <c r="AE11" s="10" t="str">
        <f>IF(COUNTIFS(週間シフト!$B:$B, $A11, 週間シフト!$H:$H, $B11, 週間シフト!BW:BW, 1) + COUNTIFS(週間シフト!$B:$B, $A11, 週間シフト!$H:$H, $B11 - 1, 週間シフト!DS:DS, 1) &gt; 0, IFERROR(VLOOKUP(CONCATENATE($AZ11, ":", FLOOR((COLUMN() - 4) / 2, 1) * 100 + MOD(COLUMN(), 2) * 30), 週間シフト!$DP:$DQ, 2, FALSE), 0), "")</f>
        <v/>
      </c>
      <c r="AF11" s="10" t="str">
        <f>IF(COUNTIFS(週間シフト!$B:$B, $A11, 週間シフト!$H:$H, $B11, 週間シフト!BX:BX, 1) + COUNTIFS(週間シフト!$B:$B, $A11, 週間シフト!$H:$H, $B11 - 1, 週間シフト!DT:DT, 1) &gt; 0, IFERROR(VLOOKUP(CONCATENATE($AZ11, ":", FLOOR((COLUMN() - 4) / 2, 1) * 100 + MOD(COLUMN(), 2) * 30), 週間シフト!$DP:$DQ, 2, FALSE), 0), "")</f>
        <v/>
      </c>
      <c r="AG11" s="10" t="str">
        <f>IF(COUNTIFS(週間シフト!$B:$B, $A11, 週間シフト!$H:$H, $B11, 週間シフト!BY:BY, 1) + COUNTIFS(週間シフト!$B:$B, $A11, 週間シフト!$H:$H, $B11 - 1, 週間シフト!DU:DU, 1) &gt; 0, IFERROR(VLOOKUP(CONCATENATE($AZ11, ":", FLOOR((COLUMN() - 4) / 2, 1) * 100 + MOD(COLUMN(), 2) * 30), 週間シフト!$DP:$DQ, 2, FALSE), 0), "")</f>
        <v/>
      </c>
      <c r="AH11" s="10" t="str">
        <f>IF(COUNTIFS(週間シフト!$B:$B, $A11, 週間シフト!$H:$H, $B11, 週間シフト!BZ:BZ, 1) + COUNTIFS(週間シフト!$B:$B, $A11, 週間シフト!$H:$H, $B11 - 1, 週間シフト!DV:DV, 1) &gt; 0, IFERROR(VLOOKUP(CONCATENATE($AZ11, ":", FLOOR((COLUMN() - 4) / 2, 1) * 100 + MOD(COLUMN(), 2) * 30), 週間シフト!$DP:$DQ, 2, FALSE), 0), "")</f>
        <v/>
      </c>
      <c r="AI11" s="10" t="str">
        <f>IF(COUNTIFS(週間シフト!$B:$B, $A11, 週間シフト!$H:$H, $B11, 週間シフト!CA:CA, 1) + COUNTIFS(週間シフト!$B:$B, $A11, 週間シフト!$H:$H, $B11 - 1, 週間シフト!DW:DW, 1) &gt; 0, IFERROR(VLOOKUP(CONCATENATE($AZ11, ":", FLOOR((COLUMN() - 4) / 2, 1) * 100 + MOD(COLUMN(), 2) * 30), 週間シフト!$DP:$DQ, 2, FALSE), 0), "")</f>
        <v/>
      </c>
      <c r="AJ11" s="10" t="str">
        <f>IF(COUNTIFS(週間シフト!$B:$B, $A11, 週間シフト!$H:$H, $B11, 週間シフト!CB:CB, 1) + COUNTIFS(週間シフト!$B:$B, $A11, 週間シフト!$H:$H, $B11 - 1, 週間シフト!DX:DX, 1) &gt; 0, IFERROR(VLOOKUP(CONCATENATE($AZ11, ":", FLOOR((COLUMN() - 4) / 2, 1) * 100 + MOD(COLUMN(), 2) * 30), 週間シフト!$DP:$DQ, 2, FALSE), 0), "")</f>
        <v/>
      </c>
      <c r="AK11" s="10" t="str">
        <f>IF(COUNTIFS(週間シフト!$B:$B, $A11, 週間シフト!$H:$H, $B11, 週間シフト!CC:CC, 1) + COUNTIFS(週間シフト!$B:$B, $A11, 週間シフト!$H:$H, $B11 - 1, 週間シフト!DY:DY, 1) &gt; 0, IFERROR(VLOOKUP(CONCATENATE($AZ11, ":", FLOOR((COLUMN() - 4) / 2, 1) * 100 + MOD(COLUMN(), 2) * 30), 週間シフト!$DP:$DQ, 2, FALSE), 0), "")</f>
        <v/>
      </c>
      <c r="AL11" s="10" t="str">
        <f>IF(COUNTIFS(週間シフト!$B:$B, $A11, 週間シフト!$H:$H, $B11, 週間シフト!CD:CD, 1) + COUNTIFS(週間シフト!$B:$B, $A11, 週間シフト!$H:$H, $B11 - 1, 週間シフト!DZ:DZ, 1) &gt; 0, IFERROR(VLOOKUP(CONCATENATE($AZ11, ":", FLOOR((COLUMN() - 4) / 2, 1) * 100 + MOD(COLUMN(), 2) * 30), 週間シフト!$DP:$DQ, 2, FALSE), 0), "")</f>
        <v/>
      </c>
      <c r="AM11" s="10" t="str">
        <f>IF(COUNTIFS(週間シフト!$B:$B, $A11, 週間シフト!$H:$H, $B11, 週間シフト!CE:CE, 1) + COUNTIFS(週間シフト!$B:$B, $A11, 週間シフト!$H:$H, $B11 - 1, 週間シフト!EA:EA, 1) &gt; 0, IFERROR(VLOOKUP(CONCATENATE($AZ11, ":", FLOOR((COLUMN() - 4) / 2, 1) * 100 + MOD(COLUMN(), 2) * 30), 週間シフト!$DP:$DQ, 2, FALSE), 0), "")</f>
        <v/>
      </c>
      <c r="AN11" s="10" t="str">
        <f>IF(COUNTIFS(週間シフト!$B:$B, $A11, 週間シフト!$H:$H, $B11, 週間シフト!CF:CF, 1) + COUNTIFS(週間シフト!$B:$B, $A11, 週間シフト!$H:$H, $B11 - 1, 週間シフト!EB:EB, 1) &gt; 0, IFERROR(VLOOKUP(CONCATENATE($AZ11, ":", FLOOR((COLUMN() - 4) / 2, 1) * 100 + MOD(COLUMN(), 2) * 30), 週間シフト!$DP:$DQ, 2, FALSE), 0), "")</f>
        <v/>
      </c>
      <c r="AO11" s="10" t="str">
        <f>IF(COUNTIFS(週間シフト!$B:$B, $A11, 週間シフト!$H:$H, $B11, 週間シフト!CG:CG, 1) + COUNTIFS(週間シフト!$B:$B, $A11, 週間シフト!$H:$H, $B11 - 1, 週間シフト!EC:EC, 1) &gt; 0, IFERROR(VLOOKUP(CONCATENATE($AZ11, ":", FLOOR((COLUMN() - 4) / 2, 1) * 100 + MOD(COLUMN(), 2) * 30), 週間シフト!$DP:$DQ, 2, FALSE), 0), "")</f>
        <v/>
      </c>
      <c r="AP11" s="10" t="str">
        <f>IF(COUNTIFS(週間シフト!$B:$B, $A11, 週間シフト!$H:$H, $B11, 週間シフト!CH:CH, 1) + COUNTIFS(週間シフト!$B:$B, $A11, 週間シフト!$H:$H, $B11 - 1, 週間シフト!ED:ED, 1) &gt; 0, IFERROR(VLOOKUP(CONCATENATE($AZ11, ":", FLOOR((COLUMN() - 4) / 2, 1) * 100 + MOD(COLUMN(), 2) * 30), 週間シフト!$DP:$DQ, 2, FALSE), 0), "")</f>
        <v/>
      </c>
      <c r="AQ11" s="10" t="str">
        <f>IF(COUNTIFS(週間シフト!$B:$B, $A11, 週間シフト!$H:$H, $B11, 週間シフト!CI:CI, 1) + COUNTIFS(週間シフト!$B:$B, $A11, 週間シフト!$H:$H, $B11 - 1, 週間シフト!EE:EE, 1) &gt; 0, IFERROR(VLOOKUP(CONCATENATE($AZ11, ":", FLOOR((COLUMN() - 4) / 2, 1) * 100 + MOD(COLUMN(), 2) * 30), 週間シフト!$DP:$DQ, 2, FALSE), 0), "")</f>
        <v/>
      </c>
      <c r="AR11" s="10" t="str">
        <f>IF(COUNTIFS(週間シフト!$B:$B, $A11, 週間シフト!$H:$H, $B11, 週間シフト!CJ:CJ, 1) + COUNTIFS(週間シフト!$B:$B, $A11, 週間シフト!$H:$H, $B11 - 1, 週間シフト!EF:EF, 1) &gt; 0, IFERROR(VLOOKUP(CONCATENATE($AZ11, ":", FLOOR((COLUMN() - 4) / 2, 1) * 100 + MOD(COLUMN(), 2) * 30), 週間シフト!$DP:$DQ, 2, FALSE), 0), "")</f>
        <v/>
      </c>
      <c r="AS11" s="10" t="str">
        <f>IF(COUNTIFS(週間シフト!$B:$B, $A11, 週間シフト!$H:$H, $B11, 週間シフト!CK:CK, 1) + COUNTIFS(週間シフト!$B:$B, $A11, 週間シフト!$H:$H, $B11 - 1, 週間シフト!EG:EG, 1) &gt; 0, IFERROR(VLOOKUP(CONCATENATE($AZ11, ":", FLOOR((COLUMN() - 4) / 2, 1) * 100 + MOD(COLUMN(), 2) * 30), 週間シフト!$DP:$DQ, 2, FALSE), 0), "")</f>
        <v/>
      </c>
      <c r="AT11" s="10" t="str">
        <f>IF(COUNTIFS(週間シフト!$B:$B, $A11, 週間シフト!$H:$H, $B11, 週間シフト!CL:CL, 1) + COUNTIFS(週間シフト!$B:$B, $A11, 週間シフト!$H:$H, $B11 - 1, 週間シフト!EH:EH, 1) &gt; 0, IFERROR(VLOOKUP(CONCATENATE($AZ11, ":", FLOOR((COLUMN() - 4) / 2, 1) * 100 + MOD(COLUMN(), 2) * 30), 週間シフト!$DP:$DQ, 2, FALSE), 0), "")</f>
        <v/>
      </c>
      <c r="AU11" s="10" t="str">
        <f>IF(COUNTIFS(週間シフト!$B:$B, $A11, 週間シフト!$H:$H, $B11, 週間シフト!CM:CM, 1) + COUNTIFS(週間シフト!$B:$B, $A11, 週間シフト!$H:$H, $B11 - 1, 週間シフト!EI:EI, 1) &gt; 0, IFERROR(VLOOKUP(CONCATENATE($AZ11, ":", FLOOR((COLUMN() - 4) / 2, 1) * 100 + MOD(COLUMN(), 2) * 30), 週間シフト!$DP:$DQ, 2, FALSE), 0), "")</f>
        <v/>
      </c>
      <c r="AV11" s="10" t="str">
        <f>IF(COUNTIFS(週間シフト!$B:$B, $A11, 週間シフト!$H:$H, $B11, 週間シフト!CN:CN, 1) + COUNTIFS(週間シフト!$B:$B, $A11, 週間シフト!$H:$H, $B11 - 1, 週間シフト!EJ:EJ, 1) &gt; 0, IFERROR(VLOOKUP(CONCATENATE($AZ11, ":", FLOOR((COLUMN() - 4) / 2, 1) * 100 + MOD(COLUMN(), 2) * 30), 週間シフト!$DP:$DQ, 2, FALSE), 0), "")</f>
        <v/>
      </c>
      <c r="AW11" s="10" t="str">
        <f>IF(COUNTIFS(週間シフト!$B:$B, $A11, 週間シフト!$H:$H, $B11, 週間シフト!CO:CO, 1) + COUNTIFS(週間シフト!$B:$B, $A11, 週間シフト!$H:$H, $B11 - 1, 週間シフト!EK:EK, 1) &gt; 0, IFERROR(VLOOKUP(CONCATENATE($AZ11, ":", FLOOR((COLUMN() - 4) / 2, 1) * 100 + MOD(COLUMN(), 2) * 30), 週間シフト!$DP:$DQ, 2, FALSE), 0), "")</f>
        <v/>
      </c>
      <c r="AX11" s="10" t="str">
        <f>IF(COUNTIFS(週間シフト!$B:$B, $A11, 週間シフト!$H:$H, $B11, 週間シフト!CP:CP, 1) + COUNTIFS(週間シフト!$B:$B, $A11, 週間シフト!$H:$H, $B11 - 1, 週間シフト!EL:EL, 1) &gt; 0, IFERROR(VLOOKUP(CONCATENATE($AZ11, ":", FLOOR((COLUMN() - 4) / 2, 1) * 100 + MOD(COLUMN(), 2) * 30), 週間シフト!$DP:$DQ, 2, FALSE), 0), "")</f>
        <v/>
      </c>
      <c r="AY11" s="10" t="str">
        <f>IF(COUNTIFS(週間シフト!$B:$B, $A11, 週間シフト!$H:$H, $B11, 週間シフト!CQ:CQ, 1) + COUNTIFS(週間シフト!$B:$B, $A11, 週間シフト!$H:$H, $B11 - 1, 週間シフト!EM:EM, 1) &gt; 0, IFERROR(VLOOKUP(CONCATENATE($AZ11, ":", FLOOR((COLUMN() - 4) / 2, 1) * 100 + MOD(COLUMN(), 2) * 30), 週間シフト!$DP:$DQ, 2, FALSE), 0), "")</f>
        <v/>
      </c>
      <c r="AZ11" s="2" t="e">
        <f>CONCATENATE(VLOOKUP(A11, スタッフ一覧!A:D, 4, FALSE), ":",  YEAR(B11), ":",  MONTH(B11), ":",  DAY(B11))</f>
        <v>#N/A</v>
      </c>
      <c r="BA11"/>
      <c r="BB11"/>
    </row>
    <row r="12" spans="1:54">
      <c r="A12" s="1"/>
      <c r="B12" s="5"/>
      <c r="C12" s="12" t="str">
        <f t="shared" si="0"/>
        <v/>
      </c>
      <c r="D12" s="10" t="str">
        <f>IF(COUNTIFS(週間シフト!$B:$B, $A12, 週間シフト!$H:$H, $B12, 週間シフト!AV:AV, 1) + COUNTIFS(週間シフト!$B:$B, $A12, 週間シフト!$H:$H, $B12 - 1, 週間シフト!CR:CR, 1) &gt; 0, IFERROR(VLOOKUP(CONCATENATE($AZ12, ":", FLOOR((COLUMN() - 4) / 2, 1) * 100 + MOD(COLUMN(), 2) * 30), 週間シフト!$DP:$DQ, 2, FALSE), 0), "")</f>
        <v/>
      </c>
      <c r="E12" s="10" t="str">
        <f>IF(COUNTIFS(週間シフト!$B:$B, $A12, 週間シフト!$H:$H, $B12, 週間シフト!AW:AW, 1) + COUNTIFS(週間シフト!$B:$B, $A12, 週間シフト!$H:$H, $B12 - 1, 週間シフト!CS:CS, 1) &gt; 0, IFERROR(VLOOKUP(CONCATENATE($AZ12, ":", FLOOR((COLUMN() - 4) / 2, 1) * 100 + MOD(COLUMN(), 2) * 30), 週間シフト!$DP:$DQ, 2, FALSE), 0), "")</f>
        <v/>
      </c>
      <c r="F12" s="10" t="str">
        <f>IF(COUNTIFS(週間シフト!$B:$B, $A12, 週間シフト!$H:$H, $B12, 週間シフト!AX:AX, 1) + COUNTIFS(週間シフト!$B:$B, $A12, 週間シフト!$H:$H, $B12 - 1, 週間シフト!CT:CT, 1) &gt; 0, IFERROR(VLOOKUP(CONCATENATE($AZ12, ":", FLOOR((COLUMN() - 4) / 2, 1) * 100 + MOD(COLUMN(), 2) * 30), 週間シフト!$DP:$DQ, 2, FALSE), 0), "")</f>
        <v/>
      </c>
      <c r="G12" s="10" t="str">
        <f>IF(COUNTIFS(週間シフト!$B:$B, $A12, 週間シフト!$H:$H, $B12, 週間シフト!AY:AY, 1) + COUNTIFS(週間シフト!$B:$B, $A12, 週間シフト!$H:$H, $B12 - 1, 週間シフト!CU:CU, 1) &gt; 0, IFERROR(VLOOKUP(CONCATENATE($AZ12, ":", FLOOR((COLUMN() - 4) / 2, 1) * 100 + MOD(COLUMN(), 2) * 30), 週間シフト!$DP:$DQ, 2, FALSE), 0), "")</f>
        <v/>
      </c>
      <c r="H12" s="10" t="str">
        <f>IF(COUNTIFS(週間シフト!$B:$B, $A12, 週間シフト!$H:$H, $B12, 週間シフト!AZ:AZ, 1) + COUNTIFS(週間シフト!$B:$B, $A12, 週間シフト!$H:$H, $B12 - 1, 週間シフト!CV:CV, 1) &gt; 0, IFERROR(VLOOKUP(CONCATENATE($AZ12, ":", FLOOR((COLUMN() - 4) / 2, 1) * 100 + MOD(COLUMN(), 2) * 30), 週間シフト!$DP:$DQ, 2, FALSE), 0), "")</f>
        <v/>
      </c>
      <c r="I12" s="10" t="str">
        <f>IF(COUNTIFS(週間シフト!$B:$B, $A12, 週間シフト!$H:$H, $B12, 週間シフト!BA:BA, 1) + COUNTIFS(週間シフト!$B:$B, $A12, 週間シフト!$H:$H, $B12 - 1, 週間シフト!CW:CW, 1) &gt; 0, IFERROR(VLOOKUP(CONCATENATE($AZ12, ":", FLOOR((COLUMN() - 4) / 2, 1) * 100 + MOD(COLUMN(), 2) * 30), 週間シフト!$DP:$DQ, 2, FALSE), 0), "")</f>
        <v/>
      </c>
      <c r="J12" s="10" t="str">
        <f>IF(COUNTIFS(週間シフト!$B:$B, $A12, 週間シフト!$H:$H, $B12, 週間シフト!BB:BB, 1) + COUNTIFS(週間シフト!$B:$B, $A12, 週間シフト!$H:$H, $B12 - 1, 週間シフト!CX:CX, 1) &gt; 0, IFERROR(VLOOKUP(CONCATENATE($AZ12, ":", FLOOR((COLUMN() - 4) / 2, 1) * 100 + MOD(COLUMN(), 2) * 30), 週間シフト!$DP:$DQ, 2, FALSE), 0), "")</f>
        <v/>
      </c>
      <c r="K12" s="10" t="str">
        <f>IF(COUNTIFS(週間シフト!$B:$B, $A12, 週間シフト!$H:$H, $B12, 週間シフト!BC:BC, 1) + COUNTIFS(週間シフト!$B:$B, $A12, 週間シフト!$H:$H, $B12 - 1, 週間シフト!CY:CY, 1) &gt; 0, IFERROR(VLOOKUP(CONCATENATE($AZ12, ":", FLOOR((COLUMN() - 4) / 2, 1) * 100 + MOD(COLUMN(), 2) * 30), 週間シフト!$DP:$DQ, 2, FALSE), 0), "")</f>
        <v/>
      </c>
      <c r="L12" s="10" t="str">
        <f>IF(COUNTIFS(週間シフト!$B:$B, $A12, 週間シフト!$H:$H, $B12, 週間シフト!BD:BD, 1) + COUNTIFS(週間シフト!$B:$B, $A12, 週間シフト!$H:$H, $B12 - 1, 週間シフト!CZ:CZ, 1) &gt; 0, IFERROR(VLOOKUP(CONCATENATE($AZ12, ":", FLOOR((COLUMN() - 4) / 2, 1) * 100 + MOD(COLUMN(), 2) * 30), 週間シフト!$DP:$DQ, 2, FALSE), 0), "")</f>
        <v/>
      </c>
      <c r="M12" s="10" t="str">
        <f>IF(COUNTIFS(週間シフト!$B:$B, $A12, 週間シフト!$H:$H, $B12, 週間シフト!BE:BE, 1) + COUNTIFS(週間シフト!$B:$B, $A12, 週間シフト!$H:$H, $B12 - 1, 週間シフト!DA:DA, 1) &gt; 0, IFERROR(VLOOKUP(CONCATENATE($AZ12, ":", FLOOR((COLUMN() - 4) / 2, 1) * 100 + MOD(COLUMN(), 2) * 30), 週間シフト!$DP:$DQ, 2, FALSE), 0), "")</f>
        <v/>
      </c>
      <c r="N12" s="10" t="str">
        <f>IF(COUNTIFS(週間シフト!$B:$B, $A12, 週間シフト!$H:$H, $B12, 週間シフト!BF:BF, 1) + COUNTIFS(週間シフト!$B:$B, $A12, 週間シフト!$H:$H, $B12 - 1, 週間シフト!DB:DB, 1) &gt; 0, IFERROR(VLOOKUP(CONCATENATE($AZ12, ":", FLOOR((COLUMN() - 4) / 2, 1) * 100 + MOD(COLUMN(), 2) * 30), 週間シフト!$DP:$DQ, 2, FALSE), 0), "")</f>
        <v/>
      </c>
      <c r="O12" s="10" t="str">
        <f>IF(COUNTIFS(週間シフト!$B:$B, $A12, 週間シフト!$H:$H, $B12, 週間シフト!BG:BG, 1) + COUNTIFS(週間シフト!$B:$B, $A12, 週間シフト!$H:$H, $B12 - 1, 週間シフト!DC:DC, 1) &gt; 0, IFERROR(VLOOKUP(CONCATENATE($AZ12, ":", FLOOR((COLUMN() - 4) / 2, 1) * 100 + MOD(COLUMN(), 2) * 30), 週間シフト!$DP:$DQ, 2, FALSE), 0), "")</f>
        <v/>
      </c>
      <c r="P12" s="10" t="str">
        <f>IF(COUNTIFS(週間シフト!$B:$B, $A12, 週間シフト!$H:$H, $B12, 週間シフト!BH:BH, 1) + COUNTIFS(週間シフト!$B:$B, $A12, 週間シフト!$H:$H, $B12 - 1, 週間シフト!DD:DD, 1) &gt; 0, IFERROR(VLOOKUP(CONCATENATE($AZ12, ":", FLOOR((COLUMN() - 4) / 2, 1) * 100 + MOD(COLUMN(), 2) * 30), 週間シフト!$DP:$DQ, 2, FALSE), 0), "")</f>
        <v/>
      </c>
      <c r="Q12" s="10" t="str">
        <f>IF(COUNTIFS(週間シフト!$B:$B, $A12, 週間シフト!$H:$H, $B12, 週間シフト!BI:BI, 1) + COUNTIFS(週間シフト!$B:$B, $A12, 週間シフト!$H:$H, $B12 - 1, 週間シフト!DE:DE, 1) &gt; 0, IFERROR(VLOOKUP(CONCATENATE($AZ12, ":", FLOOR((COLUMN() - 4) / 2, 1) * 100 + MOD(COLUMN(), 2) * 30), 週間シフト!$DP:$DQ, 2, FALSE), 0), "")</f>
        <v/>
      </c>
      <c r="R12" s="10" t="str">
        <f>IF(COUNTIFS(週間シフト!$B:$B, $A12, 週間シフト!$H:$H, $B12, 週間シフト!BJ:BJ, 1) + COUNTIFS(週間シフト!$B:$B, $A12, 週間シフト!$H:$H, $B12 - 1, 週間シフト!DF:DF, 1) &gt; 0, IFERROR(VLOOKUP(CONCATENATE($AZ12, ":", FLOOR((COLUMN() - 4) / 2, 1) * 100 + MOD(COLUMN(), 2) * 30), 週間シフト!$DP:$DQ, 2, FALSE), 0), "")</f>
        <v/>
      </c>
      <c r="S12" s="10" t="str">
        <f>IF(COUNTIFS(週間シフト!$B:$B, $A12, 週間シフト!$H:$H, $B12, 週間シフト!BK:BK, 1) + COUNTIFS(週間シフト!$B:$B, $A12, 週間シフト!$H:$H, $B12 - 1, 週間シフト!DG:DG, 1) &gt; 0, IFERROR(VLOOKUP(CONCATENATE($AZ12, ":", FLOOR((COLUMN() - 4) / 2, 1) * 100 + MOD(COLUMN(), 2) * 30), 週間シフト!$DP:$DQ, 2, FALSE), 0), "")</f>
        <v/>
      </c>
      <c r="T12" s="10" t="str">
        <f>IF(COUNTIFS(週間シフト!$B:$B, $A12, 週間シフト!$H:$H, $B12, 週間シフト!BL:BL, 1) + COUNTIFS(週間シフト!$B:$B, $A12, 週間シフト!$H:$H, $B12 - 1, 週間シフト!DH:DH, 1) &gt; 0, IFERROR(VLOOKUP(CONCATENATE($AZ12, ":", FLOOR((COLUMN() - 4) / 2, 1) * 100 + MOD(COLUMN(), 2) * 30), 週間シフト!$DP:$DQ, 2, FALSE), 0), "")</f>
        <v/>
      </c>
      <c r="U12" s="10" t="str">
        <f>IF(COUNTIFS(週間シフト!$B:$B, $A12, 週間シフト!$H:$H, $B12, 週間シフト!BM:BM, 1) + COUNTIFS(週間シフト!$B:$B, $A12, 週間シフト!$H:$H, $B12 - 1, 週間シフト!DI:DI, 1) &gt; 0, IFERROR(VLOOKUP(CONCATENATE($AZ12, ":", FLOOR((COLUMN() - 4) / 2, 1) * 100 + MOD(COLUMN(), 2) * 30), 週間シフト!$DP:$DQ, 2, FALSE), 0), "")</f>
        <v/>
      </c>
      <c r="V12" s="10" t="str">
        <f>IF(COUNTIFS(週間シフト!$B:$B, $A12, 週間シフト!$H:$H, $B12, 週間シフト!BN:BN, 1) + COUNTIFS(週間シフト!$B:$B, $A12, 週間シフト!$H:$H, $B12 - 1, 週間シフト!DJ:DJ, 1) &gt; 0, IFERROR(VLOOKUP(CONCATENATE($AZ12, ":", FLOOR((COLUMN() - 4) / 2, 1) * 100 + MOD(COLUMN(), 2) * 30), 週間シフト!$DP:$DQ, 2, FALSE), 0), "")</f>
        <v/>
      </c>
      <c r="W12" s="10" t="str">
        <f>IF(COUNTIFS(週間シフト!$B:$B, $A12, 週間シフト!$H:$H, $B12, 週間シフト!BO:BO, 1) + COUNTIFS(週間シフト!$B:$B, $A12, 週間シフト!$H:$H, $B12 - 1, 週間シフト!DK:DK, 1) &gt; 0, IFERROR(VLOOKUP(CONCATENATE($AZ12, ":", FLOOR((COLUMN() - 4) / 2, 1) * 100 + MOD(COLUMN(), 2) * 30), 週間シフト!$DP:$DQ, 2, FALSE), 0), "")</f>
        <v/>
      </c>
      <c r="X12" s="10" t="str">
        <f>IF(COUNTIFS(週間シフト!$B:$B, $A12, 週間シフト!$H:$H, $B12, 週間シフト!BP:BP, 1) + COUNTIFS(週間シフト!$B:$B, $A12, 週間シフト!$H:$H, $B12 - 1, 週間シフト!DL:DL, 1) &gt; 0, IFERROR(VLOOKUP(CONCATENATE($AZ12, ":", FLOOR((COLUMN() - 4) / 2, 1) * 100 + MOD(COLUMN(), 2) * 30), 週間シフト!$DP:$DQ, 2, FALSE), 0), "")</f>
        <v/>
      </c>
      <c r="Y12" s="10" t="str">
        <f>IF(COUNTIFS(週間シフト!$B:$B, $A12, 週間シフト!$H:$H, $B12, 週間シフト!BQ:BQ, 1) + COUNTIFS(週間シフト!$B:$B, $A12, 週間シフト!$H:$H, $B12 - 1, 週間シフト!DM:DM, 1) &gt; 0, IFERROR(VLOOKUP(CONCATENATE($AZ12, ":", FLOOR((COLUMN() - 4) / 2, 1) * 100 + MOD(COLUMN(), 2) * 30), 週間シフト!$DP:$DQ, 2, FALSE), 0), "")</f>
        <v/>
      </c>
      <c r="Z12" s="10" t="str">
        <f>IF(COUNTIFS(週間シフト!$B:$B, $A12, 週間シフト!$H:$H, $B12, 週間シフト!BR:BR, 1) + COUNTIFS(週間シフト!$B:$B, $A12, 週間シフト!$H:$H, $B12 - 1, 週間シフト!DN:DN, 1) &gt; 0, IFERROR(VLOOKUP(CONCATENATE($AZ12, ":", FLOOR((COLUMN() - 4) / 2, 1) * 100 + MOD(COLUMN(), 2) * 30), 週間シフト!$DP:$DQ, 2, FALSE), 0), "")</f>
        <v/>
      </c>
      <c r="AA12" s="10" t="str">
        <f>IF(COUNTIFS(週間シフト!$B:$B, $A12, 週間シフト!$H:$H, $B12, 週間シフト!BS:BS, 1) + COUNTIFS(週間シフト!$B:$B, $A12, 週間シフト!$H:$H, $B12 - 1, 週間シフト!DO:DO, 1) &gt; 0, IFERROR(VLOOKUP(CONCATENATE($AZ12, ":", FLOOR((COLUMN() - 4) / 2, 1) * 100 + MOD(COLUMN(), 2) * 30), 週間シフト!$DP:$DQ, 2, FALSE), 0), "")</f>
        <v/>
      </c>
      <c r="AB12" s="10" t="str">
        <f>IF(COUNTIFS(週間シフト!$B:$B, $A12, 週間シフト!$H:$H, $B12, 週間シフト!BT:BT, 1) + COUNTIFS(週間シフト!$B:$B, $A12, 週間シフト!$H:$H, $B12 - 1, 週間シフト!DP:DP, 1) &gt; 0, IFERROR(VLOOKUP(CONCATENATE($AZ12, ":", FLOOR((COLUMN() - 4) / 2, 1) * 100 + MOD(COLUMN(), 2) * 30), 週間シフト!$DP:$DQ, 2, FALSE), 0), "")</f>
        <v/>
      </c>
      <c r="AC12" s="10" t="str">
        <f>IF(COUNTIFS(週間シフト!$B:$B, $A12, 週間シフト!$H:$H, $B12, 週間シフト!BU:BU, 1) + COUNTIFS(週間シフト!$B:$B, $A12, 週間シフト!$H:$H, $B12 - 1, 週間シフト!DQ:DQ, 1) &gt; 0, IFERROR(VLOOKUP(CONCATENATE($AZ12, ":", FLOOR((COLUMN() - 4) / 2, 1) * 100 + MOD(COLUMN(), 2) * 30), 週間シフト!$DP:$DQ, 2, FALSE), 0), "")</f>
        <v/>
      </c>
      <c r="AD12" s="10" t="str">
        <f>IF(COUNTIFS(週間シフト!$B:$B, $A12, 週間シフト!$H:$H, $B12, 週間シフト!BV:BV, 1) + COUNTIFS(週間シフト!$B:$B, $A12, 週間シフト!$H:$H, $B12 - 1, 週間シフト!DR:DR, 1) &gt; 0, IFERROR(VLOOKUP(CONCATENATE($AZ12, ":", FLOOR((COLUMN() - 4) / 2, 1) * 100 + MOD(COLUMN(), 2) * 30), 週間シフト!$DP:$DQ, 2, FALSE), 0), "")</f>
        <v/>
      </c>
      <c r="AE12" s="10" t="str">
        <f>IF(COUNTIFS(週間シフト!$B:$B, $A12, 週間シフト!$H:$H, $B12, 週間シフト!BW:BW, 1) + COUNTIFS(週間シフト!$B:$B, $A12, 週間シフト!$H:$H, $B12 - 1, 週間シフト!DS:DS, 1) &gt; 0, IFERROR(VLOOKUP(CONCATENATE($AZ12, ":", FLOOR((COLUMN() - 4) / 2, 1) * 100 + MOD(COLUMN(), 2) * 30), 週間シフト!$DP:$DQ, 2, FALSE), 0), "")</f>
        <v/>
      </c>
      <c r="AF12" s="10" t="str">
        <f>IF(COUNTIFS(週間シフト!$B:$B, $A12, 週間シフト!$H:$H, $B12, 週間シフト!BX:BX, 1) + COUNTIFS(週間シフト!$B:$B, $A12, 週間シフト!$H:$H, $B12 - 1, 週間シフト!DT:DT, 1) &gt; 0, IFERROR(VLOOKUP(CONCATENATE($AZ12, ":", FLOOR((COLUMN() - 4) / 2, 1) * 100 + MOD(COLUMN(), 2) * 30), 週間シフト!$DP:$DQ, 2, FALSE), 0), "")</f>
        <v/>
      </c>
      <c r="AG12" s="10" t="str">
        <f>IF(COUNTIFS(週間シフト!$B:$B, $A12, 週間シフト!$H:$H, $B12, 週間シフト!BY:BY, 1) + COUNTIFS(週間シフト!$B:$B, $A12, 週間シフト!$H:$H, $B12 - 1, 週間シフト!DU:DU, 1) &gt; 0, IFERROR(VLOOKUP(CONCATENATE($AZ12, ":", FLOOR((COLUMN() - 4) / 2, 1) * 100 + MOD(COLUMN(), 2) * 30), 週間シフト!$DP:$DQ, 2, FALSE), 0), "")</f>
        <v/>
      </c>
      <c r="AH12" s="10" t="str">
        <f>IF(COUNTIFS(週間シフト!$B:$B, $A12, 週間シフト!$H:$H, $B12, 週間シフト!BZ:BZ, 1) + COUNTIFS(週間シフト!$B:$B, $A12, 週間シフト!$H:$H, $B12 - 1, 週間シフト!DV:DV, 1) &gt; 0, IFERROR(VLOOKUP(CONCATENATE($AZ12, ":", FLOOR((COLUMN() - 4) / 2, 1) * 100 + MOD(COLUMN(), 2) * 30), 週間シフト!$DP:$DQ, 2, FALSE), 0), "")</f>
        <v/>
      </c>
      <c r="AI12" s="10" t="str">
        <f>IF(COUNTIFS(週間シフト!$B:$B, $A12, 週間シフト!$H:$H, $B12, 週間シフト!CA:CA, 1) + COUNTIFS(週間シフト!$B:$B, $A12, 週間シフト!$H:$H, $B12 - 1, 週間シフト!DW:DW, 1) &gt; 0, IFERROR(VLOOKUP(CONCATENATE($AZ12, ":", FLOOR((COLUMN() - 4) / 2, 1) * 100 + MOD(COLUMN(), 2) * 30), 週間シフト!$DP:$DQ, 2, FALSE), 0), "")</f>
        <v/>
      </c>
      <c r="AJ12" s="10" t="str">
        <f>IF(COUNTIFS(週間シフト!$B:$B, $A12, 週間シフト!$H:$H, $B12, 週間シフト!CB:CB, 1) + COUNTIFS(週間シフト!$B:$B, $A12, 週間シフト!$H:$H, $B12 - 1, 週間シフト!DX:DX, 1) &gt; 0, IFERROR(VLOOKUP(CONCATENATE($AZ12, ":", FLOOR((COLUMN() - 4) / 2, 1) * 100 + MOD(COLUMN(), 2) * 30), 週間シフト!$DP:$DQ, 2, FALSE), 0), "")</f>
        <v/>
      </c>
      <c r="AK12" s="10" t="str">
        <f>IF(COUNTIFS(週間シフト!$B:$B, $A12, 週間シフト!$H:$H, $B12, 週間シフト!CC:CC, 1) + COUNTIFS(週間シフト!$B:$B, $A12, 週間シフト!$H:$H, $B12 - 1, 週間シフト!DY:DY, 1) &gt; 0, IFERROR(VLOOKUP(CONCATENATE($AZ12, ":", FLOOR((COLUMN() - 4) / 2, 1) * 100 + MOD(COLUMN(), 2) * 30), 週間シフト!$DP:$DQ, 2, FALSE), 0), "")</f>
        <v/>
      </c>
      <c r="AL12" s="10" t="str">
        <f>IF(COUNTIFS(週間シフト!$B:$B, $A12, 週間シフト!$H:$H, $B12, 週間シフト!CD:CD, 1) + COUNTIFS(週間シフト!$B:$B, $A12, 週間シフト!$H:$H, $B12 - 1, 週間シフト!DZ:DZ, 1) &gt; 0, IFERROR(VLOOKUP(CONCATENATE($AZ12, ":", FLOOR((COLUMN() - 4) / 2, 1) * 100 + MOD(COLUMN(), 2) * 30), 週間シフト!$DP:$DQ, 2, FALSE), 0), "")</f>
        <v/>
      </c>
      <c r="AM12" s="10" t="str">
        <f>IF(COUNTIFS(週間シフト!$B:$B, $A12, 週間シフト!$H:$H, $B12, 週間シフト!CE:CE, 1) + COUNTIFS(週間シフト!$B:$B, $A12, 週間シフト!$H:$H, $B12 - 1, 週間シフト!EA:EA, 1) &gt; 0, IFERROR(VLOOKUP(CONCATENATE($AZ12, ":", FLOOR((COLUMN() - 4) / 2, 1) * 100 + MOD(COLUMN(), 2) * 30), 週間シフト!$DP:$DQ, 2, FALSE), 0), "")</f>
        <v/>
      </c>
      <c r="AN12" s="10" t="str">
        <f>IF(COUNTIFS(週間シフト!$B:$B, $A12, 週間シフト!$H:$H, $B12, 週間シフト!CF:CF, 1) + COUNTIFS(週間シフト!$B:$B, $A12, 週間シフト!$H:$H, $B12 - 1, 週間シフト!EB:EB, 1) &gt; 0, IFERROR(VLOOKUP(CONCATENATE($AZ12, ":", FLOOR((COLUMN() - 4) / 2, 1) * 100 + MOD(COLUMN(), 2) * 30), 週間シフト!$DP:$DQ, 2, FALSE), 0), "")</f>
        <v/>
      </c>
      <c r="AO12" s="10" t="str">
        <f>IF(COUNTIFS(週間シフト!$B:$B, $A12, 週間シフト!$H:$H, $B12, 週間シフト!CG:CG, 1) + COUNTIFS(週間シフト!$B:$B, $A12, 週間シフト!$H:$H, $B12 - 1, 週間シフト!EC:EC, 1) &gt; 0, IFERROR(VLOOKUP(CONCATENATE($AZ12, ":", FLOOR((COLUMN() - 4) / 2, 1) * 100 + MOD(COLUMN(), 2) * 30), 週間シフト!$DP:$DQ, 2, FALSE), 0), "")</f>
        <v/>
      </c>
      <c r="AP12" s="10" t="str">
        <f>IF(COUNTIFS(週間シフト!$B:$B, $A12, 週間シフト!$H:$H, $B12, 週間シフト!CH:CH, 1) + COUNTIFS(週間シフト!$B:$B, $A12, 週間シフト!$H:$H, $B12 - 1, 週間シフト!ED:ED, 1) &gt; 0, IFERROR(VLOOKUP(CONCATENATE($AZ12, ":", FLOOR((COLUMN() - 4) / 2, 1) * 100 + MOD(COLUMN(), 2) * 30), 週間シフト!$DP:$DQ, 2, FALSE), 0), "")</f>
        <v/>
      </c>
      <c r="AQ12" s="10" t="str">
        <f>IF(COUNTIFS(週間シフト!$B:$B, $A12, 週間シフト!$H:$H, $B12, 週間シフト!CI:CI, 1) + COUNTIFS(週間シフト!$B:$B, $A12, 週間シフト!$H:$H, $B12 - 1, 週間シフト!EE:EE, 1) &gt; 0, IFERROR(VLOOKUP(CONCATENATE($AZ12, ":", FLOOR((COLUMN() - 4) / 2, 1) * 100 + MOD(COLUMN(), 2) * 30), 週間シフト!$DP:$DQ, 2, FALSE), 0), "")</f>
        <v/>
      </c>
      <c r="AR12" s="10" t="str">
        <f>IF(COUNTIFS(週間シフト!$B:$B, $A12, 週間シフト!$H:$H, $B12, 週間シフト!CJ:CJ, 1) + COUNTIFS(週間シフト!$B:$B, $A12, 週間シフト!$H:$H, $B12 - 1, 週間シフト!EF:EF, 1) &gt; 0, IFERROR(VLOOKUP(CONCATENATE($AZ12, ":", FLOOR((COLUMN() - 4) / 2, 1) * 100 + MOD(COLUMN(), 2) * 30), 週間シフト!$DP:$DQ, 2, FALSE), 0), "")</f>
        <v/>
      </c>
      <c r="AS12" s="10" t="str">
        <f>IF(COUNTIFS(週間シフト!$B:$B, $A12, 週間シフト!$H:$H, $B12, 週間シフト!CK:CK, 1) + COUNTIFS(週間シフト!$B:$B, $A12, 週間シフト!$H:$H, $B12 - 1, 週間シフト!EG:EG, 1) &gt; 0, IFERROR(VLOOKUP(CONCATENATE($AZ12, ":", FLOOR((COLUMN() - 4) / 2, 1) * 100 + MOD(COLUMN(), 2) * 30), 週間シフト!$DP:$DQ, 2, FALSE), 0), "")</f>
        <v/>
      </c>
      <c r="AT12" s="10" t="str">
        <f>IF(COUNTIFS(週間シフト!$B:$B, $A12, 週間シフト!$H:$H, $B12, 週間シフト!CL:CL, 1) + COUNTIFS(週間シフト!$B:$B, $A12, 週間シフト!$H:$H, $B12 - 1, 週間シフト!EH:EH, 1) &gt; 0, IFERROR(VLOOKUP(CONCATENATE($AZ12, ":", FLOOR((COLUMN() - 4) / 2, 1) * 100 + MOD(COLUMN(), 2) * 30), 週間シフト!$DP:$DQ, 2, FALSE), 0), "")</f>
        <v/>
      </c>
      <c r="AU12" s="10" t="str">
        <f>IF(COUNTIFS(週間シフト!$B:$B, $A12, 週間シフト!$H:$H, $B12, 週間シフト!CM:CM, 1) + COUNTIFS(週間シフト!$B:$B, $A12, 週間シフト!$H:$H, $B12 - 1, 週間シフト!EI:EI, 1) &gt; 0, IFERROR(VLOOKUP(CONCATENATE($AZ12, ":", FLOOR((COLUMN() - 4) / 2, 1) * 100 + MOD(COLUMN(), 2) * 30), 週間シフト!$DP:$DQ, 2, FALSE), 0), "")</f>
        <v/>
      </c>
      <c r="AV12" s="10" t="str">
        <f>IF(COUNTIFS(週間シフト!$B:$B, $A12, 週間シフト!$H:$H, $B12, 週間シフト!CN:CN, 1) + COUNTIFS(週間シフト!$B:$B, $A12, 週間シフト!$H:$H, $B12 - 1, 週間シフト!EJ:EJ, 1) &gt; 0, IFERROR(VLOOKUP(CONCATENATE($AZ12, ":", FLOOR((COLUMN() - 4) / 2, 1) * 100 + MOD(COLUMN(), 2) * 30), 週間シフト!$DP:$DQ, 2, FALSE), 0), "")</f>
        <v/>
      </c>
      <c r="AW12" s="10" t="str">
        <f>IF(COUNTIFS(週間シフト!$B:$B, $A12, 週間シフト!$H:$H, $B12, 週間シフト!CO:CO, 1) + COUNTIFS(週間シフト!$B:$B, $A12, 週間シフト!$H:$H, $B12 - 1, 週間シフト!EK:EK, 1) &gt; 0, IFERROR(VLOOKUP(CONCATENATE($AZ12, ":", FLOOR((COLUMN() - 4) / 2, 1) * 100 + MOD(COLUMN(), 2) * 30), 週間シフト!$DP:$DQ, 2, FALSE), 0), "")</f>
        <v/>
      </c>
      <c r="AX12" s="10" t="str">
        <f>IF(COUNTIFS(週間シフト!$B:$B, $A12, 週間シフト!$H:$H, $B12, 週間シフト!CP:CP, 1) + COUNTIFS(週間シフト!$B:$B, $A12, 週間シフト!$H:$H, $B12 - 1, 週間シフト!EL:EL, 1) &gt; 0, IFERROR(VLOOKUP(CONCATENATE($AZ12, ":", FLOOR((COLUMN() - 4) / 2, 1) * 100 + MOD(COLUMN(), 2) * 30), 週間シフト!$DP:$DQ, 2, FALSE), 0), "")</f>
        <v/>
      </c>
      <c r="AY12" s="10" t="str">
        <f>IF(COUNTIFS(週間シフト!$B:$B, $A12, 週間シフト!$H:$H, $B12, 週間シフト!CQ:CQ, 1) + COUNTIFS(週間シフト!$B:$B, $A12, 週間シフト!$H:$H, $B12 - 1, 週間シフト!EM:EM, 1) &gt; 0, IFERROR(VLOOKUP(CONCATENATE($AZ12, ":", FLOOR((COLUMN() - 4) / 2, 1) * 100 + MOD(COLUMN(), 2) * 30), 週間シフト!$DP:$DQ, 2, FALSE), 0), "")</f>
        <v/>
      </c>
      <c r="AZ12" s="2" t="e">
        <f>CONCATENATE(VLOOKUP(A12, スタッフ一覧!A:D, 4, FALSE), ":",  YEAR(B12), ":",  MONTH(B12), ":",  DAY(B12))</f>
        <v>#N/A</v>
      </c>
      <c r="BA12"/>
      <c r="BB12"/>
    </row>
    <row r="13" spans="1:54">
      <c r="A13" s="1"/>
      <c r="B13" s="5"/>
      <c r="C13" s="12" t="str">
        <f t="shared" si="0"/>
        <v/>
      </c>
      <c r="D13" s="10" t="str">
        <f>IF(COUNTIFS(週間シフト!$B:$B, $A13, 週間シフト!$H:$H, $B13, 週間シフト!AV:AV, 1) + COUNTIFS(週間シフト!$B:$B, $A13, 週間シフト!$H:$H, $B13 - 1, 週間シフト!CR:CR, 1) &gt; 0, IFERROR(VLOOKUP(CONCATENATE($AZ13, ":", FLOOR((COLUMN() - 4) / 2, 1) * 100 + MOD(COLUMN(), 2) * 30), 週間シフト!$DP:$DQ, 2, FALSE), 0), "")</f>
        <v/>
      </c>
      <c r="E13" s="10" t="str">
        <f>IF(COUNTIFS(週間シフト!$B:$B, $A13, 週間シフト!$H:$H, $B13, 週間シフト!AW:AW, 1) + COUNTIFS(週間シフト!$B:$B, $A13, 週間シフト!$H:$H, $B13 - 1, 週間シフト!CS:CS, 1) &gt; 0, IFERROR(VLOOKUP(CONCATENATE($AZ13, ":", FLOOR((COLUMN() - 4) / 2, 1) * 100 + MOD(COLUMN(), 2) * 30), 週間シフト!$DP:$DQ, 2, FALSE), 0), "")</f>
        <v/>
      </c>
      <c r="F13" s="10" t="str">
        <f>IF(COUNTIFS(週間シフト!$B:$B, $A13, 週間シフト!$H:$H, $B13, 週間シフト!AX:AX, 1) + COUNTIFS(週間シフト!$B:$B, $A13, 週間シフト!$H:$H, $B13 - 1, 週間シフト!CT:CT, 1) &gt; 0, IFERROR(VLOOKUP(CONCATENATE($AZ13, ":", FLOOR((COLUMN() - 4) / 2, 1) * 100 + MOD(COLUMN(), 2) * 30), 週間シフト!$DP:$DQ, 2, FALSE), 0), "")</f>
        <v/>
      </c>
      <c r="G13" s="10" t="str">
        <f>IF(COUNTIFS(週間シフト!$B:$B, $A13, 週間シフト!$H:$H, $B13, 週間シフト!AY:AY, 1) + COUNTIFS(週間シフト!$B:$B, $A13, 週間シフト!$H:$H, $B13 - 1, 週間シフト!CU:CU, 1) &gt; 0, IFERROR(VLOOKUP(CONCATENATE($AZ13, ":", FLOOR((COLUMN() - 4) / 2, 1) * 100 + MOD(COLUMN(), 2) * 30), 週間シフト!$DP:$DQ, 2, FALSE), 0), "")</f>
        <v/>
      </c>
      <c r="H13" s="10" t="str">
        <f>IF(COUNTIFS(週間シフト!$B:$B, $A13, 週間シフト!$H:$H, $B13, 週間シフト!AZ:AZ, 1) + COUNTIFS(週間シフト!$B:$B, $A13, 週間シフト!$H:$H, $B13 - 1, 週間シフト!CV:CV, 1) &gt; 0, IFERROR(VLOOKUP(CONCATENATE($AZ13, ":", FLOOR((COLUMN() - 4) / 2, 1) * 100 + MOD(COLUMN(), 2) * 30), 週間シフト!$DP:$DQ, 2, FALSE), 0), "")</f>
        <v/>
      </c>
      <c r="I13" s="10" t="str">
        <f>IF(COUNTIFS(週間シフト!$B:$B, $A13, 週間シフト!$H:$H, $B13, 週間シフト!BA:BA, 1) + COUNTIFS(週間シフト!$B:$B, $A13, 週間シフト!$H:$H, $B13 - 1, 週間シフト!CW:CW, 1) &gt; 0, IFERROR(VLOOKUP(CONCATENATE($AZ13, ":", FLOOR((COLUMN() - 4) / 2, 1) * 100 + MOD(COLUMN(), 2) * 30), 週間シフト!$DP:$DQ, 2, FALSE), 0), "")</f>
        <v/>
      </c>
      <c r="J13" s="10" t="str">
        <f>IF(COUNTIFS(週間シフト!$B:$B, $A13, 週間シフト!$H:$H, $B13, 週間シフト!BB:BB, 1) + COUNTIFS(週間シフト!$B:$B, $A13, 週間シフト!$H:$H, $B13 - 1, 週間シフト!CX:CX, 1) &gt; 0, IFERROR(VLOOKUP(CONCATENATE($AZ13, ":", FLOOR((COLUMN() - 4) / 2, 1) * 100 + MOD(COLUMN(), 2) * 30), 週間シフト!$DP:$DQ, 2, FALSE), 0), "")</f>
        <v/>
      </c>
      <c r="K13" s="10" t="str">
        <f>IF(COUNTIFS(週間シフト!$B:$B, $A13, 週間シフト!$H:$H, $B13, 週間シフト!BC:BC, 1) + COUNTIFS(週間シフト!$B:$B, $A13, 週間シフト!$H:$H, $B13 - 1, 週間シフト!CY:CY, 1) &gt; 0, IFERROR(VLOOKUP(CONCATENATE($AZ13, ":", FLOOR((COLUMN() - 4) / 2, 1) * 100 + MOD(COLUMN(), 2) * 30), 週間シフト!$DP:$DQ, 2, FALSE), 0), "")</f>
        <v/>
      </c>
      <c r="L13" s="10" t="str">
        <f>IF(COUNTIFS(週間シフト!$B:$B, $A13, 週間シフト!$H:$H, $B13, 週間シフト!BD:BD, 1) + COUNTIFS(週間シフト!$B:$B, $A13, 週間シフト!$H:$H, $B13 - 1, 週間シフト!CZ:CZ, 1) &gt; 0, IFERROR(VLOOKUP(CONCATENATE($AZ13, ":", FLOOR((COLUMN() - 4) / 2, 1) * 100 + MOD(COLUMN(), 2) * 30), 週間シフト!$DP:$DQ, 2, FALSE), 0), "")</f>
        <v/>
      </c>
      <c r="M13" s="10" t="str">
        <f>IF(COUNTIFS(週間シフト!$B:$B, $A13, 週間シフト!$H:$H, $B13, 週間シフト!BE:BE, 1) + COUNTIFS(週間シフト!$B:$B, $A13, 週間シフト!$H:$H, $B13 - 1, 週間シフト!DA:DA, 1) &gt; 0, IFERROR(VLOOKUP(CONCATENATE($AZ13, ":", FLOOR((COLUMN() - 4) / 2, 1) * 100 + MOD(COLUMN(), 2) * 30), 週間シフト!$DP:$DQ, 2, FALSE), 0), "")</f>
        <v/>
      </c>
      <c r="N13" s="10" t="str">
        <f>IF(COUNTIFS(週間シフト!$B:$B, $A13, 週間シフト!$H:$H, $B13, 週間シフト!BF:BF, 1) + COUNTIFS(週間シフト!$B:$B, $A13, 週間シフト!$H:$H, $B13 - 1, 週間シフト!DB:DB, 1) &gt; 0, IFERROR(VLOOKUP(CONCATENATE($AZ13, ":", FLOOR((COLUMN() - 4) / 2, 1) * 100 + MOD(COLUMN(), 2) * 30), 週間シフト!$DP:$DQ, 2, FALSE), 0), "")</f>
        <v/>
      </c>
      <c r="O13" s="10" t="str">
        <f>IF(COUNTIFS(週間シフト!$B:$B, $A13, 週間シフト!$H:$H, $B13, 週間シフト!BG:BG, 1) + COUNTIFS(週間シフト!$B:$B, $A13, 週間シフト!$H:$H, $B13 - 1, 週間シフト!DC:DC, 1) &gt; 0, IFERROR(VLOOKUP(CONCATENATE($AZ13, ":", FLOOR((COLUMN() - 4) / 2, 1) * 100 + MOD(COLUMN(), 2) * 30), 週間シフト!$DP:$DQ, 2, FALSE), 0), "")</f>
        <v/>
      </c>
      <c r="P13" s="10" t="str">
        <f>IF(COUNTIFS(週間シフト!$B:$B, $A13, 週間シフト!$H:$H, $B13, 週間シフト!BH:BH, 1) + COUNTIFS(週間シフト!$B:$B, $A13, 週間シフト!$H:$H, $B13 - 1, 週間シフト!DD:DD, 1) &gt; 0, IFERROR(VLOOKUP(CONCATENATE($AZ13, ":", FLOOR((COLUMN() - 4) / 2, 1) * 100 + MOD(COLUMN(), 2) * 30), 週間シフト!$DP:$DQ, 2, FALSE), 0), "")</f>
        <v/>
      </c>
      <c r="Q13" s="10" t="str">
        <f>IF(COUNTIFS(週間シフト!$B:$B, $A13, 週間シフト!$H:$H, $B13, 週間シフト!BI:BI, 1) + COUNTIFS(週間シフト!$B:$B, $A13, 週間シフト!$H:$H, $B13 - 1, 週間シフト!DE:DE, 1) &gt; 0, IFERROR(VLOOKUP(CONCATENATE($AZ13, ":", FLOOR((COLUMN() - 4) / 2, 1) * 100 + MOD(COLUMN(), 2) * 30), 週間シフト!$DP:$DQ, 2, FALSE), 0), "")</f>
        <v/>
      </c>
      <c r="R13" s="10" t="str">
        <f>IF(COUNTIFS(週間シフト!$B:$B, $A13, 週間シフト!$H:$H, $B13, 週間シフト!BJ:BJ, 1) + COUNTIFS(週間シフト!$B:$B, $A13, 週間シフト!$H:$H, $B13 - 1, 週間シフト!DF:DF, 1) &gt; 0, IFERROR(VLOOKUP(CONCATENATE($AZ13, ":", FLOOR((COLUMN() - 4) / 2, 1) * 100 + MOD(COLUMN(), 2) * 30), 週間シフト!$DP:$DQ, 2, FALSE), 0), "")</f>
        <v/>
      </c>
      <c r="S13" s="10" t="str">
        <f>IF(COUNTIFS(週間シフト!$B:$B, $A13, 週間シフト!$H:$H, $B13, 週間シフト!BK:BK, 1) + COUNTIFS(週間シフト!$B:$B, $A13, 週間シフト!$H:$H, $B13 - 1, 週間シフト!DG:DG, 1) &gt; 0, IFERROR(VLOOKUP(CONCATENATE($AZ13, ":", FLOOR((COLUMN() - 4) / 2, 1) * 100 + MOD(COLUMN(), 2) * 30), 週間シフト!$DP:$DQ, 2, FALSE), 0), "")</f>
        <v/>
      </c>
      <c r="T13" s="10" t="str">
        <f>IF(COUNTIFS(週間シフト!$B:$B, $A13, 週間シフト!$H:$H, $B13, 週間シフト!BL:BL, 1) + COUNTIFS(週間シフト!$B:$B, $A13, 週間シフト!$H:$H, $B13 - 1, 週間シフト!DH:DH, 1) &gt; 0, IFERROR(VLOOKUP(CONCATENATE($AZ13, ":", FLOOR((COLUMN() - 4) / 2, 1) * 100 + MOD(COLUMN(), 2) * 30), 週間シフト!$DP:$DQ, 2, FALSE), 0), "")</f>
        <v/>
      </c>
      <c r="U13" s="10" t="str">
        <f>IF(COUNTIFS(週間シフト!$B:$B, $A13, 週間シフト!$H:$H, $B13, 週間シフト!BM:BM, 1) + COUNTIFS(週間シフト!$B:$B, $A13, 週間シフト!$H:$H, $B13 - 1, 週間シフト!DI:DI, 1) &gt; 0, IFERROR(VLOOKUP(CONCATENATE($AZ13, ":", FLOOR((COLUMN() - 4) / 2, 1) * 100 + MOD(COLUMN(), 2) * 30), 週間シフト!$DP:$DQ, 2, FALSE), 0), "")</f>
        <v/>
      </c>
      <c r="V13" s="10" t="str">
        <f>IF(COUNTIFS(週間シフト!$B:$B, $A13, 週間シフト!$H:$H, $B13, 週間シフト!BN:BN, 1) + COUNTIFS(週間シフト!$B:$B, $A13, 週間シフト!$H:$H, $B13 - 1, 週間シフト!DJ:DJ, 1) &gt; 0, IFERROR(VLOOKUP(CONCATENATE($AZ13, ":", FLOOR((COLUMN() - 4) / 2, 1) * 100 + MOD(COLUMN(), 2) * 30), 週間シフト!$DP:$DQ, 2, FALSE), 0), "")</f>
        <v/>
      </c>
      <c r="W13" s="10" t="str">
        <f>IF(COUNTIFS(週間シフト!$B:$B, $A13, 週間シフト!$H:$H, $B13, 週間シフト!BO:BO, 1) + COUNTIFS(週間シフト!$B:$B, $A13, 週間シフト!$H:$H, $B13 - 1, 週間シフト!DK:DK, 1) &gt; 0, IFERROR(VLOOKUP(CONCATENATE($AZ13, ":", FLOOR((COLUMN() - 4) / 2, 1) * 100 + MOD(COLUMN(), 2) * 30), 週間シフト!$DP:$DQ, 2, FALSE), 0), "")</f>
        <v/>
      </c>
      <c r="X13" s="10" t="str">
        <f>IF(COUNTIFS(週間シフト!$B:$B, $A13, 週間シフト!$H:$H, $B13, 週間シフト!BP:BP, 1) + COUNTIFS(週間シフト!$B:$B, $A13, 週間シフト!$H:$H, $B13 - 1, 週間シフト!DL:DL, 1) &gt; 0, IFERROR(VLOOKUP(CONCATENATE($AZ13, ":", FLOOR((COLUMN() - 4) / 2, 1) * 100 + MOD(COLUMN(), 2) * 30), 週間シフト!$DP:$DQ, 2, FALSE), 0), "")</f>
        <v/>
      </c>
      <c r="Y13" s="10" t="str">
        <f>IF(COUNTIFS(週間シフト!$B:$B, $A13, 週間シフト!$H:$H, $B13, 週間シフト!BQ:BQ, 1) + COUNTIFS(週間シフト!$B:$B, $A13, 週間シフト!$H:$H, $B13 - 1, 週間シフト!DM:DM, 1) &gt; 0, IFERROR(VLOOKUP(CONCATENATE($AZ13, ":", FLOOR((COLUMN() - 4) / 2, 1) * 100 + MOD(COLUMN(), 2) * 30), 週間シフト!$DP:$DQ, 2, FALSE), 0), "")</f>
        <v/>
      </c>
      <c r="Z13" s="10" t="str">
        <f>IF(COUNTIFS(週間シフト!$B:$B, $A13, 週間シフト!$H:$H, $B13, 週間シフト!BR:BR, 1) + COUNTIFS(週間シフト!$B:$B, $A13, 週間シフト!$H:$H, $B13 - 1, 週間シフト!DN:DN, 1) &gt; 0, IFERROR(VLOOKUP(CONCATENATE($AZ13, ":", FLOOR((COLUMN() - 4) / 2, 1) * 100 + MOD(COLUMN(), 2) * 30), 週間シフト!$DP:$DQ, 2, FALSE), 0), "")</f>
        <v/>
      </c>
      <c r="AA13" s="10" t="str">
        <f>IF(COUNTIFS(週間シフト!$B:$B, $A13, 週間シフト!$H:$H, $B13, 週間シフト!BS:BS, 1) + COUNTIFS(週間シフト!$B:$B, $A13, 週間シフト!$H:$H, $B13 - 1, 週間シフト!DO:DO, 1) &gt; 0, IFERROR(VLOOKUP(CONCATENATE($AZ13, ":", FLOOR((COLUMN() - 4) / 2, 1) * 100 + MOD(COLUMN(), 2) * 30), 週間シフト!$DP:$DQ, 2, FALSE), 0), "")</f>
        <v/>
      </c>
      <c r="AB13" s="10" t="str">
        <f>IF(COUNTIFS(週間シフト!$B:$B, $A13, 週間シフト!$H:$H, $B13, 週間シフト!BT:BT, 1) + COUNTIFS(週間シフト!$B:$B, $A13, 週間シフト!$H:$H, $B13 - 1, 週間シフト!DP:DP, 1) &gt; 0, IFERROR(VLOOKUP(CONCATENATE($AZ13, ":", FLOOR((COLUMN() - 4) / 2, 1) * 100 + MOD(COLUMN(), 2) * 30), 週間シフト!$DP:$DQ, 2, FALSE), 0), "")</f>
        <v/>
      </c>
      <c r="AC13" s="10" t="str">
        <f>IF(COUNTIFS(週間シフト!$B:$B, $A13, 週間シフト!$H:$H, $B13, 週間シフト!BU:BU, 1) + COUNTIFS(週間シフト!$B:$B, $A13, 週間シフト!$H:$H, $B13 - 1, 週間シフト!DQ:DQ, 1) &gt; 0, IFERROR(VLOOKUP(CONCATENATE($AZ13, ":", FLOOR((COLUMN() - 4) / 2, 1) * 100 + MOD(COLUMN(), 2) * 30), 週間シフト!$DP:$DQ, 2, FALSE), 0), "")</f>
        <v/>
      </c>
      <c r="AD13" s="10" t="str">
        <f>IF(COUNTIFS(週間シフト!$B:$B, $A13, 週間シフト!$H:$H, $B13, 週間シフト!BV:BV, 1) + COUNTIFS(週間シフト!$B:$B, $A13, 週間シフト!$H:$H, $B13 - 1, 週間シフト!DR:DR, 1) &gt; 0, IFERROR(VLOOKUP(CONCATENATE($AZ13, ":", FLOOR((COLUMN() - 4) / 2, 1) * 100 + MOD(COLUMN(), 2) * 30), 週間シフト!$DP:$DQ, 2, FALSE), 0), "")</f>
        <v/>
      </c>
      <c r="AE13" s="10" t="str">
        <f>IF(COUNTIFS(週間シフト!$B:$B, $A13, 週間シフト!$H:$H, $B13, 週間シフト!BW:BW, 1) + COUNTIFS(週間シフト!$B:$B, $A13, 週間シフト!$H:$H, $B13 - 1, 週間シフト!DS:DS, 1) &gt; 0, IFERROR(VLOOKUP(CONCATENATE($AZ13, ":", FLOOR((COLUMN() - 4) / 2, 1) * 100 + MOD(COLUMN(), 2) * 30), 週間シフト!$DP:$DQ, 2, FALSE), 0), "")</f>
        <v/>
      </c>
      <c r="AF13" s="10" t="str">
        <f>IF(COUNTIFS(週間シフト!$B:$B, $A13, 週間シフト!$H:$H, $B13, 週間シフト!BX:BX, 1) + COUNTIFS(週間シフト!$B:$B, $A13, 週間シフト!$H:$H, $B13 - 1, 週間シフト!DT:DT, 1) &gt; 0, IFERROR(VLOOKUP(CONCATENATE($AZ13, ":", FLOOR((COLUMN() - 4) / 2, 1) * 100 + MOD(COLUMN(), 2) * 30), 週間シフト!$DP:$DQ, 2, FALSE), 0), "")</f>
        <v/>
      </c>
      <c r="AG13" s="10" t="str">
        <f>IF(COUNTIFS(週間シフト!$B:$B, $A13, 週間シフト!$H:$H, $B13, 週間シフト!BY:BY, 1) + COUNTIFS(週間シフト!$B:$B, $A13, 週間シフト!$H:$H, $B13 - 1, 週間シフト!DU:DU, 1) &gt; 0, IFERROR(VLOOKUP(CONCATENATE($AZ13, ":", FLOOR((COLUMN() - 4) / 2, 1) * 100 + MOD(COLUMN(), 2) * 30), 週間シフト!$DP:$DQ, 2, FALSE), 0), "")</f>
        <v/>
      </c>
      <c r="AH13" s="10" t="str">
        <f>IF(COUNTIFS(週間シフト!$B:$B, $A13, 週間シフト!$H:$H, $B13, 週間シフト!BZ:BZ, 1) + COUNTIFS(週間シフト!$B:$B, $A13, 週間シフト!$H:$H, $B13 - 1, 週間シフト!DV:DV, 1) &gt; 0, IFERROR(VLOOKUP(CONCATENATE($AZ13, ":", FLOOR((COLUMN() - 4) / 2, 1) * 100 + MOD(COLUMN(), 2) * 30), 週間シフト!$DP:$DQ, 2, FALSE), 0), "")</f>
        <v/>
      </c>
      <c r="AI13" s="10" t="str">
        <f>IF(COUNTIFS(週間シフト!$B:$B, $A13, 週間シフト!$H:$H, $B13, 週間シフト!CA:CA, 1) + COUNTIFS(週間シフト!$B:$B, $A13, 週間シフト!$H:$H, $B13 - 1, 週間シフト!DW:DW, 1) &gt; 0, IFERROR(VLOOKUP(CONCATENATE($AZ13, ":", FLOOR((COLUMN() - 4) / 2, 1) * 100 + MOD(COLUMN(), 2) * 30), 週間シフト!$DP:$DQ, 2, FALSE), 0), "")</f>
        <v/>
      </c>
      <c r="AJ13" s="10" t="str">
        <f>IF(COUNTIFS(週間シフト!$B:$B, $A13, 週間シフト!$H:$H, $B13, 週間シフト!CB:CB, 1) + COUNTIFS(週間シフト!$B:$B, $A13, 週間シフト!$H:$H, $B13 - 1, 週間シフト!DX:DX, 1) &gt; 0, IFERROR(VLOOKUP(CONCATENATE($AZ13, ":", FLOOR((COLUMN() - 4) / 2, 1) * 100 + MOD(COLUMN(), 2) * 30), 週間シフト!$DP:$DQ, 2, FALSE), 0), "")</f>
        <v/>
      </c>
      <c r="AK13" s="10" t="str">
        <f>IF(COUNTIFS(週間シフト!$B:$B, $A13, 週間シフト!$H:$H, $B13, 週間シフト!CC:CC, 1) + COUNTIFS(週間シフト!$B:$B, $A13, 週間シフト!$H:$H, $B13 - 1, 週間シフト!DY:DY, 1) &gt; 0, IFERROR(VLOOKUP(CONCATENATE($AZ13, ":", FLOOR((COLUMN() - 4) / 2, 1) * 100 + MOD(COLUMN(), 2) * 30), 週間シフト!$DP:$DQ, 2, FALSE), 0), "")</f>
        <v/>
      </c>
      <c r="AL13" s="10" t="str">
        <f>IF(COUNTIFS(週間シフト!$B:$B, $A13, 週間シフト!$H:$H, $B13, 週間シフト!CD:CD, 1) + COUNTIFS(週間シフト!$B:$B, $A13, 週間シフト!$H:$H, $B13 - 1, 週間シフト!DZ:DZ, 1) &gt; 0, IFERROR(VLOOKUP(CONCATENATE($AZ13, ":", FLOOR((COLUMN() - 4) / 2, 1) * 100 + MOD(COLUMN(), 2) * 30), 週間シフト!$DP:$DQ, 2, FALSE), 0), "")</f>
        <v/>
      </c>
      <c r="AM13" s="10" t="str">
        <f>IF(COUNTIFS(週間シフト!$B:$B, $A13, 週間シフト!$H:$H, $B13, 週間シフト!CE:CE, 1) + COUNTIFS(週間シフト!$B:$B, $A13, 週間シフト!$H:$H, $B13 - 1, 週間シフト!EA:EA, 1) &gt; 0, IFERROR(VLOOKUP(CONCATENATE($AZ13, ":", FLOOR((COLUMN() - 4) / 2, 1) * 100 + MOD(COLUMN(), 2) * 30), 週間シフト!$DP:$DQ, 2, FALSE), 0), "")</f>
        <v/>
      </c>
      <c r="AN13" s="10" t="str">
        <f>IF(COUNTIFS(週間シフト!$B:$B, $A13, 週間シフト!$H:$H, $B13, 週間シフト!CF:CF, 1) + COUNTIFS(週間シフト!$B:$B, $A13, 週間シフト!$H:$H, $B13 - 1, 週間シフト!EB:EB, 1) &gt; 0, IFERROR(VLOOKUP(CONCATENATE($AZ13, ":", FLOOR((COLUMN() - 4) / 2, 1) * 100 + MOD(COLUMN(), 2) * 30), 週間シフト!$DP:$DQ, 2, FALSE), 0), "")</f>
        <v/>
      </c>
      <c r="AO13" s="10" t="str">
        <f>IF(COUNTIFS(週間シフト!$B:$B, $A13, 週間シフト!$H:$H, $B13, 週間シフト!CG:CG, 1) + COUNTIFS(週間シフト!$B:$B, $A13, 週間シフト!$H:$H, $B13 - 1, 週間シフト!EC:EC, 1) &gt; 0, IFERROR(VLOOKUP(CONCATENATE($AZ13, ":", FLOOR((COLUMN() - 4) / 2, 1) * 100 + MOD(COLUMN(), 2) * 30), 週間シフト!$DP:$DQ, 2, FALSE), 0), "")</f>
        <v/>
      </c>
      <c r="AP13" s="10" t="str">
        <f>IF(COUNTIFS(週間シフト!$B:$B, $A13, 週間シフト!$H:$H, $B13, 週間シフト!CH:CH, 1) + COUNTIFS(週間シフト!$B:$B, $A13, 週間シフト!$H:$H, $B13 - 1, 週間シフト!ED:ED, 1) &gt; 0, IFERROR(VLOOKUP(CONCATENATE($AZ13, ":", FLOOR((COLUMN() - 4) / 2, 1) * 100 + MOD(COLUMN(), 2) * 30), 週間シフト!$DP:$DQ, 2, FALSE), 0), "")</f>
        <v/>
      </c>
      <c r="AQ13" s="10" t="str">
        <f>IF(COUNTIFS(週間シフト!$B:$B, $A13, 週間シフト!$H:$H, $B13, 週間シフト!CI:CI, 1) + COUNTIFS(週間シフト!$B:$B, $A13, 週間シフト!$H:$H, $B13 - 1, 週間シフト!EE:EE, 1) &gt; 0, IFERROR(VLOOKUP(CONCATENATE($AZ13, ":", FLOOR((COLUMN() - 4) / 2, 1) * 100 + MOD(COLUMN(), 2) * 30), 週間シフト!$DP:$DQ, 2, FALSE), 0), "")</f>
        <v/>
      </c>
      <c r="AR13" s="10" t="str">
        <f>IF(COUNTIFS(週間シフト!$B:$B, $A13, 週間シフト!$H:$H, $B13, 週間シフト!CJ:CJ, 1) + COUNTIFS(週間シフト!$B:$B, $A13, 週間シフト!$H:$H, $B13 - 1, 週間シフト!EF:EF, 1) &gt; 0, IFERROR(VLOOKUP(CONCATENATE($AZ13, ":", FLOOR((COLUMN() - 4) / 2, 1) * 100 + MOD(COLUMN(), 2) * 30), 週間シフト!$DP:$DQ, 2, FALSE), 0), "")</f>
        <v/>
      </c>
      <c r="AS13" s="10" t="str">
        <f>IF(COUNTIFS(週間シフト!$B:$B, $A13, 週間シフト!$H:$H, $B13, 週間シフト!CK:CK, 1) + COUNTIFS(週間シフト!$B:$B, $A13, 週間シフト!$H:$H, $B13 - 1, 週間シフト!EG:EG, 1) &gt; 0, IFERROR(VLOOKUP(CONCATENATE($AZ13, ":", FLOOR((COLUMN() - 4) / 2, 1) * 100 + MOD(COLUMN(), 2) * 30), 週間シフト!$DP:$DQ, 2, FALSE), 0), "")</f>
        <v/>
      </c>
      <c r="AT13" s="10" t="str">
        <f>IF(COUNTIFS(週間シフト!$B:$B, $A13, 週間シフト!$H:$H, $B13, 週間シフト!CL:CL, 1) + COUNTIFS(週間シフト!$B:$B, $A13, 週間シフト!$H:$H, $B13 - 1, 週間シフト!EH:EH, 1) &gt; 0, IFERROR(VLOOKUP(CONCATENATE($AZ13, ":", FLOOR((COLUMN() - 4) / 2, 1) * 100 + MOD(COLUMN(), 2) * 30), 週間シフト!$DP:$DQ, 2, FALSE), 0), "")</f>
        <v/>
      </c>
      <c r="AU13" s="10" t="str">
        <f>IF(COUNTIFS(週間シフト!$B:$B, $A13, 週間シフト!$H:$H, $B13, 週間シフト!CM:CM, 1) + COUNTIFS(週間シフト!$B:$B, $A13, 週間シフト!$H:$H, $B13 - 1, 週間シフト!EI:EI, 1) &gt; 0, IFERROR(VLOOKUP(CONCATENATE($AZ13, ":", FLOOR((COLUMN() - 4) / 2, 1) * 100 + MOD(COLUMN(), 2) * 30), 週間シフト!$DP:$DQ, 2, FALSE), 0), "")</f>
        <v/>
      </c>
      <c r="AV13" s="10" t="str">
        <f>IF(COUNTIFS(週間シフト!$B:$B, $A13, 週間シフト!$H:$H, $B13, 週間シフト!CN:CN, 1) + COUNTIFS(週間シフト!$B:$B, $A13, 週間シフト!$H:$H, $B13 - 1, 週間シフト!EJ:EJ, 1) &gt; 0, IFERROR(VLOOKUP(CONCATENATE($AZ13, ":", FLOOR((COLUMN() - 4) / 2, 1) * 100 + MOD(COLUMN(), 2) * 30), 週間シフト!$DP:$DQ, 2, FALSE), 0), "")</f>
        <v/>
      </c>
      <c r="AW13" s="10" t="str">
        <f>IF(COUNTIFS(週間シフト!$B:$B, $A13, 週間シフト!$H:$H, $B13, 週間シフト!CO:CO, 1) + COUNTIFS(週間シフト!$B:$B, $A13, 週間シフト!$H:$H, $B13 - 1, 週間シフト!EK:EK, 1) &gt; 0, IFERROR(VLOOKUP(CONCATENATE($AZ13, ":", FLOOR((COLUMN() - 4) / 2, 1) * 100 + MOD(COLUMN(), 2) * 30), 週間シフト!$DP:$DQ, 2, FALSE), 0), "")</f>
        <v/>
      </c>
      <c r="AX13" s="10" t="str">
        <f>IF(COUNTIFS(週間シフト!$B:$B, $A13, 週間シフト!$H:$H, $B13, 週間シフト!CP:CP, 1) + COUNTIFS(週間シフト!$B:$B, $A13, 週間シフト!$H:$H, $B13 - 1, 週間シフト!EL:EL, 1) &gt; 0, IFERROR(VLOOKUP(CONCATENATE($AZ13, ":", FLOOR((COLUMN() - 4) / 2, 1) * 100 + MOD(COLUMN(), 2) * 30), 週間シフト!$DP:$DQ, 2, FALSE), 0), "")</f>
        <v/>
      </c>
      <c r="AY13" s="10" t="str">
        <f>IF(COUNTIFS(週間シフト!$B:$B, $A13, 週間シフト!$H:$H, $B13, 週間シフト!CQ:CQ, 1) + COUNTIFS(週間シフト!$B:$B, $A13, 週間シフト!$H:$H, $B13 - 1, 週間シフト!EM:EM, 1) &gt; 0, IFERROR(VLOOKUP(CONCATENATE($AZ13, ":", FLOOR((COLUMN() - 4) / 2, 1) * 100 + MOD(COLUMN(), 2) * 30), 週間シフト!$DP:$DQ, 2, FALSE), 0), "")</f>
        <v/>
      </c>
      <c r="AZ13" s="2" t="e">
        <f>CONCATENATE(VLOOKUP(A13, スタッフ一覧!A:D, 4, FALSE), ":",  YEAR(B13), ":",  MONTH(B13), ":",  DAY(B13))</f>
        <v>#N/A</v>
      </c>
      <c r="BA13"/>
      <c r="BB13"/>
    </row>
    <row r="14" spans="1:54">
      <c r="A14" s="1"/>
      <c r="B14" s="5"/>
      <c r="C14" s="12" t="str">
        <f t="shared" si="0"/>
        <v/>
      </c>
      <c r="D14" s="10" t="str">
        <f>IF(COUNTIFS(週間シフト!$B:$B, $A14, 週間シフト!$H:$H, $B14, 週間シフト!AV:AV, 1) + COUNTIFS(週間シフト!$B:$B, $A14, 週間シフト!$H:$H, $B14 - 1, 週間シフト!CR:CR, 1) &gt; 0, IFERROR(VLOOKUP(CONCATENATE($AZ14, ":", FLOOR((COLUMN() - 4) / 2, 1) * 100 + MOD(COLUMN(), 2) * 30), 週間シフト!$DP:$DQ, 2, FALSE), 0), "")</f>
        <v/>
      </c>
      <c r="E14" s="10" t="str">
        <f>IF(COUNTIFS(週間シフト!$B:$B, $A14, 週間シフト!$H:$H, $B14, 週間シフト!AW:AW, 1) + COUNTIFS(週間シフト!$B:$B, $A14, 週間シフト!$H:$H, $B14 - 1, 週間シフト!CS:CS, 1) &gt; 0, IFERROR(VLOOKUP(CONCATENATE($AZ14, ":", FLOOR((COLUMN() - 4) / 2, 1) * 100 + MOD(COLUMN(), 2) * 30), 週間シフト!$DP:$DQ, 2, FALSE), 0), "")</f>
        <v/>
      </c>
      <c r="F14" s="10" t="str">
        <f>IF(COUNTIFS(週間シフト!$B:$B, $A14, 週間シフト!$H:$H, $B14, 週間シフト!AX:AX, 1) + COUNTIFS(週間シフト!$B:$B, $A14, 週間シフト!$H:$H, $B14 - 1, 週間シフト!CT:CT, 1) &gt; 0, IFERROR(VLOOKUP(CONCATENATE($AZ14, ":", FLOOR((COLUMN() - 4) / 2, 1) * 100 + MOD(COLUMN(), 2) * 30), 週間シフト!$DP:$DQ, 2, FALSE), 0), "")</f>
        <v/>
      </c>
      <c r="G14" s="10" t="str">
        <f>IF(COUNTIFS(週間シフト!$B:$B, $A14, 週間シフト!$H:$H, $B14, 週間シフト!AY:AY, 1) + COUNTIFS(週間シフト!$B:$B, $A14, 週間シフト!$H:$H, $B14 - 1, 週間シフト!CU:CU, 1) &gt; 0, IFERROR(VLOOKUP(CONCATENATE($AZ14, ":", FLOOR((COLUMN() - 4) / 2, 1) * 100 + MOD(COLUMN(), 2) * 30), 週間シフト!$DP:$DQ, 2, FALSE), 0), "")</f>
        <v/>
      </c>
      <c r="H14" s="10" t="str">
        <f>IF(COUNTIFS(週間シフト!$B:$B, $A14, 週間シフト!$H:$H, $B14, 週間シフト!AZ:AZ, 1) + COUNTIFS(週間シフト!$B:$B, $A14, 週間シフト!$H:$H, $B14 - 1, 週間シフト!CV:CV, 1) &gt; 0, IFERROR(VLOOKUP(CONCATENATE($AZ14, ":", FLOOR((COLUMN() - 4) / 2, 1) * 100 + MOD(COLUMN(), 2) * 30), 週間シフト!$DP:$DQ, 2, FALSE), 0), "")</f>
        <v/>
      </c>
      <c r="I14" s="10" t="str">
        <f>IF(COUNTIFS(週間シフト!$B:$B, $A14, 週間シフト!$H:$H, $B14, 週間シフト!BA:BA, 1) + COUNTIFS(週間シフト!$B:$B, $A14, 週間シフト!$H:$H, $B14 - 1, 週間シフト!CW:CW, 1) &gt; 0, IFERROR(VLOOKUP(CONCATENATE($AZ14, ":", FLOOR((COLUMN() - 4) / 2, 1) * 100 + MOD(COLUMN(), 2) * 30), 週間シフト!$DP:$DQ, 2, FALSE), 0), "")</f>
        <v/>
      </c>
      <c r="J14" s="10" t="str">
        <f>IF(COUNTIFS(週間シフト!$B:$B, $A14, 週間シフト!$H:$H, $B14, 週間シフト!BB:BB, 1) + COUNTIFS(週間シフト!$B:$B, $A14, 週間シフト!$H:$H, $B14 - 1, 週間シフト!CX:CX, 1) &gt; 0, IFERROR(VLOOKUP(CONCATENATE($AZ14, ":", FLOOR((COLUMN() - 4) / 2, 1) * 100 + MOD(COLUMN(), 2) * 30), 週間シフト!$DP:$DQ, 2, FALSE), 0), "")</f>
        <v/>
      </c>
      <c r="K14" s="10" t="str">
        <f>IF(COUNTIFS(週間シフト!$B:$B, $A14, 週間シフト!$H:$H, $B14, 週間シフト!BC:BC, 1) + COUNTIFS(週間シフト!$B:$B, $A14, 週間シフト!$H:$H, $B14 - 1, 週間シフト!CY:CY, 1) &gt; 0, IFERROR(VLOOKUP(CONCATENATE($AZ14, ":", FLOOR((COLUMN() - 4) / 2, 1) * 100 + MOD(COLUMN(), 2) * 30), 週間シフト!$DP:$DQ, 2, FALSE), 0), "")</f>
        <v/>
      </c>
      <c r="L14" s="10" t="str">
        <f>IF(COUNTIFS(週間シフト!$B:$B, $A14, 週間シフト!$H:$H, $B14, 週間シフト!BD:BD, 1) + COUNTIFS(週間シフト!$B:$B, $A14, 週間シフト!$H:$H, $B14 - 1, 週間シフト!CZ:CZ, 1) &gt; 0, IFERROR(VLOOKUP(CONCATENATE($AZ14, ":", FLOOR((COLUMN() - 4) / 2, 1) * 100 + MOD(COLUMN(), 2) * 30), 週間シフト!$DP:$DQ, 2, FALSE), 0), "")</f>
        <v/>
      </c>
      <c r="M14" s="10" t="str">
        <f>IF(COUNTIFS(週間シフト!$B:$B, $A14, 週間シフト!$H:$H, $B14, 週間シフト!BE:BE, 1) + COUNTIFS(週間シフト!$B:$B, $A14, 週間シフト!$H:$H, $B14 - 1, 週間シフト!DA:DA, 1) &gt; 0, IFERROR(VLOOKUP(CONCATENATE($AZ14, ":", FLOOR((COLUMN() - 4) / 2, 1) * 100 + MOD(COLUMN(), 2) * 30), 週間シフト!$DP:$DQ, 2, FALSE), 0), "")</f>
        <v/>
      </c>
      <c r="N14" s="10" t="str">
        <f>IF(COUNTIFS(週間シフト!$B:$B, $A14, 週間シフト!$H:$H, $B14, 週間シフト!BF:BF, 1) + COUNTIFS(週間シフト!$B:$B, $A14, 週間シフト!$H:$H, $B14 - 1, 週間シフト!DB:DB, 1) &gt; 0, IFERROR(VLOOKUP(CONCATENATE($AZ14, ":", FLOOR((COLUMN() - 4) / 2, 1) * 100 + MOD(COLUMN(), 2) * 30), 週間シフト!$DP:$DQ, 2, FALSE), 0), "")</f>
        <v/>
      </c>
      <c r="O14" s="10" t="str">
        <f>IF(COUNTIFS(週間シフト!$B:$B, $A14, 週間シフト!$H:$H, $B14, 週間シフト!BG:BG, 1) + COUNTIFS(週間シフト!$B:$B, $A14, 週間シフト!$H:$H, $B14 - 1, 週間シフト!DC:DC, 1) &gt; 0, IFERROR(VLOOKUP(CONCATENATE($AZ14, ":", FLOOR((COLUMN() - 4) / 2, 1) * 100 + MOD(COLUMN(), 2) * 30), 週間シフト!$DP:$DQ, 2, FALSE), 0), "")</f>
        <v/>
      </c>
      <c r="P14" s="10" t="str">
        <f>IF(COUNTIFS(週間シフト!$B:$B, $A14, 週間シフト!$H:$H, $B14, 週間シフト!BH:BH, 1) + COUNTIFS(週間シフト!$B:$B, $A14, 週間シフト!$H:$H, $B14 - 1, 週間シフト!DD:DD, 1) &gt; 0, IFERROR(VLOOKUP(CONCATENATE($AZ14, ":", FLOOR((COLUMN() - 4) / 2, 1) * 100 + MOD(COLUMN(), 2) * 30), 週間シフト!$DP:$DQ, 2, FALSE), 0), "")</f>
        <v/>
      </c>
      <c r="Q14" s="10" t="str">
        <f>IF(COUNTIFS(週間シフト!$B:$B, $A14, 週間シフト!$H:$H, $B14, 週間シフト!BI:BI, 1) + COUNTIFS(週間シフト!$B:$B, $A14, 週間シフト!$H:$H, $B14 - 1, 週間シフト!DE:DE, 1) &gt; 0, IFERROR(VLOOKUP(CONCATENATE($AZ14, ":", FLOOR((COLUMN() - 4) / 2, 1) * 100 + MOD(COLUMN(), 2) * 30), 週間シフト!$DP:$DQ, 2, FALSE), 0), "")</f>
        <v/>
      </c>
      <c r="R14" s="10" t="str">
        <f>IF(COUNTIFS(週間シフト!$B:$B, $A14, 週間シフト!$H:$H, $B14, 週間シフト!BJ:BJ, 1) + COUNTIFS(週間シフト!$B:$B, $A14, 週間シフト!$H:$H, $B14 - 1, 週間シフト!DF:DF, 1) &gt; 0, IFERROR(VLOOKUP(CONCATENATE($AZ14, ":", FLOOR((COLUMN() - 4) / 2, 1) * 100 + MOD(COLUMN(), 2) * 30), 週間シフト!$DP:$DQ, 2, FALSE), 0), "")</f>
        <v/>
      </c>
      <c r="S14" s="10" t="str">
        <f>IF(COUNTIFS(週間シフト!$B:$B, $A14, 週間シフト!$H:$H, $B14, 週間シフト!BK:BK, 1) + COUNTIFS(週間シフト!$B:$B, $A14, 週間シフト!$H:$H, $B14 - 1, 週間シフト!DG:DG, 1) &gt; 0, IFERROR(VLOOKUP(CONCATENATE($AZ14, ":", FLOOR((COLUMN() - 4) / 2, 1) * 100 + MOD(COLUMN(), 2) * 30), 週間シフト!$DP:$DQ, 2, FALSE), 0), "")</f>
        <v/>
      </c>
      <c r="T14" s="10" t="str">
        <f>IF(COUNTIFS(週間シフト!$B:$B, $A14, 週間シフト!$H:$H, $B14, 週間シフト!BL:BL, 1) + COUNTIFS(週間シフト!$B:$B, $A14, 週間シフト!$H:$H, $B14 - 1, 週間シフト!DH:DH, 1) &gt; 0, IFERROR(VLOOKUP(CONCATENATE($AZ14, ":", FLOOR((COLUMN() - 4) / 2, 1) * 100 + MOD(COLUMN(), 2) * 30), 週間シフト!$DP:$DQ, 2, FALSE), 0), "")</f>
        <v/>
      </c>
      <c r="U14" s="10" t="str">
        <f>IF(COUNTIFS(週間シフト!$B:$B, $A14, 週間シフト!$H:$H, $B14, 週間シフト!BM:BM, 1) + COUNTIFS(週間シフト!$B:$B, $A14, 週間シフト!$H:$H, $B14 - 1, 週間シフト!DI:DI, 1) &gt; 0, IFERROR(VLOOKUP(CONCATENATE($AZ14, ":", FLOOR((COLUMN() - 4) / 2, 1) * 100 + MOD(COLUMN(), 2) * 30), 週間シフト!$DP:$DQ, 2, FALSE), 0), "")</f>
        <v/>
      </c>
      <c r="V14" s="10" t="str">
        <f>IF(COUNTIFS(週間シフト!$B:$B, $A14, 週間シフト!$H:$H, $B14, 週間シフト!BN:BN, 1) + COUNTIFS(週間シフト!$B:$B, $A14, 週間シフト!$H:$H, $B14 - 1, 週間シフト!DJ:DJ, 1) &gt; 0, IFERROR(VLOOKUP(CONCATENATE($AZ14, ":", FLOOR((COLUMN() - 4) / 2, 1) * 100 + MOD(COLUMN(), 2) * 30), 週間シフト!$DP:$DQ, 2, FALSE), 0), "")</f>
        <v/>
      </c>
      <c r="W14" s="10" t="str">
        <f>IF(COUNTIFS(週間シフト!$B:$B, $A14, 週間シフト!$H:$H, $B14, 週間シフト!BO:BO, 1) + COUNTIFS(週間シフト!$B:$B, $A14, 週間シフト!$H:$H, $B14 - 1, 週間シフト!DK:DK, 1) &gt; 0, IFERROR(VLOOKUP(CONCATENATE($AZ14, ":", FLOOR((COLUMN() - 4) / 2, 1) * 100 + MOD(COLUMN(), 2) * 30), 週間シフト!$DP:$DQ, 2, FALSE), 0), "")</f>
        <v/>
      </c>
      <c r="X14" s="10" t="str">
        <f>IF(COUNTIFS(週間シフト!$B:$B, $A14, 週間シフト!$H:$H, $B14, 週間シフト!BP:BP, 1) + COUNTIFS(週間シフト!$B:$B, $A14, 週間シフト!$H:$H, $B14 - 1, 週間シフト!DL:DL, 1) &gt; 0, IFERROR(VLOOKUP(CONCATENATE($AZ14, ":", FLOOR((COLUMN() - 4) / 2, 1) * 100 + MOD(COLUMN(), 2) * 30), 週間シフト!$DP:$DQ, 2, FALSE), 0), "")</f>
        <v/>
      </c>
      <c r="Y14" s="10" t="str">
        <f>IF(COUNTIFS(週間シフト!$B:$B, $A14, 週間シフト!$H:$H, $B14, 週間シフト!BQ:BQ, 1) + COUNTIFS(週間シフト!$B:$B, $A14, 週間シフト!$H:$H, $B14 - 1, 週間シフト!DM:DM, 1) &gt; 0, IFERROR(VLOOKUP(CONCATENATE($AZ14, ":", FLOOR((COLUMN() - 4) / 2, 1) * 100 + MOD(COLUMN(), 2) * 30), 週間シフト!$DP:$DQ, 2, FALSE), 0), "")</f>
        <v/>
      </c>
      <c r="Z14" s="10" t="str">
        <f>IF(COUNTIFS(週間シフト!$B:$B, $A14, 週間シフト!$H:$H, $B14, 週間シフト!BR:BR, 1) + COUNTIFS(週間シフト!$B:$B, $A14, 週間シフト!$H:$H, $B14 - 1, 週間シフト!DN:DN, 1) &gt; 0, IFERROR(VLOOKUP(CONCATENATE($AZ14, ":", FLOOR((COLUMN() - 4) / 2, 1) * 100 + MOD(COLUMN(), 2) * 30), 週間シフト!$DP:$DQ, 2, FALSE), 0), "")</f>
        <v/>
      </c>
      <c r="AA14" s="10" t="str">
        <f>IF(COUNTIFS(週間シフト!$B:$B, $A14, 週間シフト!$H:$H, $B14, 週間シフト!BS:BS, 1) + COUNTIFS(週間シフト!$B:$B, $A14, 週間シフト!$H:$H, $B14 - 1, 週間シフト!DO:DO, 1) &gt; 0, IFERROR(VLOOKUP(CONCATENATE($AZ14, ":", FLOOR((COLUMN() - 4) / 2, 1) * 100 + MOD(COLUMN(), 2) * 30), 週間シフト!$DP:$DQ, 2, FALSE), 0), "")</f>
        <v/>
      </c>
      <c r="AB14" s="10" t="str">
        <f>IF(COUNTIFS(週間シフト!$B:$B, $A14, 週間シフト!$H:$H, $B14, 週間シフト!BT:BT, 1) + COUNTIFS(週間シフト!$B:$B, $A14, 週間シフト!$H:$H, $B14 - 1, 週間シフト!DP:DP, 1) &gt; 0, IFERROR(VLOOKUP(CONCATENATE($AZ14, ":", FLOOR((COLUMN() - 4) / 2, 1) * 100 + MOD(COLUMN(), 2) * 30), 週間シフト!$DP:$DQ, 2, FALSE), 0), "")</f>
        <v/>
      </c>
      <c r="AC14" s="10" t="str">
        <f>IF(COUNTIFS(週間シフト!$B:$B, $A14, 週間シフト!$H:$H, $B14, 週間シフト!BU:BU, 1) + COUNTIFS(週間シフト!$B:$B, $A14, 週間シフト!$H:$H, $B14 - 1, 週間シフト!DQ:DQ, 1) &gt; 0, IFERROR(VLOOKUP(CONCATENATE($AZ14, ":", FLOOR((COLUMN() - 4) / 2, 1) * 100 + MOD(COLUMN(), 2) * 30), 週間シフト!$DP:$DQ, 2, FALSE), 0), "")</f>
        <v/>
      </c>
      <c r="AD14" s="10" t="str">
        <f>IF(COUNTIFS(週間シフト!$B:$B, $A14, 週間シフト!$H:$H, $B14, 週間シフト!BV:BV, 1) + COUNTIFS(週間シフト!$B:$B, $A14, 週間シフト!$H:$H, $B14 - 1, 週間シフト!DR:DR, 1) &gt; 0, IFERROR(VLOOKUP(CONCATENATE($AZ14, ":", FLOOR((COLUMN() - 4) / 2, 1) * 100 + MOD(COLUMN(), 2) * 30), 週間シフト!$DP:$DQ, 2, FALSE), 0), "")</f>
        <v/>
      </c>
      <c r="AE14" s="10" t="str">
        <f>IF(COUNTIFS(週間シフト!$B:$B, $A14, 週間シフト!$H:$H, $B14, 週間シフト!BW:BW, 1) + COUNTIFS(週間シフト!$B:$B, $A14, 週間シフト!$H:$H, $B14 - 1, 週間シフト!DS:DS, 1) &gt; 0, IFERROR(VLOOKUP(CONCATENATE($AZ14, ":", FLOOR((COLUMN() - 4) / 2, 1) * 100 + MOD(COLUMN(), 2) * 30), 週間シフト!$DP:$DQ, 2, FALSE), 0), "")</f>
        <v/>
      </c>
      <c r="AF14" s="10" t="str">
        <f>IF(COUNTIFS(週間シフト!$B:$B, $A14, 週間シフト!$H:$H, $B14, 週間シフト!BX:BX, 1) + COUNTIFS(週間シフト!$B:$B, $A14, 週間シフト!$H:$H, $B14 - 1, 週間シフト!DT:DT, 1) &gt; 0, IFERROR(VLOOKUP(CONCATENATE($AZ14, ":", FLOOR((COLUMN() - 4) / 2, 1) * 100 + MOD(COLUMN(), 2) * 30), 週間シフト!$DP:$DQ, 2, FALSE), 0), "")</f>
        <v/>
      </c>
      <c r="AG14" s="10" t="str">
        <f>IF(COUNTIFS(週間シフト!$B:$B, $A14, 週間シフト!$H:$H, $B14, 週間シフト!BY:BY, 1) + COUNTIFS(週間シフト!$B:$B, $A14, 週間シフト!$H:$H, $B14 - 1, 週間シフト!DU:DU, 1) &gt; 0, IFERROR(VLOOKUP(CONCATENATE($AZ14, ":", FLOOR((COLUMN() - 4) / 2, 1) * 100 + MOD(COLUMN(), 2) * 30), 週間シフト!$DP:$DQ, 2, FALSE), 0), "")</f>
        <v/>
      </c>
      <c r="AH14" s="10" t="str">
        <f>IF(COUNTIFS(週間シフト!$B:$B, $A14, 週間シフト!$H:$H, $B14, 週間シフト!BZ:BZ, 1) + COUNTIFS(週間シフト!$B:$B, $A14, 週間シフト!$H:$H, $B14 - 1, 週間シフト!DV:DV, 1) &gt; 0, IFERROR(VLOOKUP(CONCATENATE($AZ14, ":", FLOOR((COLUMN() - 4) / 2, 1) * 100 + MOD(COLUMN(), 2) * 30), 週間シフト!$DP:$DQ, 2, FALSE), 0), "")</f>
        <v/>
      </c>
      <c r="AI14" s="10" t="str">
        <f>IF(COUNTIFS(週間シフト!$B:$B, $A14, 週間シフト!$H:$H, $B14, 週間シフト!CA:CA, 1) + COUNTIFS(週間シフト!$B:$B, $A14, 週間シフト!$H:$H, $B14 - 1, 週間シフト!DW:DW, 1) &gt; 0, IFERROR(VLOOKUP(CONCATENATE($AZ14, ":", FLOOR((COLUMN() - 4) / 2, 1) * 100 + MOD(COLUMN(), 2) * 30), 週間シフト!$DP:$DQ, 2, FALSE), 0), "")</f>
        <v/>
      </c>
      <c r="AJ14" s="10" t="str">
        <f>IF(COUNTIFS(週間シフト!$B:$B, $A14, 週間シフト!$H:$H, $B14, 週間シフト!CB:CB, 1) + COUNTIFS(週間シフト!$B:$B, $A14, 週間シフト!$H:$H, $B14 - 1, 週間シフト!DX:DX, 1) &gt; 0, IFERROR(VLOOKUP(CONCATENATE($AZ14, ":", FLOOR((COLUMN() - 4) / 2, 1) * 100 + MOD(COLUMN(), 2) * 30), 週間シフト!$DP:$DQ, 2, FALSE), 0), "")</f>
        <v/>
      </c>
      <c r="AK14" s="10" t="str">
        <f>IF(COUNTIFS(週間シフト!$B:$B, $A14, 週間シフト!$H:$H, $B14, 週間シフト!CC:CC, 1) + COUNTIFS(週間シフト!$B:$B, $A14, 週間シフト!$H:$H, $B14 - 1, 週間シフト!DY:DY, 1) &gt; 0, IFERROR(VLOOKUP(CONCATENATE($AZ14, ":", FLOOR((COLUMN() - 4) / 2, 1) * 100 + MOD(COLUMN(), 2) * 30), 週間シフト!$DP:$DQ, 2, FALSE), 0), "")</f>
        <v/>
      </c>
      <c r="AL14" s="10" t="str">
        <f>IF(COUNTIFS(週間シフト!$B:$B, $A14, 週間シフト!$H:$H, $B14, 週間シフト!CD:CD, 1) + COUNTIFS(週間シフト!$B:$B, $A14, 週間シフト!$H:$H, $B14 - 1, 週間シフト!DZ:DZ, 1) &gt; 0, IFERROR(VLOOKUP(CONCATENATE($AZ14, ":", FLOOR((COLUMN() - 4) / 2, 1) * 100 + MOD(COLUMN(), 2) * 30), 週間シフト!$DP:$DQ, 2, FALSE), 0), "")</f>
        <v/>
      </c>
      <c r="AM14" s="10" t="str">
        <f>IF(COUNTIFS(週間シフト!$B:$B, $A14, 週間シフト!$H:$H, $B14, 週間シフト!CE:CE, 1) + COUNTIFS(週間シフト!$B:$B, $A14, 週間シフト!$H:$H, $B14 - 1, 週間シフト!EA:EA, 1) &gt; 0, IFERROR(VLOOKUP(CONCATENATE($AZ14, ":", FLOOR((COLUMN() - 4) / 2, 1) * 100 + MOD(COLUMN(), 2) * 30), 週間シフト!$DP:$DQ, 2, FALSE), 0), "")</f>
        <v/>
      </c>
      <c r="AN14" s="10" t="str">
        <f>IF(COUNTIFS(週間シフト!$B:$B, $A14, 週間シフト!$H:$H, $B14, 週間シフト!CF:CF, 1) + COUNTIFS(週間シフト!$B:$B, $A14, 週間シフト!$H:$H, $B14 - 1, 週間シフト!EB:EB, 1) &gt; 0, IFERROR(VLOOKUP(CONCATENATE($AZ14, ":", FLOOR((COLUMN() - 4) / 2, 1) * 100 + MOD(COLUMN(), 2) * 30), 週間シフト!$DP:$DQ, 2, FALSE), 0), "")</f>
        <v/>
      </c>
      <c r="AO14" s="10" t="str">
        <f>IF(COUNTIFS(週間シフト!$B:$B, $A14, 週間シフト!$H:$H, $B14, 週間シフト!CG:CG, 1) + COUNTIFS(週間シフト!$B:$B, $A14, 週間シフト!$H:$H, $B14 - 1, 週間シフト!EC:EC, 1) &gt; 0, IFERROR(VLOOKUP(CONCATENATE($AZ14, ":", FLOOR((COLUMN() - 4) / 2, 1) * 100 + MOD(COLUMN(), 2) * 30), 週間シフト!$DP:$DQ, 2, FALSE), 0), "")</f>
        <v/>
      </c>
      <c r="AP14" s="10" t="str">
        <f>IF(COUNTIFS(週間シフト!$B:$B, $A14, 週間シフト!$H:$H, $B14, 週間シフト!CH:CH, 1) + COUNTIFS(週間シフト!$B:$B, $A14, 週間シフト!$H:$H, $B14 - 1, 週間シフト!ED:ED, 1) &gt; 0, IFERROR(VLOOKUP(CONCATENATE($AZ14, ":", FLOOR((COLUMN() - 4) / 2, 1) * 100 + MOD(COLUMN(), 2) * 30), 週間シフト!$DP:$DQ, 2, FALSE), 0), "")</f>
        <v/>
      </c>
      <c r="AQ14" s="10" t="str">
        <f>IF(COUNTIFS(週間シフト!$B:$B, $A14, 週間シフト!$H:$H, $B14, 週間シフト!CI:CI, 1) + COUNTIFS(週間シフト!$B:$B, $A14, 週間シフト!$H:$H, $B14 - 1, 週間シフト!EE:EE, 1) &gt; 0, IFERROR(VLOOKUP(CONCATENATE($AZ14, ":", FLOOR((COLUMN() - 4) / 2, 1) * 100 + MOD(COLUMN(), 2) * 30), 週間シフト!$DP:$DQ, 2, FALSE), 0), "")</f>
        <v/>
      </c>
      <c r="AR14" s="10" t="str">
        <f>IF(COUNTIFS(週間シフト!$B:$B, $A14, 週間シフト!$H:$H, $B14, 週間シフト!CJ:CJ, 1) + COUNTIFS(週間シフト!$B:$B, $A14, 週間シフト!$H:$H, $B14 - 1, 週間シフト!EF:EF, 1) &gt; 0, IFERROR(VLOOKUP(CONCATENATE($AZ14, ":", FLOOR((COLUMN() - 4) / 2, 1) * 100 + MOD(COLUMN(), 2) * 30), 週間シフト!$DP:$DQ, 2, FALSE), 0), "")</f>
        <v/>
      </c>
      <c r="AS14" s="10" t="str">
        <f>IF(COUNTIFS(週間シフト!$B:$B, $A14, 週間シフト!$H:$H, $B14, 週間シフト!CK:CK, 1) + COUNTIFS(週間シフト!$B:$B, $A14, 週間シフト!$H:$H, $B14 - 1, 週間シフト!EG:EG, 1) &gt; 0, IFERROR(VLOOKUP(CONCATENATE($AZ14, ":", FLOOR((COLUMN() - 4) / 2, 1) * 100 + MOD(COLUMN(), 2) * 30), 週間シフト!$DP:$DQ, 2, FALSE), 0), "")</f>
        <v/>
      </c>
      <c r="AT14" s="10" t="str">
        <f>IF(COUNTIFS(週間シフト!$B:$B, $A14, 週間シフト!$H:$H, $B14, 週間シフト!CL:CL, 1) + COUNTIFS(週間シフト!$B:$B, $A14, 週間シフト!$H:$H, $B14 - 1, 週間シフト!EH:EH, 1) &gt; 0, IFERROR(VLOOKUP(CONCATENATE($AZ14, ":", FLOOR((COLUMN() - 4) / 2, 1) * 100 + MOD(COLUMN(), 2) * 30), 週間シフト!$DP:$DQ, 2, FALSE), 0), "")</f>
        <v/>
      </c>
      <c r="AU14" s="10" t="str">
        <f>IF(COUNTIFS(週間シフト!$B:$B, $A14, 週間シフト!$H:$H, $B14, 週間シフト!CM:CM, 1) + COUNTIFS(週間シフト!$B:$B, $A14, 週間シフト!$H:$H, $B14 - 1, 週間シフト!EI:EI, 1) &gt; 0, IFERROR(VLOOKUP(CONCATENATE($AZ14, ":", FLOOR((COLUMN() - 4) / 2, 1) * 100 + MOD(COLUMN(), 2) * 30), 週間シフト!$DP:$DQ, 2, FALSE), 0), "")</f>
        <v/>
      </c>
      <c r="AV14" s="10" t="str">
        <f>IF(COUNTIFS(週間シフト!$B:$B, $A14, 週間シフト!$H:$H, $B14, 週間シフト!CN:CN, 1) + COUNTIFS(週間シフト!$B:$B, $A14, 週間シフト!$H:$H, $B14 - 1, 週間シフト!EJ:EJ, 1) &gt; 0, IFERROR(VLOOKUP(CONCATENATE($AZ14, ":", FLOOR((COLUMN() - 4) / 2, 1) * 100 + MOD(COLUMN(), 2) * 30), 週間シフト!$DP:$DQ, 2, FALSE), 0), "")</f>
        <v/>
      </c>
      <c r="AW14" s="10" t="str">
        <f>IF(COUNTIFS(週間シフト!$B:$B, $A14, 週間シフト!$H:$H, $B14, 週間シフト!CO:CO, 1) + COUNTIFS(週間シフト!$B:$B, $A14, 週間シフト!$H:$H, $B14 - 1, 週間シフト!EK:EK, 1) &gt; 0, IFERROR(VLOOKUP(CONCATENATE($AZ14, ":", FLOOR((COLUMN() - 4) / 2, 1) * 100 + MOD(COLUMN(), 2) * 30), 週間シフト!$DP:$DQ, 2, FALSE), 0), "")</f>
        <v/>
      </c>
      <c r="AX14" s="10" t="str">
        <f>IF(COUNTIFS(週間シフト!$B:$B, $A14, 週間シフト!$H:$H, $B14, 週間シフト!CP:CP, 1) + COUNTIFS(週間シフト!$B:$B, $A14, 週間シフト!$H:$H, $B14 - 1, 週間シフト!EL:EL, 1) &gt; 0, IFERROR(VLOOKUP(CONCATENATE($AZ14, ":", FLOOR((COLUMN() - 4) / 2, 1) * 100 + MOD(COLUMN(), 2) * 30), 週間シフト!$DP:$DQ, 2, FALSE), 0), "")</f>
        <v/>
      </c>
      <c r="AY14" s="10" t="str">
        <f>IF(COUNTIFS(週間シフト!$B:$B, $A14, 週間シフト!$H:$H, $B14, 週間シフト!CQ:CQ, 1) + COUNTIFS(週間シフト!$B:$B, $A14, 週間シフト!$H:$H, $B14 - 1, 週間シフト!EM:EM, 1) &gt; 0, IFERROR(VLOOKUP(CONCATENATE($AZ14, ":", FLOOR((COLUMN() - 4) / 2, 1) * 100 + MOD(COLUMN(), 2) * 30), 週間シフト!$DP:$DQ, 2, FALSE), 0), "")</f>
        <v/>
      </c>
      <c r="AZ14" s="2" t="e">
        <f>CONCATENATE(VLOOKUP(A14, スタッフ一覧!A:D, 4, FALSE), ":",  YEAR(B14), ":",  MONTH(B14), ":",  DAY(B14))</f>
        <v>#N/A</v>
      </c>
      <c r="BA14"/>
      <c r="BB14"/>
    </row>
    <row r="15" spans="1:54">
      <c r="A15" s="1"/>
      <c r="B15" s="5"/>
      <c r="C15" s="12" t="str">
        <f t="shared" si="0"/>
        <v/>
      </c>
      <c r="D15" s="10" t="str">
        <f>IF(COUNTIFS(週間シフト!$B:$B, $A15, 週間シフト!$H:$H, $B15, 週間シフト!AV:AV, 1) + COUNTIFS(週間シフト!$B:$B, $A15, 週間シフト!$H:$H, $B15 - 1, 週間シフト!CR:CR, 1) &gt; 0, IFERROR(VLOOKUP(CONCATENATE($AZ15, ":", FLOOR((COLUMN() - 4) / 2, 1) * 100 + MOD(COLUMN(), 2) * 30), 週間シフト!$DP:$DQ, 2, FALSE), 0), "")</f>
        <v/>
      </c>
      <c r="E15" s="10" t="str">
        <f>IF(COUNTIFS(週間シフト!$B:$B, $A15, 週間シフト!$H:$H, $B15, 週間シフト!AW:AW, 1) + COUNTIFS(週間シフト!$B:$B, $A15, 週間シフト!$H:$H, $B15 - 1, 週間シフト!CS:CS, 1) &gt; 0, IFERROR(VLOOKUP(CONCATENATE($AZ15, ":", FLOOR((COLUMN() - 4) / 2, 1) * 100 + MOD(COLUMN(), 2) * 30), 週間シフト!$DP:$DQ, 2, FALSE), 0), "")</f>
        <v/>
      </c>
      <c r="F15" s="10" t="str">
        <f>IF(COUNTIFS(週間シフト!$B:$B, $A15, 週間シフト!$H:$H, $B15, 週間シフト!AX:AX, 1) + COUNTIFS(週間シフト!$B:$B, $A15, 週間シフト!$H:$H, $B15 - 1, 週間シフト!CT:CT, 1) &gt; 0, IFERROR(VLOOKUP(CONCATENATE($AZ15, ":", FLOOR((COLUMN() - 4) / 2, 1) * 100 + MOD(COLUMN(), 2) * 30), 週間シフト!$DP:$DQ, 2, FALSE), 0), "")</f>
        <v/>
      </c>
      <c r="G15" s="10" t="str">
        <f>IF(COUNTIFS(週間シフト!$B:$B, $A15, 週間シフト!$H:$H, $B15, 週間シフト!AY:AY, 1) + COUNTIFS(週間シフト!$B:$B, $A15, 週間シフト!$H:$H, $B15 - 1, 週間シフト!CU:CU, 1) &gt; 0, IFERROR(VLOOKUP(CONCATENATE($AZ15, ":", FLOOR((COLUMN() - 4) / 2, 1) * 100 + MOD(COLUMN(), 2) * 30), 週間シフト!$DP:$DQ, 2, FALSE), 0), "")</f>
        <v/>
      </c>
      <c r="H15" s="10" t="str">
        <f>IF(COUNTIFS(週間シフト!$B:$B, $A15, 週間シフト!$H:$H, $B15, 週間シフト!AZ:AZ, 1) + COUNTIFS(週間シフト!$B:$B, $A15, 週間シフト!$H:$H, $B15 - 1, 週間シフト!CV:CV, 1) &gt; 0, IFERROR(VLOOKUP(CONCATENATE($AZ15, ":", FLOOR((COLUMN() - 4) / 2, 1) * 100 + MOD(COLUMN(), 2) * 30), 週間シフト!$DP:$DQ, 2, FALSE), 0), "")</f>
        <v/>
      </c>
      <c r="I15" s="10" t="str">
        <f>IF(COUNTIFS(週間シフト!$B:$B, $A15, 週間シフト!$H:$H, $B15, 週間シフト!BA:BA, 1) + COUNTIFS(週間シフト!$B:$B, $A15, 週間シフト!$H:$H, $B15 - 1, 週間シフト!CW:CW, 1) &gt; 0, IFERROR(VLOOKUP(CONCATENATE($AZ15, ":", FLOOR((COLUMN() - 4) / 2, 1) * 100 + MOD(COLUMN(), 2) * 30), 週間シフト!$DP:$DQ, 2, FALSE), 0), "")</f>
        <v/>
      </c>
      <c r="J15" s="10" t="str">
        <f>IF(COUNTIFS(週間シフト!$B:$B, $A15, 週間シフト!$H:$H, $B15, 週間シフト!BB:BB, 1) + COUNTIFS(週間シフト!$B:$B, $A15, 週間シフト!$H:$H, $B15 - 1, 週間シフト!CX:CX, 1) &gt; 0, IFERROR(VLOOKUP(CONCATENATE($AZ15, ":", FLOOR((COLUMN() - 4) / 2, 1) * 100 + MOD(COLUMN(), 2) * 30), 週間シフト!$DP:$DQ, 2, FALSE), 0), "")</f>
        <v/>
      </c>
      <c r="K15" s="10" t="str">
        <f>IF(COUNTIFS(週間シフト!$B:$B, $A15, 週間シフト!$H:$H, $B15, 週間シフト!BC:BC, 1) + COUNTIFS(週間シフト!$B:$B, $A15, 週間シフト!$H:$H, $B15 - 1, 週間シフト!CY:CY, 1) &gt; 0, IFERROR(VLOOKUP(CONCATENATE($AZ15, ":", FLOOR((COLUMN() - 4) / 2, 1) * 100 + MOD(COLUMN(), 2) * 30), 週間シフト!$DP:$DQ, 2, FALSE), 0), "")</f>
        <v/>
      </c>
      <c r="L15" s="10" t="str">
        <f>IF(COUNTIFS(週間シフト!$B:$B, $A15, 週間シフト!$H:$H, $B15, 週間シフト!BD:BD, 1) + COUNTIFS(週間シフト!$B:$B, $A15, 週間シフト!$H:$H, $B15 - 1, 週間シフト!CZ:CZ, 1) &gt; 0, IFERROR(VLOOKUP(CONCATENATE($AZ15, ":", FLOOR((COLUMN() - 4) / 2, 1) * 100 + MOD(COLUMN(), 2) * 30), 週間シフト!$DP:$DQ, 2, FALSE), 0), "")</f>
        <v/>
      </c>
      <c r="M15" s="10" t="str">
        <f>IF(COUNTIFS(週間シフト!$B:$B, $A15, 週間シフト!$H:$H, $B15, 週間シフト!BE:BE, 1) + COUNTIFS(週間シフト!$B:$B, $A15, 週間シフト!$H:$H, $B15 - 1, 週間シフト!DA:DA, 1) &gt; 0, IFERROR(VLOOKUP(CONCATENATE($AZ15, ":", FLOOR((COLUMN() - 4) / 2, 1) * 100 + MOD(COLUMN(), 2) * 30), 週間シフト!$DP:$DQ, 2, FALSE), 0), "")</f>
        <v/>
      </c>
      <c r="N15" s="10" t="str">
        <f>IF(COUNTIFS(週間シフト!$B:$B, $A15, 週間シフト!$H:$H, $B15, 週間シフト!BF:BF, 1) + COUNTIFS(週間シフト!$B:$B, $A15, 週間シフト!$H:$H, $B15 - 1, 週間シフト!DB:DB, 1) &gt; 0, IFERROR(VLOOKUP(CONCATENATE($AZ15, ":", FLOOR((COLUMN() - 4) / 2, 1) * 100 + MOD(COLUMN(), 2) * 30), 週間シフト!$DP:$DQ, 2, FALSE), 0), "")</f>
        <v/>
      </c>
      <c r="O15" s="10" t="str">
        <f>IF(COUNTIFS(週間シフト!$B:$B, $A15, 週間シフト!$H:$H, $B15, 週間シフト!BG:BG, 1) + COUNTIFS(週間シフト!$B:$B, $A15, 週間シフト!$H:$H, $B15 - 1, 週間シフト!DC:DC, 1) &gt; 0, IFERROR(VLOOKUP(CONCATENATE($AZ15, ":", FLOOR((COLUMN() - 4) / 2, 1) * 100 + MOD(COLUMN(), 2) * 30), 週間シフト!$DP:$DQ, 2, FALSE), 0), "")</f>
        <v/>
      </c>
      <c r="P15" s="10" t="str">
        <f>IF(COUNTIFS(週間シフト!$B:$B, $A15, 週間シフト!$H:$H, $B15, 週間シフト!BH:BH, 1) + COUNTIFS(週間シフト!$B:$B, $A15, 週間シフト!$H:$H, $B15 - 1, 週間シフト!DD:DD, 1) &gt; 0, IFERROR(VLOOKUP(CONCATENATE($AZ15, ":", FLOOR((COLUMN() - 4) / 2, 1) * 100 + MOD(COLUMN(), 2) * 30), 週間シフト!$DP:$DQ, 2, FALSE), 0), "")</f>
        <v/>
      </c>
      <c r="Q15" s="10" t="str">
        <f>IF(COUNTIFS(週間シフト!$B:$B, $A15, 週間シフト!$H:$H, $B15, 週間シフト!BI:BI, 1) + COUNTIFS(週間シフト!$B:$B, $A15, 週間シフト!$H:$H, $B15 - 1, 週間シフト!DE:DE, 1) &gt; 0, IFERROR(VLOOKUP(CONCATENATE($AZ15, ":", FLOOR((COLUMN() - 4) / 2, 1) * 100 + MOD(COLUMN(), 2) * 30), 週間シフト!$DP:$DQ, 2, FALSE), 0), "")</f>
        <v/>
      </c>
      <c r="R15" s="10" t="str">
        <f>IF(COUNTIFS(週間シフト!$B:$B, $A15, 週間シフト!$H:$H, $B15, 週間シフト!BJ:BJ, 1) + COUNTIFS(週間シフト!$B:$B, $A15, 週間シフト!$H:$H, $B15 - 1, 週間シフト!DF:DF, 1) &gt; 0, IFERROR(VLOOKUP(CONCATENATE($AZ15, ":", FLOOR((COLUMN() - 4) / 2, 1) * 100 + MOD(COLUMN(), 2) * 30), 週間シフト!$DP:$DQ, 2, FALSE), 0), "")</f>
        <v/>
      </c>
      <c r="S15" s="10" t="str">
        <f>IF(COUNTIFS(週間シフト!$B:$B, $A15, 週間シフト!$H:$H, $B15, 週間シフト!BK:BK, 1) + COUNTIFS(週間シフト!$B:$B, $A15, 週間シフト!$H:$H, $B15 - 1, 週間シフト!DG:DG, 1) &gt; 0, IFERROR(VLOOKUP(CONCATENATE($AZ15, ":", FLOOR((COLUMN() - 4) / 2, 1) * 100 + MOD(COLUMN(), 2) * 30), 週間シフト!$DP:$DQ, 2, FALSE), 0), "")</f>
        <v/>
      </c>
      <c r="T15" s="10" t="str">
        <f>IF(COUNTIFS(週間シフト!$B:$B, $A15, 週間シフト!$H:$H, $B15, 週間シフト!BL:BL, 1) + COUNTIFS(週間シフト!$B:$B, $A15, 週間シフト!$H:$H, $B15 - 1, 週間シフト!DH:DH, 1) &gt; 0, IFERROR(VLOOKUP(CONCATENATE($AZ15, ":", FLOOR((COLUMN() - 4) / 2, 1) * 100 + MOD(COLUMN(), 2) * 30), 週間シフト!$DP:$DQ, 2, FALSE), 0), "")</f>
        <v/>
      </c>
      <c r="U15" s="10" t="str">
        <f>IF(COUNTIFS(週間シフト!$B:$B, $A15, 週間シフト!$H:$H, $B15, 週間シフト!BM:BM, 1) + COUNTIFS(週間シフト!$B:$B, $A15, 週間シフト!$H:$H, $B15 - 1, 週間シフト!DI:DI, 1) &gt; 0, IFERROR(VLOOKUP(CONCATENATE($AZ15, ":", FLOOR((COLUMN() - 4) / 2, 1) * 100 + MOD(COLUMN(), 2) * 30), 週間シフト!$DP:$DQ, 2, FALSE), 0), "")</f>
        <v/>
      </c>
      <c r="V15" s="10" t="str">
        <f>IF(COUNTIFS(週間シフト!$B:$B, $A15, 週間シフト!$H:$H, $B15, 週間シフト!BN:BN, 1) + COUNTIFS(週間シフト!$B:$B, $A15, 週間シフト!$H:$H, $B15 - 1, 週間シフト!DJ:DJ, 1) &gt; 0, IFERROR(VLOOKUP(CONCATENATE($AZ15, ":", FLOOR((COLUMN() - 4) / 2, 1) * 100 + MOD(COLUMN(), 2) * 30), 週間シフト!$DP:$DQ, 2, FALSE), 0), "")</f>
        <v/>
      </c>
      <c r="W15" s="10" t="str">
        <f>IF(COUNTIFS(週間シフト!$B:$B, $A15, 週間シフト!$H:$H, $B15, 週間シフト!BO:BO, 1) + COUNTIFS(週間シフト!$B:$B, $A15, 週間シフト!$H:$H, $B15 - 1, 週間シフト!DK:DK, 1) &gt; 0, IFERROR(VLOOKUP(CONCATENATE($AZ15, ":", FLOOR((COLUMN() - 4) / 2, 1) * 100 + MOD(COLUMN(), 2) * 30), 週間シフト!$DP:$DQ, 2, FALSE), 0), "")</f>
        <v/>
      </c>
      <c r="X15" s="10" t="str">
        <f>IF(COUNTIFS(週間シフト!$B:$B, $A15, 週間シフト!$H:$H, $B15, 週間シフト!BP:BP, 1) + COUNTIFS(週間シフト!$B:$B, $A15, 週間シフト!$H:$H, $B15 - 1, 週間シフト!DL:DL, 1) &gt; 0, IFERROR(VLOOKUP(CONCATENATE($AZ15, ":", FLOOR((COLUMN() - 4) / 2, 1) * 100 + MOD(COLUMN(), 2) * 30), 週間シフト!$DP:$DQ, 2, FALSE), 0), "")</f>
        <v/>
      </c>
      <c r="Y15" s="10" t="str">
        <f>IF(COUNTIFS(週間シフト!$B:$B, $A15, 週間シフト!$H:$H, $B15, 週間シフト!BQ:BQ, 1) + COUNTIFS(週間シフト!$B:$B, $A15, 週間シフト!$H:$H, $B15 - 1, 週間シフト!DM:DM, 1) &gt; 0, IFERROR(VLOOKUP(CONCATENATE($AZ15, ":", FLOOR((COLUMN() - 4) / 2, 1) * 100 + MOD(COLUMN(), 2) * 30), 週間シフト!$DP:$DQ, 2, FALSE), 0), "")</f>
        <v/>
      </c>
      <c r="Z15" s="10" t="str">
        <f>IF(COUNTIFS(週間シフト!$B:$B, $A15, 週間シフト!$H:$H, $B15, 週間シフト!BR:BR, 1) + COUNTIFS(週間シフト!$B:$B, $A15, 週間シフト!$H:$H, $B15 - 1, 週間シフト!DN:DN, 1) &gt; 0, IFERROR(VLOOKUP(CONCATENATE($AZ15, ":", FLOOR((COLUMN() - 4) / 2, 1) * 100 + MOD(COLUMN(), 2) * 30), 週間シフト!$DP:$DQ, 2, FALSE), 0), "")</f>
        <v/>
      </c>
      <c r="AA15" s="10" t="str">
        <f>IF(COUNTIFS(週間シフト!$B:$B, $A15, 週間シフト!$H:$H, $B15, 週間シフト!BS:BS, 1) + COUNTIFS(週間シフト!$B:$B, $A15, 週間シフト!$H:$H, $B15 - 1, 週間シフト!DO:DO, 1) &gt; 0, IFERROR(VLOOKUP(CONCATENATE($AZ15, ":", FLOOR((COLUMN() - 4) / 2, 1) * 100 + MOD(COLUMN(), 2) * 30), 週間シフト!$DP:$DQ, 2, FALSE), 0), "")</f>
        <v/>
      </c>
      <c r="AB15" s="10" t="str">
        <f>IF(COUNTIFS(週間シフト!$B:$B, $A15, 週間シフト!$H:$H, $B15, 週間シフト!BT:BT, 1) + COUNTIFS(週間シフト!$B:$B, $A15, 週間シフト!$H:$H, $B15 - 1, 週間シフト!DP:DP, 1) &gt; 0, IFERROR(VLOOKUP(CONCATENATE($AZ15, ":", FLOOR((COLUMN() - 4) / 2, 1) * 100 + MOD(COLUMN(), 2) * 30), 週間シフト!$DP:$DQ, 2, FALSE), 0), "")</f>
        <v/>
      </c>
      <c r="AC15" s="10" t="str">
        <f>IF(COUNTIFS(週間シフト!$B:$B, $A15, 週間シフト!$H:$H, $B15, 週間シフト!BU:BU, 1) + COUNTIFS(週間シフト!$B:$B, $A15, 週間シフト!$H:$H, $B15 - 1, 週間シフト!DQ:DQ, 1) &gt; 0, IFERROR(VLOOKUP(CONCATENATE($AZ15, ":", FLOOR((COLUMN() - 4) / 2, 1) * 100 + MOD(COLUMN(), 2) * 30), 週間シフト!$DP:$DQ, 2, FALSE), 0), "")</f>
        <v/>
      </c>
      <c r="AD15" s="10" t="str">
        <f>IF(COUNTIFS(週間シフト!$B:$B, $A15, 週間シフト!$H:$H, $B15, 週間シフト!BV:BV, 1) + COUNTIFS(週間シフト!$B:$B, $A15, 週間シフト!$H:$H, $B15 - 1, 週間シフト!DR:DR, 1) &gt; 0, IFERROR(VLOOKUP(CONCATENATE($AZ15, ":", FLOOR((COLUMN() - 4) / 2, 1) * 100 + MOD(COLUMN(), 2) * 30), 週間シフト!$DP:$DQ, 2, FALSE), 0), "")</f>
        <v/>
      </c>
      <c r="AE15" s="10" t="str">
        <f>IF(COUNTIFS(週間シフト!$B:$B, $A15, 週間シフト!$H:$H, $B15, 週間シフト!BW:BW, 1) + COUNTIFS(週間シフト!$B:$B, $A15, 週間シフト!$H:$H, $B15 - 1, 週間シフト!DS:DS, 1) &gt; 0, IFERROR(VLOOKUP(CONCATENATE($AZ15, ":", FLOOR((COLUMN() - 4) / 2, 1) * 100 + MOD(COLUMN(), 2) * 30), 週間シフト!$DP:$DQ, 2, FALSE), 0), "")</f>
        <v/>
      </c>
      <c r="AF15" s="10" t="str">
        <f>IF(COUNTIFS(週間シフト!$B:$B, $A15, 週間シフト!$H:$H, $B15, 週間シフト!BX:BX, 1) + COUNTIFS(週間シフト!$B:$B, $A15, 週間シフト!$H:$H, $B15 - 1, 週間シフト!DT:DT, 1) &gt; 0, IFERROR(VLOOKUP(CONCATENATE($AZ15, ":", FLOOR((COLUMN() - 4) / 2, 1) * 100 + MOD(COLUMN(), 2) * 30), 週間シフト!$DP:$DQ, 2, FALSE), 0), "")</f>
        <v/>
      </c>
      <c r="AG15" s="10" t="str">
        <f>IF(COUNTIFS(週間シフト!$B:$B, $A15, 週間シフト!$H:$H, $B15, 週間シフト!BY:BY, 1) + COUNTIFS(週間シフト!$B:$B, $A15, 週間シフト!$H:$H, $B15 - 1, 週間シフト!DU:DU, 1) &gt; 0, IFERROR(VLOOKUP(CONCATENATE($AZ15, ":", FLOOR((COLUMN() - 4) / 2, 1) * 100 + MOD(COLUMN(), 2) * 30), 週間シフト!$DP:$DQ, 2, FALSE), 0), "")</f>
        <v/>
      </c>
      <c r="AH15" s="10" t="str">
        <f>IF(COUNTIFS(週間シフト!$B:$B, $A15, 週間シフト!$H:$H, $B15, 週間シフト!BZ:BZ, 1) + COUNTIFS(週間シフト!$B:$B, $A15, 週間シフト!$H:$H, $B15 - 1, 週間シフト!DV:DV, 1) &gt; 0, IFERROR(VLOOKUP(CONCATENATE($AZ15, ":", FLOOR((COLUMN() - 4) / 2, 1) * 100 + MOD(COLUMN(), 2) * 30), 週間シフト!$DP:$DQ, 2, FALSE), 0), "")</f>
        <v/>
      </c>
      <c r="AI15" s="10" t="str">
        <f>IF(COUNTIFS(週間シフト!$B:$B, $A15, 週間シフト!$H:$H, $B15, 週間シフト!CA:CA, 1) + COUNTIFS(週間シフト!$B:$B, $A15, 週間シフト!$H:$H, $B15 - 1, 週間シフト!DW:DW, 1) &gt; 0, IFERROR(VLOOKUP(CONCATENATE($AZ15, ":", FLOOR((COLUMN() - 4) / 2, 1) * 100 + MOD(COLUMN(), 2) * 30), 週間シフト!$DP:$DQ, 2, FALSE), 0), "")</f>
        <v/>
      </c>
      <c r="AJ15" s="10" t="str">
        <f>IF(COUNTIFS(週間シフト!$B:$B, $A15, 週間シフト!$H:$H, $B15, 週間シフト!CB:CB, 1) + COUNTIFS(週間シフト!$B:$B, $A15, 週間シフト!$H:$H, $B15 - 1, 週間シフト!DX:DX, 1) &gt; 0, IFERROR(VLOOKUP(CONCATENATE($AZ15, ":", FLOOR((COLUMN() - 4) / 2, 1) * 100 + MOD(COLUMN(), 2) * 30), 週間シフト!$DP:$DQ, 2, FALSE), 0), "")</f>
        <v/>
      </c>
      <c r="AK15" s="10" t="str">
        <f>IF(COUNTIFS(週間シフト!$B:$B, $A15, 週間シフト!$H:$H, $B15, 週間シフト!CC:CC, 1) + COUNTIFS(週間シフト!$B:$B, $A15, 週間シフト!$H:$H, $B15 - 1, 週間シフト!DY:DY, 1) &gt; 0, IFERROR(VLOOKUP(CONCATENATE($AZ15, ":", FLOOR((COLUMN() - 4) / 2, 1) * 100 + MOD(COLUMN(), 2) * 30), 週間シフト!$DP:$DQ, 2, FALSE), 0), "")</f>
        <v/>
      </c>
      <c r="AL15" s="10" t="str">
        <f>IF(COUNTIFS(週間シフト!$B:$B, $A15, 週間シフト!$H:$H, $B15, 週間シフト!CD:CD, 1) + COUNTIFS(週間シフト!$B:$B, $A15, 週間シフト!$H:$H, $B15 - 1, 週間シフト!DZ:DZ, 1) &gt; 0, IFERROR(VLOOKUP(CONCATENATE($AZ15, ":", FLOOR((COLUMN() - 4) / 2, 1) * 100 + MOD(COLUMN(), 2) * 30), 週間シフト!$DP:$DQ, 2, FALSE), 0), "")</f>
        <v/>
      </c>
      <c r="AM15" s="10" t="str">
        <f>IF(COUNTIFS(週間シフト!$B:$B, $A15, 週間シフト!$H:$H, $B15, 週間シフト!CE:CE, 1) + COUNTIFS(週間シフト!$B:$B, $A15, 週間シフト!$H:$H, $B15 - 1, 週間シフト!EA:EA, 1) &gt; 0, IFERROR(VLOOKUP(CONCATENATE($AZ15, ":", FLOOR((COLUMN() - 4) / 2, 1) * 100 + MOD(COLUMN(), 2) * 30), 週間シフト!$DP:$DQ, 2, FALSE), 0), "")</f>
        <v/>
      </c>
      <c r="AN15" s="10" t="str">
        <f>IF(COUNTIFS(週間シフト!$B:$B, $A15, 週間シフト!$H:$H, $B15, 週間シフト!CF:CF, 1) + COUNTIFS(週間シフト!$B:$B, $A15, 週間シフト!$H:$H, $B15 - 1, 週間シフト!EB:EB, 1) &gt; 0, IFERROR(VLOOKUP(CONCATENATE($AZ15, ":", FLOOR((COLUMN() - 4) / 2, 1) * 100 + MOD(COLUMN(), 2) * 30), 週間シフト!$DP:$DQ, 2, FALSE), 0), "")</f>
        <v/>
      </c>
      <c r="AO15" s="10" t="str">
        <f>IF(COUNTIFS(週間シフト!$B:$B, $A15, 週間シフト!$H:$H, $B15, 週間シフト!CG:CG, 1) + COUNTIFS(週間シフト!$B:$B, $A15, 週間シフト!$H:$H, $B15 - 1, 週間シフト!EC:EC, 1) &gt; 0, IFERROR(VLOOKUP(CONCATENATE($AZ15, ":", FLOOR((COLUMN() - 4) / 2, 1) * 100 + MOD(COLUMN(), 2) * 30), 週間シフト!$DP:$DQ, 2, FALSE), 0), "")</f>
        <v/>
      </c>
      <c r="AP15" s="10" t="str">
        <f>IF(COUNTIFS(週間シフト!$B:$B, $A15, 週間シフト!$H:$H, $B15, 週間シフト!CH:CH, 1) + COUNTIFS(週間シフト!$B:$B, $A15, 週間シフト!$H:$H, $B15 - 1, 週間シフト!ED:ED, 1) &gt; 0, IFERROR(VLOOKUP(CONCATENATE($AZ15, ":", FLOOR((COLUMN() - 4) / 2, 1) * 100 + MOD(COLUMN(), 2) * 30), 週間シフト!$DP:$DQ, 2, FALSE), 0), "")</f>
        <v/>
      </c>
      <c r="AQ15" s="10" t="str">
        <f>IF(COUNTIFS(週間シフト!$B:$B, $A15, 週間シフト!$H:$H, $B15, 週間シフト!CI:CI, 1) + COUNTIFS(週間シフト!$B:$B, $A15, 週間シフト!$H:$H, $B15 - 1, 週間シフト!EE:EE, 1) &gt; 0, IFERROR(VLOOKUP(CONCATENATE($AZ15, ":", FLOOR((COLUMN() - 4) / 2, 1) * 100 + MOD(COLUMN(), 2) * 30), 週間シフト!$DP:$DQ, 2, FALSE), 0), "")</f>
        <v/>
      </c>
      <c r="AR15" s="10" t="str">
        <f>IF(COUNTIFS(週間シフト!$B:$B, $A15, 週間シフト!$H:$H, $B15, 週間シフト!CJ:CJ, 1) + COUNTIFS(週間シフト!$B:$B, $A15, 週間シフト!$H:$H, $B15 - 1, 週間シフト!EF:EF, 1) &gt; 0, IFERROR(VLOOKUP(CONCATENATE($AZ15, ":", FLOOR((COLUMN() - 4) / 2, 1) * 100 + MOD(COLUMN(), 2) * 30), 週間シフト!$DP:$DQ, 2, FALSE), 0), "")</f>
        <v/>
      </c>
      <c r="AS15" s="10" t="str">
        <f>IF(COUNTIFS(週間シフト!$B:$B, $A15, 週間シフト!$H:$H, $B15, 週間シフト!CK:CK, 1) + COUNTIFS(週間シフト!$B:$B, $A15, 週間シフト!$H:$H, $B15 - 1, 週間シフト!EG:EG, 1) &gt; 0, IFERROR(VLOOKUP(CONCATENATE($AZ15, ":", FLOOR((COLUMN() - 4) / 2, 1) * 100 + MOD(COLUMN(), 2) * 30), 週間シフト!$DP:$DQ, 2, FALSE), 0), "")</f>
        <v/>
      </c>
      <c r="AT15" s="10" t="str">
        <f>IF(COUNTIFS(週間シフト!$B:$B, $A15, 週間シフト!$H:$H, $B15, 週間シフト!CL:CL, 1) + COUNTIFS(週間シフト!$B:$B, $A15, 週間シフト!$H:$H, $B15 - 1, 週間シフト!EH:EH, 1) &gt; 0, IFERROR(VLOOKUP(CONCATENATE($AZ15, ":", FLOOR((COLUMN() - 4) / 2, 1) * 100 + MOD(COLUMN(), 2) * 30), 週間シフト!$DP:$DQ, 2, FALSE), 0), "")</f>
        <v/>
      </c>
      <c r="AU15" s="10" t="str">
        <f>IF(COUNTIFS(週間シフト!$B:$B, $A15, 週間シフト!$H:$H, $B15, 週間シフト!CM:CM, 1) + COUNTIFS(週間シフト!$B:$B, $A15, 週間シフト!$H:$H, $B15 - 1, 週間シフト!EI:EI, 1) &gt; 0, IFERROR(VLOOKUP(CONCATENATE($AZ15, ":", FLOOR((COLUMN() - 4) / 2, 1) * 100 + MOD(COLUMN(), 2) * 30), 週間シフト!$DP:$DQ, 2, FALSE), 0), "")</f>
        <v/>
      </c>
      <c r="AV15" s="10" t="str">
        <f>IF(COUNTIFS(週間シフト!$B:$B, $A15, 週間シフト!$H:$H, $B15, 週間シフト!CN:CN, 1) + COUNTIFS(週間シフト!$B:$B, $A15, 週間シフト!$H:$H, $B15 - 1, 週間シフト!EJ:EJ, 1) &gt; 0, IFERROR(VLOOKUP(CONCATENATE($AZ15, ":", FLOOR((COLUMN() - 4) / 2, 1) * 100 + MOD(COLUMN(), 2) * 30), 週間シフト!$DP:$DQ, 2, FALSE), 0), "")</f>
        <v/>
      </c>
      <c r="AW15" s="10" t="str">
        <f>IF(COUNTIFS(週間シフト!$B:$B, $A15, 週間シフト!$H:$H, $B15, 週間シフト!CO:CO, 1) + COUNTIFS(週間シフト!$B:$B, $A15, 週間シフト!$H:$H, $B15 - 1, 週間シフト!EK:EK, 1) &gt; 0, IFERROR(VLOOKUP(CONCATENATE($AZ15, ":", FLOOR((COLUMN() - 4) / 2, 1) * 100 + MOD(COLUMN(), 2) * 30), 週間シフト!$DP:$DQ, 2, FALSE), 0), "")</f>
        <v/>
      </c>
      <c r="AX15" s="10" t="str">
        <f>IF(COUNTIFS(週間シフト!$B:$B, $A15, 週間シフト!$H:$H, $B15, 週間シフト!CP:CP, 1) + COUNTIFS(週間シフト!$B:$B, $A15, 週間シフト!$H:$H, $B15 - 1, 週間シフト!EL:EL, 1) &gt; 0, IFERROR(VLOOKUP(CONCATENATE($AZ15, ":", FLOOR((COLUMN() - 4) / 2, 1) * 100 + MOD(COLUMN(), 2) * 30), 週間シフト!$DP:$DQ, 2, FALSE), 0), "")</f>
        <v/>
      </c>
      <c r="AY15" s="10" t="str">
        <f>IF(COUNTIFS(週間シフト!$B:$B, $A15, 週間シフト!$H:$H, $B15, 週間シフト!CQ:CQ, 1) + COUNTIFS(週間シフト!$B:$B, $A15, 週間シフト!$H:$H, $B15 - 1, 週間シフト!EM:EM, 1) &gt; 0, IFERROR(VLOOKUP(CONCATENATE($AZ15, ":", FLOOR((COLUMN() - 4) / 2, 1) * 100 + MOD(COLUMN(), 2) * 30), 週間シフト!$DP:$DQ, 2, FALSE), 0), "")</f>
        <v/>
      </c>
      <c r="AZ15" s="2" t="e">
        <f>CONCATENATE(VLOOKUP(A15, スタッフ一覧!A:D, 4, FALSE), ":",  YEAR(B15), ":",  MONTH(B15), ":",  DAY(B15))</f>
        <v>#N/A</v>
      </c>
      <c r="BA15"/>
      <c r="BB15"/>
    </row>
    <row r="16" spans="1:54">
      <c r="A16" s="1"/>
      <c r="B16" s="5"/>
      <c r="C16" s="12" t="str">
        <f t="shared" si="0"/>
        <v/>
      </c>
      <c r="D16" s="10" t="str">
        <f>IF(COUNTIFS(週間シフト!$B:$B, $A16, 週間シフト!$H:$H, $B16, 週間シフト!AV:AV, 1) + COUNTIFS(週間シフト!$B:$B, $A16, 週間シフト!$H:$H, $B16 - 1, 週間シフト!CR:CR, 1) &gt; 0, IFERROR(VLOOKUP(CONCATENATE($AZ16, ":", FLOOR((COLUMN() - 4) / 2, 1) * 100 + MOD(COLUMN(), 2) * 30), 週間シフト!$DP:$DQ, 2, FALSE), 0), "")</f>
        <v/>
      </c>
      <c r="E16" s="10" t="str">
        <f>IF(COUNTIFS(週間シフト!$B:$B, $A16, 週間シフト!$H:$H, $B16, 週間シフト!AW:AW, 1) + COUNTIFS(週間シフト!$B:$B, $A16, 週間シフト!$H:$H, $B16 - 1, 週間シフト!CS:CS, 1) &gt; 0, IFERROR(VLOOKUP(CONCATENATE($AZ16, ":", FLOOR((COLUMN() - 4) / 2, 1) * 100 + MOD(COLUMN(), 2) * 30), 週間シフト!$DP:$DQ, 2, FALSE), 0), "")</f>
        <v/>
      </c>
      <c r="F16" s="10" t="str">
        <f>IF(COUNTIFS(週間シフト!$B:$B, $A16, 週間シフト!$H:$H, $B16, 週間シフト!AX:AX, 1) + COUNTIFS(週間シフト!$B:$B, $A16, 週間シフト!$H:$H, $B16 - 1, 週間シフト!CT:CT, 1) &gt; 0, IFERROR(VLOOKUP(CONCATENATE($AZ16, ":", FLOOR((COLUMN() - 4) / 2, 1) * 100 + MOD(COLUMN(), 2) * 30), 週間シフト!$DP:$DQ, 2, FALSE), 0), "")</f>
        <v/>
      </c>
      <c r="G16" s="10" t="str">
        <f>IF(COUNTIFS(週間シフト!$B:$B, $A16, 週間シフト!$H:$H, $B16, 週間シフト!AY:AY, 1) + COUNTIFS(週間シフト!$B:$B, $A16, 週間シフト!$H:$H, $B16 - 1, 週間シフト!CU:CU, 1) &gt; 0, IFERROR(VLOOKUP(CONCATENATE($AZ16, ":", FLOOR((COLUMN() - 4) / 2, 1) * 100 + MOD(COLUMN(), 2) * 30), 週間シフト!$DP:$DQ, 2, FALSE), 0), "")</f>
        <v/>
      </c>
      <c r="H16" s="10" t="str">
        <f>IF(COUNTIFS(週間シフト!$B:$B, $A16, 週間シフト!$H:$H, $B16, 週間シフト!AZ:AZ, 1) + COUNTIFS(週間シフト!$B:$B, $A16, 週間シフト!$H:$H, $B16 - 1, 週間シフト!CV:CV, 1) &gt; 0, IFERROR(VLOOKUP(CONCATENATE($AZ16, ":", FLOOR((COLUMN() - 4) / 2, 1) * 100 + MOD(COLUMN(), 2) * 30), 週間シフト!$DP:$DQ, 2, FALSE), 0), "")</f>
        <v/>
      </c>
      <c r="I16" s="10" t="str">
        <f>IF(COUNTIFS(週間シフト!$B:$B, $A16, 週間シフト!$H:$H, $B16, 週間シフト!BA:BA, 1) + COUNTIFS(週間シフト!$B:$B, $A16, 週間シフト!$H:$H, $B16 - 1, 週間シフト!CW:CW, 1) &gt; 0, IFERROR(VLOOKUP(CONCATENATE($AZ16, ":", FLOOR((COLUMN() - 4) / 2, 1) * 100 + MOD(COLUMN(), 2) * 30), 週間シフト!$DP:$DQ, 2, FALSE), 0), "")</f>
        <v/>
      </c>
      <c r="J16" s="10" t="str">
        <f>IF(COUNTIFS(週間シフト!$B:$B, $A16, 週間シフト!$H:$H, $B16, 週間シフト!BB:BB, 1) + COUNTIFS(週間シフト!$B:$B, $A16, 週間シフト!$H:$H, $B16 - 1, 週間シフト!CX:CX, 1) &gt; 0, IFERROR(VLOOKUP(CONCATENATE($AZ16, ":", FLOOR((COLUMN() - 4) / 2, 1) * 100 + MOD(COLUMN(), 2) * 30), 週間シフト!$DP:$DQ, 2, FALSE), 0), "")</f>
        <v/>
      </c>
      <c r="K16" s="10" t="str">
        <f>IF(COUNTIFS(週間シフト!$B:$B, $A16, 週間シフト!$H:$H, $B16, 週間シフト!BC:BC, 1) + COUNTIFS(週間シフト!$B:$B, $A16, 週間シフト!$H:$H, $B16 - 1, 週間シフト!CY:CY, 1) &gt; 0, IFERROR(VLOOKUP(CONCATENATE($AZ16, ":", FLOOR((COLUMN() - 4) / 2, 1) * 100 + MOD(COLUMN(), 2) * 30), 週間シフト!$DP:$DQ, 2, FALSE), 0), "")</f>
        <v/>
      </c>
      <c r="L16" s="10" t="str">
        <f>IF(COUNTIFS(週間シフト!$B:$B, $A16, 週間シフト!$H:$H, $B16, 週間シフト!BD:BD, 1) + COUNTIFS(週間シフト!$B:$B, $A16, 週間シフト!$H:$H, $B16 - 1, 週間シフト!CZ:CZ, 1) &gt; 0, IFERROR(VLOOKUP(CONCATENATE($AZ16, ":", FLOOR((COLUMN() - 4) / 2, 1) * 100 + MOD(COLUMN(), 2) * 30), 週間シフト!$DP:$DQ, 2, FALSE), 0), "")</f>
        <v/>
      </c>
      <c r="M16" s="10" t="str">
        <f>IF(COUNTIFS(週間シフト!$B:$B, $A16, 週間シフト!$H:$H, $B16, 週間シフト!BE:BE, 1) + COUNTIFS(週間シフト!$B:$B, $A16, 週間シフト!$H:$H, $B16 - 1, 週間シフト!DA:DA, 1) &gt; 0, IFERROR(VLOOKUP(CONCATENATE($AZ16, ":", FLOOR((COLUMN() - 4) / 2, 1) * 100 + MOD(COLUMN(), 2) * 30), 週間シフト!$DP:$DQ, 2, FALSE), 0), "")</f>
        <v/>
      </c>
      <c r="N16" s="10" t="str">
        <f>IF(COUNTIFS(週間シフト!$B:$B, $A16, 週間シフト!$H:$H, $B16, 週間シフト!BF:BF, 1) + COUNTIFS(週間シフト!$B:$B, $A16, 週間シフト!$H:$H, $B16 - 1, 週間シフト!DB:DB, 1) &gt; 0, IFERROR(VLOOKUP(CONCATENATE($AZ16, ":", FLOOR((COLUMN() - 4) / 2, 1) * 100 + MOD(COLUMN(), 2) * 30), 週間シフト!$DP:$DQ, 2, FALSE), 0), "")</f>
        <v/>
      </c>
      <c r="O16" s="10" t="str">
        <f>IF(COUNTIFS(週間シフト!$B:$B, $A16, 週間シフト!$H:$H, $B16, 週間シフト!BG:BG, 1) + COUNTIFS(週間シフト!$B:$B, $A16, 週間シフト!$H:$H, $B16 - 1, 週間シフト!DC:DC, 1) &gt; 0, IFERROR(VLOOKUP(CONCATENATE($AZ16, ":", FLOOR((COLUMN() - 4) / 2, 1) * 100 + MOD(COLUMN(), 2) * 30), 週間シフト!$DP:$DQ, 2, FALSE), 0), "")</f>
        <v/>
      </c>
      <c r="P16" s="10" t="str">
        <f>IF(COUNTIFS(週間シフト!$B:$B, $A16, 週間シフト!$H:$H, $B16, 週間シフト!BH:BH, 1) + COUNTIFS(週間シフト!$B:$B, $A16, 週間シフト!$H:$H, $B16 - 1, 週間シフト!DD:DD, 1) &gt; 0, IFERROR(VLOOKUP(CONCATENATE($AZ16, ":", FLOOR((COLUMN() - 4) / 2, 1) * 100 + MOD(COLUMN(), 2) * 30), 週間シフト!$DP:$DQ, 2, FALSE), 0), "")</f>
        <v/>
      </c>
      <c r="Q16" s="10" t="str">
        <f>IF(COUNTIFS(週間シフト!$B:$B, $A16, 週間シフト!$H:$H, $B16, 週間シフト!BI:BI, 1) + COUNTIFS(週間シフト!$B:$B, $A16, 週間シフト!$H:$H, $B16 - 1, 週間シフト!DE:DE, 1) &gt; 0, IFERROR(VLOOKUP(CONCATENATE($AZ16, ":", FLOOR((COLUMN() - 4) / 2, 1) * 100 + MOD(COLUMN(), 2) * 30), 週間シフト!$DP:$DQ, 2, FALSE), 0), "")</f>
        <v/>
      </c>
      <c r="R16" s="10" t="str">
        <f>IF(COUNTIFS(週間シフト!$B:$B, $A16, 週間シフト!$H:$H, $B16, 週間シフト!BJ:BJ, 1) + COUNTIFS(週間シフト!$B:$B, $A16, 週間シフト!$H:$H, $B16 - 1, 週間シフト!DF:DF, 1) &gt; 0, IFERROR(VLOOKUP(CONCATENATE($AZ16, ":", FLOOR((COLUMN() - 4) / 2, 1) * 100 + MOD(COLUMN(), 2) * 30), 週間シフト!$DP:$DQ, 2, FALSE), 0), "")</f>
        <v/>
      </c>
      <c r="S16" s="10" t="str">
        <f>IF(COUNTIFS(週間シフト!$B:$B, $A16, 週間シフト!$H:$H, $B16, 週間シフト!BK:BK, 1) + COUNTIFS(週間シフト!$B:$B, $A16, 週間シフト!$H:$H, $B16 - 1, 週間シフト!DG:DG, 1) &gt; 0, IFERROR(VLOOKUP(CONCATENATE($AZ16, ":", FLOOR((COLUMN() - 4) / 2, 1) * 100 + MOD(COLUMN(), 2) * 30), 週間シフト!$DP:$DQ, 2, FALSE), 0), "")</f>
        <v/>
      </c>
      <c r="T16" s="10" t="str">
        <f>IF(COUNTIFS(週間シフト!$B:$B, $A16, 週間シフト!$H:$H, $B16, 週間シフト!BL:BL, 1) + COUNTIFS(週間シフト!$B:$B, $A16, 週間シフト!$H:$H, $B16 - 1, 週間シフト!DH:DH, 1) &gt; 0, IFERROR(VLOOKUP(CONCATENATE($AZ16, ":", FLOOR((COLUMN() - 4) / 2, 1) * 100 + MOD(COLUMN(), 2) * 30), 週間シフト!$DP:$DQ, 2, FALSE), 0), "")</f>
        <v/>
      </c>
      <c r="U16" s="10" t="str">
        <f>IF(COUNTIFS(週間シフト!$B:$B, $A16, 週間シフト!$H:$H, $B16, 週間シフト!BM:BM, 1) + COUNTIFS(週間シフト!$B:$B, $A16, 週間シフト!$H:$H, $B16 - 1, 週間シフト!DI:DI, 1) &gt; 0, IFERROR(VLOOKUP(CONCATENATE($AZ16, ":", FLOOR((COLUMN() - 4) / 2, 1) * 100 + MOD(COLUMN(), 2) * 30), 週間シフト!$DP:$DQ, 2, FALSE), 0), "")</f>
        <v/>
      </c>
      <c r="V16" s="10" t="str">
        <f>IF(COUNTIFS(週間シフト!$B:$B, $A16, 週間シフト!$H:$H, $B16, 週間シフト!BN:BN, 1) + COUNTIFS(週間シフト!$B:$B, $A16, 週間シフト!$H:$H, $B16 - 1, 週間シフト!DJ:DJ, 1) &gt; 0, IFERROR(VLOOKUP(CONCATENATE($AZ16, ":", FLOOR((COLUMN() - 4) / 2, 1) * 100 + MOD(COLUMN(), 2) * 30), 週間シフト!$DP:$DQ, 2, FALSE), 0), "")</f>
        <v/>
      </c>
      <c r="W16" s="10" t="str">
        <f>IF(COUNTIFS(週間シフト!$B:$B, $A16, 週間シフト!$H:$H, $B16, 週間シフト!BO:BO, 1) + COUNTIFS(週間シフト!$B:$B, $A16, 週間シフト!$H:$H, $B16 - 1, 週間シフト!DK:DK, 1) &gt; 0, IFERROR(VLOOKUP(CONCATENATE($AZ16, ":", FLOOR((COLUMN() - 4) / 2, 1) * 100 + MOD(COLUMN(), 2) * 30), 週間シフト!$DP:$DQ, 2, FALSE), 0), "")</f>
        <v/>
      </c>
      <c r="X16" s="10" t="str">
        <f>IF(COUNTIFS(週間シフト!$B:$B, $A16, 週間シフト!$H:$H, $B16, 週間シフト!BP:BP, 1) + COUNTIFS(週間シフト!$B:$B, $A16, 週間シフト!$H:$H, $B16 - 1, 週間シフト!DL:DL, 1) &gt; 0, IFERROR(VLOOKUP(CONCATENATE($AZ16, ":", FLOOR((COLUMN() - 4) / 2, 1) * 100 + MOD(COLUMN(), 2) * 30), 週間シフト!$DP:$DQ, 2, FALSE), 0), "")</f>
        <v/>
      </c>
      <c r="Y16" s="10" t="str">
        <f>IF(COUNTIFS(週間シフト!$B:$B, $A16, 週間シフト!$H:$H, $B16, 週間シフト!BQ:BQ, 1) + COUNTIFS(週間シフト!$B:$B, $A16, 週間シフト!$H:$H, $B16 - 1, 週間シフト!DM:DM, 1) &gt; 0, IFERROR(VLOOKUP(CONCATENATE($AZ16, ":", FLOOR((COLUMN() - 4) / 2, 1) * 100 + MOD(COLUMN(), 2) * 30), 週間シフト!$DP:$DQ, 2, FALSE), 0), "")</f>
        <v/>
      </c>
      <c r="Z16" s="10" t="str">
        <f>IF(COUNTIFS(週間シフト!$B:$B, $A16, 週間シフト!$H:$H, $B16, 週間シフト!BR:BR, 1) + COUNTIFS(週間シフト!$B:$B, $A16, 週間シフト!$H:$H, $B16 - 1, 週間シフト!DN:DN, 1) &gt; 0, IFERROR(VLOOKUP(CONCATENATE($AZ16, ":", FLOOR((COLUMN() - 4) / 2, 1) * 100 + MOD(COLUMN(), 2) * 30), 週間シフト!$DP:$DQ, 2, FALSE), 0), "")</f>
        <v/>
      </c>
      <c r="AA16" s="10" t="str">
        <f>IF(COUNTIFS(週間シフト!$B:$B, $A16, 週間シフト!$H:$H, $B16, 週間シフト!BS:BS, 1) + COUNTIFS(週間シフト!$B:$B, $A16, 週間シフト!$H:$H, $B16 - 1, 週間シフト!DO:DO, 1) &gt; 0, IFERROR(VLOOKUP(CONCATENATE($AZ16, ":", FLOOR((COLUMN() - 4) / 2, 1) * 100 + MOD(COLUMN(), 2) * 30), 週間シフト!$DP:$DQ, 2, FALSE), 0), "")</f>
        <v/>
      </c>
      <c r="AB16" s="10" t="str">
        <f>IF(COUNTIFS(週間シフト!$B:$B, $A16, 週間シフト!$H:$H, $B16, 週間シフト!BT:BT, 1) + COUNTIFS(週間シフト!$B:$B, $A16, 週間シフト!$H:$H, $B16 - 1, 週間シフト!DP:DP, 1) &gt; 0, IFERROR(VLOOKUP(CONCATENATE($AZ16, ":", FLOOR((COLUMN() - 4) / 2, 1) * 100 + MOD(COLUMN(), 2) * 30), 週間シフト!$DP:$DQ, 2, FALSE), 0), "")</f>
        <v/>
      </c>
      <c r="AC16" s="10" t="str">
        <f>IF(COUNTIFS(週間シフト!$B:$B, $A16, 週間シフト!$H:$H, $B16, 週間シフト!BU:BU, 1) + COUNTIFS(週間シフト!$B:$B, $A16, 週間シフト!$H:$H, $B16 - 1, 週間シフト!DQ:DQ, 1) &gt; 0, IFERROR(VLOOKUP(CONCATENATE($AZ16, ":", FLOOR((COLUMN() - 4) / 2, 1) * 100 + MOD(COLUMN(), 2) * 30), 週間シフト!$DP:$DQ, 2, FALSE), 0), "")</f>
        <v/>
      </c>
      <c r="AD16" s="10" t="str">
        <f>IF(COUNTIFS(週間シフト!$B:$B, $A16, 週間シフト!$H:$H, $B16, 週間シフト!BV:BV, 1) + COUNTIFS(週間シフト!$B:$B, $A16, 週間シフト!$H:$H, $B16 - 1, 週間シフト!DR:DR, 1) &gt; 0, IFERROR(VLOOKUP(CONCATENATE($AZ16, ":", FLOOR((COLUMN() - 4) / 2, 1) * 100 + MOD(COLUMN(), 2) * 30), 週間シフト!$DP:$DQ, 2, FALSE), 0), "")</f>
        <v/>
      </c>
      <c r="AE16" s="10" t="str">
        <f>IF(COUNTIFS(週間シフト!$B:$B, $A16, 週間シフト!$H:$H, $B16, 週間シフト!BW:BW, 1) + COUNTIFS(週間シフト!$B:$B, $A16, 週間シフト!$H:$H, $B16 - 1, 週間シフト!DS:DS, 1) &gt; 0, IFERROR(VLOOKUP(CONCATENATE($AZ16, ":", FLOOR((COLUMN() - 4) / 2, 1) * 100 + MOD(COLUMN(), 2) * 30), 週間シフト!$DP:$DQ, 2, FALSE), 0), "")</f>
        <v/>
      </c>
      <c r="AF16" s="10" t="str">
        <f>IF(COUNTIFS(週間シフト!$B:$B, $A16, 週間シフト!$H:$H, $B16, 週間シフト!BX:BX, 1) + COUNTIFS(週間シフト!$B:$B, $A16, 週間シフト!$H:$H, $B16 - 1, 週間シフト!DT:DT, 1) &gt; 0, IFERROR(VLOOKUP(CONCATENATE($AZ16, ":", FLOOR((COLUMN() - 4) / 2, 1) * 100 + MOD(COLUMN(), 2) * 30), 週間シフト!$DP:$DQ, 2, FALSE), 0), "")</f>
        <v/>
      </c>
      <c r="AG16" s="10" t="str">
        <f>IF(COUNTIFS(週間シフト!$B:$B, $A16, 週間シフト!$H:$H, $B16, 週間シフト!BY:BY, 1) + COUNTIFS(週間シフト!$B:$B, $A16, 週間シフト!$H:$H, $B16 - 1, 週間シフト!DU:DU, 1) &gt; 0, IFERROR(VLOOKUP(CONCATENATE($AZ16, ":", FLOOR((COLUMN() - 4) / 2, 1) * 100 + MOD(COLUMN(), 2) * 30), 週間シフト!$DP:$DQ, 2, FALSE), 0), "")</f>
        <v/>
      </c>
      <c r="AH16" s="10" t="str">
        <f>IF(COUNTIFS(週間シフト!$B:$B, $A16, 週間シフト!$H:$H, $B16, 週間シフト!BZ:BZ, 1) + COUNTIFS(週間シフト!$B:$B, $A16, 週間シフト!$H:$H, $B16 - 1, 週間シフト!DV:DV, 1) &gt; 0, IFERROR(VLOOKUP(CONCATENATE($AZ16, ":", FLOOR((COLUMN() - 4) / 2, 1) * 100 + MOD(COLUMN(), 2) * 30), 週間シフト!$DP:$DQ, 2, FALSE), 0), "")</f>
        <v/>
      </c>
      <c r="AI16" s="10" t="str">
        <f>IF(COUNTIFS(週間シフト!$B:$B, $A16, 週間シフト!$H:$H, $B16, 週間シフト!CA:CA, 1) + COUNTIFS(週間シフト!$B:$B, $A16, 週間シフト!$H:$H, $B16 - 1, 週間シフト!DW:DW, 1) &gt; 0, IFERROR(VLOOKUP(CONCATENATE($AZ16, ":", FLOOR((COLUMN() - 4) / 2, 1) * 100 + MOD(COLUMN(), 2) * 30), 週間シフト!$DP:$DQ, 2, FALSE), 0), "")</f>
        <v/>
      </c>
      <c r="AJ16" s="10" t="str">
        <f>IF(COUNTIFS(週間シフト!$B:$B, $A16, 週間シフト!$H:$H, $B16, 週間シフト!CB:CB, 1) + COUNTIFS(週間シフト!$B:$B, $A16, 週間シフト!$H:$H, $B16 - 1, 週間シフト!DX:DX, 1) &gt; 0, IFERROR(VLOOKUP(CONCATENATE($AZ16, ":", FLOOR((COLUMN() - 4) / 2, 1) * 100 + MOD(COLUMN(), 2) * 30), 週間シフト!$DP:$DQ, 2, FALSE), 0), "")</f>
        <v/>
      </c>
      <c r="AK16" s="10" t="str">
        <f>IF(COUNTIFS(週間シフト!$B:$B, $A16, 週間シフト!$H:$H, $B16, 週間シフト!CC:CC, 1) + COUNTIFS(週間シフト!$B:$B, $A16, 週間シフト!$H:$H, $B16 - 1, 週間シフト!DY:DY, 1) &gt; 0, IFERROR(VLOOKUP(CONCATENATE($AZ16, ":", FLOOR((COLUMN() - 4) / 2, 1) * 100 + MOD(COLUMN(), 2) * 30), 週間シフト!$DP:$DQ, 2, FALSE), 0), "")</f>
        <v/>
      </c>
      <c r="AL16" s="10" t="str">
        <f>IF(COUNTIFS(週間シフト!$B:$B, $A16, 週間シフト!$H:$H, $B16, 週間シフト!CD:CD, 1) + COUNTIFS(週間シフト!$B:$B, $A16, 週間シフト!$H:$H, $B16 - 1, 週間シフト!DZ:DZ, 1) &gt; 0, IFERROR(VLOOKUP(CONCATENATE($AZ16, ":", FLOOR((COLUMN() - 4) / 2, 1) * 100 + MOD(COLUMN(), 2) * 30), 週間シフト!$DP:$DQ, 2, FALSE), 0), "")</f>
        <v/>
      </c>
      <c r="AM16" s="10" t="str">
        <f>IF(COUNTIFS(週間シフト!$B:$B, $A16, 週間シフト!$H:$H, $B16, 週間シフト!CE:CE, 1) + COUNTIFS(週間シフト!$B:$B, $A16, 週間シフト!$H:$H, $B16 - 1, 週間シフト!EA:EA, 1) &gt; 0, IFERROR(VLOOKUP(CONCATENATE($AZ16, ":", FLOOR((COLUMN() - 4) / 2, 1) * 100 + MOD(COLUMN(), 2) * 30), 週間シフト!$DP:$DQ, 2, FALSE), 0), "")</f>
        <v/>
      </c>
      <c r="AN16" s="10" t="str">
        <f>IF(COUNTIFS(週間シフト!$B:$B, $A16, 週間シフト!$H:$H, $B16, 週間シフト!CF:CF, 1) + COUNTIFS(週間シフト!$B:$B, $A16, 週間シフト!$H:$H, $B16 - 1, 週間シフト!EB:EB, 1) &gt; 0, IFERROR(VLOOKUP(CONCATENATE($AZ16, ":", FLOOR((COLUMN() - 4) / 2, 1) * 100 + MOD(COLUMN(), 2) * 30), 週間シフト!$DP:$DQ, 2, FALSE), 0), "")</f>
        <v/>
      </c>
      <c r="AO16" s="10" t="str">
        <f>IF(COUNTIFS(週間シフト!$B:$B, $A16, 週間シフト!$H:$H, $B16, 週間シフト!CG:CG, 1) + COUNTIFS(週間シフト!$B:$B, $A16, 週間シフト!$H:$H, $B16 - 1, 週間シフト!EC:EC, 1) &gt; 0, IFERROR(VLOOKUP(CONCATENATE($AZ16, ":", FLOOR((COLUMN() - 4) / 2, 1) * 100 + MOD(COLUMN(), 2) * 30), 週間シフト!$DP:$DQ, 2, FALSE), 0), "")</f>
        <v/>
      </c>
      <c r="AP16" s="10" t="str">
        <f>IF(COUNTIFS(週間シフト!$B:$B, $A16, 週間シフト!$H:$H, $B16, 週間シフト!CH:CH, 1) + COUNTIFS(週間シフト!$B:$B, $A16, 週間シフト!$H:$H, $B16 - 1, 週間シフト!ED:ED, 1) &gt; 0, IFERROR(VLOOKUP(CONCATENATE($AZ16, ":", FLOOR((COLUMN() - 4) / 2, 1) * 100 + MOD(COLUMN(), 2) * 30), 週間シフト!$DP:$DQ, 2, FALSE), 0), "")</f>
        <v/>
      </c>
      <c r="AQ16" s="10" t="str">
        <f>IF(COUNTIFS(週間シフト!$B:$B, $A16, 週間シフト!$H:$H, $B16, 週間シフト!CI:CI, 1) + COUNTIFS(週間シフト!$B:$B, $A16, 週間シフト!$H:$H, $B16 - 1, 週間シフト!EE:EE, 1) &gt; 0, IFERROR(VLOOKUP(CONCATENATE($AZ16, ":", FLOOR((COLUMN() - 4) / 2, 1) * 100 + MOD(COLUMN(), 2) * 30), 週間シフト!$DP:$DQ, 2, FALSE), 0), "")</f>
        <v/>
      </c>
      <c r="AR16" s="10" t="str">
        <f>IF(COUNTIFS(週間シフト!$B:$B, $A16, 週間シフト!$H:$H, $B16, 週間シフト!CJ:CJ, 1) + COUNTIFS(週間シフト!$B:$B, $A16, 週間シフト!$H:$H, $B16 - 1, 週間シフト!EF:EF, 1) &gt; 0, IFERROR(VLOOKUP(CONCATENATE($AZ16, ":", FLOOR((COLUMN() - 4) / 2, 1) * 100 + MOD(COLUMN(), 2) * 30), 週間シフト!$DP:$DQ, 2, FALSE), 0), "")</f>
        <v/>
      </c>
      <c r="AS16" s="10" t="str">
        <f>IF(COUNTIFS(週間シフト!$B:$B, $A16, 週間シフト!$H:$H, $B16, 週間シフト!CK:CK, 1) + COUNTIFS(週間シフト!$B:$B, $A16, 週間シフト!$H:$H, $B16 - 1, 週間シフト!EG:EG, 1) &gt; 0, IFERROR(VLOOKUP(CONCATENATE($AZ16, ":", FLOOR((COLUMN() - 4) / 2, 1) * 100 + MOD(COLUMN(), 2) * 30), 週間シフト!$DP:$DQ, 2, FALSE), 0), "")</f>
        <v/>
      </c>
      <c r="AT16" s="10" t="str">
        <f>IF(COUNTIFS(週間シフト!$B:$B, $A16, 週間シフト!$H:$H, $B16, 週間シフト!CL:CL, 1) + COUNTIFS(週間シフト!$B:$B, $A16, 週間シフト!$H:$H, $B16 - 1, 週間シフト!EH:EH, 1) &gt; 0, IFERROR(VLOOKUP(CONCATENATE($AZ16, ":", FLOOR((COLUMN() - 4) / 2, 1) * 100 + MOD(COLUMN(), 2) * 30), 週間シフト!$DP:$DQ, 2, FALSE), 0), "")</f>
        <v/>
      </c>
      <c r="AU16" s="10" t="str">
        <f>IF(COUNTIFS(週間シフト!$B:$B, $A16, 週間シフト!$H:$H, $B16, 週間シフト!CM:CM, 1) + COUNTIFS(週間シフト!$B:$B, $A16, 週間シフト!$H:$H, $B16 - 1, 週間シフト!EI:EI, 1) &gt; 0, IFERROR(VLOOKUP(CONCATENATE($AZ16, ":", FLOOR((COLUMN() - 4) / 2, 1) * 100 + MOD(COLUMN(), 2) * 30), 週間シフト!$DP:$DQ, 2, FALSE), 0), "")</f>
        <v/>
      </c>
      <c r="AV16" s="10" t="str">
        <f>IF(COUNTIFS(週間シフト!$B:$B, $A16, 週間シフト!$H:$H, $B16, 週間シフト!CN:CN, 1) + COUNTIFS(週間シフト!$B:$B, $A16, 週間シフト!$H:$H, $B16 - 1, 週間シフト!EJ:EJ, 1) &gt; 0, IFERROR(VLOOKUP(CONCATENATE($AZ16, ":", FLOOR((COLUMN() - 4) / 2, 1) * 100 + MOD(COLUMN(), 2) * 30), 週間シフト!$DP:$DQ, 2, FALSE), 0), "")</f>
        <v/>
      </c>
      <c r="AW16" s="10" t="str">
        <f>IF(COUNTIFS(週間シフト!$B:$B, $A16, 週間シフト!$H:$H, $B16, 週間シフト!CO:CO, 1) + COUNTIFS(週間シフト!$B:$B, $A16, 週間シフト!$H:$H, $B16 - 1, 週間シフト!EK:EK, 1) &gt; 0, IFERROR(VLOOKUP(CONCATENATE($AZ16, ":", FLOOR((COLUMN() - 4) / 2, 1) * 100 + MOD(COLUMN(), 2) * 30), 週間シフト!$DP:$DQ, 2, FALSE), 0), "")</f>
        <v/>
      </c>
      <c r="AX16" s="10" t="str">
        <f>IF(COUNTIFS(週間シフト!$B:$B, $A16, 週間シフト!$H:$H, $B16, 週間シフト!CP:CP, 1) + COUNTIFS(週間シフト!$B:$B, $A16, 週間シフト!$H:$H, $B16 - 1, 週間シフト!EL:EL, 1) &gt; 0, IFERROR(VLOOKUP(CONCATENATE($AZ16, ":", FLOOR((COLUMN() - 4) / 2, 1) * 100 + MOD(COLUMN(), 2) * 30), 週間シフト!$DP:$DQ, 2, FALSE), 0), "")</f>
        <v/>
      </c>
      <c r="AY16" s="10" t="str">
        <f>IF(COUNTIFS(週間シフト!$B:$B, $A16, 週間シフト!$H:$H, $B16, 週間シフト!CQ:CQ, 1) + COUNTIFS(週間シフト!$B:$B, $A16, 週間シフト!$H:$H, $B16 - 1, 週間シフト!EM:EM, 1) &gt; 0, IFERROR(VLOOKUP(CONCATENATE($AZ16, ":", FLOOR((COLUMN() - 4) / 2, 1) * 100 + MOD(COLUMN(), 2) * 30), 週間シフト!$DP:$DQ, 2, FALSE), 0), "")</f>
        <v/>
      </c>
      <c r="AZ16" s="2" t="e">
        <f>CONCATENATE(VLOOKUP(A16, スタッフ一覧!A:D, 4, FALSE), ":",  YEAR(B16), ":",  MONTH(B16), ":",  DAY(B16))</f>
        <v>#N/A</v>
      </c>
      <c r="BA16"/>
      <c r="BB16"/>
    </row>
    <row r="17" spans="1:54">
      <c r="A17" s="1"/>
      <c r="B17" s="5"/>
      <c r="C17" s="12" t="str">
        <f t="shared" si="0"/>
        <v/>
      </c>
      <c r="D17" s="10" t="str">
        <f>IF(COUNTIFS(週間シフト!$B:$B, $A17, 週間シフト!$H:$H, $B17, 週間シフト!AV:AV, 1) + COUNTIFS(週間シフト!$B:$B, $A17, 週間シフト!$H:$H, $B17 - 1, 週間シフト!CR:CR, 1) &gt; 0, IFERROR(VLOOKUP(CONCATENATE($AZ17, ":", FLOOR((COLUMN() - 4) / 2, 1) * 100 + MOD(COLUMN(), 2) * 30), 週間シフト!$DP:$DQ, 2, FALSE), 0), "")</f>
        <v/>
      </c>
      <c r="E17" s="10" t="str">
        <f>IF(COUNTIFS(週間シフト!$B:$B, $A17, 週間シフト!$H:$H, $B17, 週間シフト!AW:AW, 1) + COUNTIFS(週間シフト!$B:$B, $A17, 週間シフト!$H:$H, $B17 - 1, 週間シフト!CS:CS, 1) &gt; 0, IFERROR(VLOOKUP(CONCATENATE($AZ17, ":", FLOOR((COLUMN() - 4) / 2, 1) * 100 + MOD(COLUMN(), 2) * 30), 週間シフト!$DP:$DQ, 2, FALSE), 0), "")</f>
        <v/>
      </c>
      <c r="F17" s="10" t="str">
        <f>IF(COUNTIFS(週間シフト!$B:$B, $A17, 週間シフト!$H:$H, $B17, 週間シフト!AX:AX, 1) + COUNTIFS(週間シフト!$B:$B, $A17, 週間シフト!$H:$H, $B17 - 1, 週間シフト!CT:CT, 1) &gt; 0, IFERROR(VLOOKUP(CONCATENATE($AZ17, ":", FLOOR((COLUMN() - 4) / 2, 1) * 100 + MOD(COLUMN(), 2) * 30), 週間シフト!$DP:$DQ, 2, FALSE), 0), "")</f>
        <v/>
      </c>
      <c r="G17" s="10" t="str">
        <f>IF(COUNTIFS(週間シフト!$B:$B, $A17, 週間シフト!$H:$H, $B17, 週間シフト!AY:AY, 1) + COUNTIFS(週間シフト!$B:$B, $A17, 週間シフト!$H:$H, $B17 - 1, 週間シフト!CU:CU, 1) &gt; 0, IFERROR(VLOOKUP(CONCATENATE($AZ17, ":", FLOOR((COLUMN() - 4) / 2, 1) * 100 + MOD(COLUMN(), 2) * 30), 週間シフト!$DP:$DQ, 2, FALSE), 0), "")</f>
        <v/>
      </c>
      <c r="H17" s="10" t="str">
        <f>IF(COUNTIFS(週間シフト!$B:$B, $A17, 週間シフト!$H:$H, $B17, 週間シフト!AZ:AZ, 1) + COUNTIFS(週間シフト!$B:$B, $A17, 週間シフト!$H:$H, $B17 - 1, 週間シフト!CV:CV, 1) &gt; 0, IFERROR(VLOOKUP(CONCATENATE($AZ17, ":", FLOOR((COLUMN() - 4) / 2, 1) * 100 + MOD(COLUMN(), 2) * 30), 週間シフト!$DP:$DQ, 2, FALSE), 0), "")</f>
        <v/>
      </c>
      <c r="I17" s="10" t="str">
        <f>IF(COUNTIFS(週間シフト!$B:$B, $A17, 週間シフト!$H:$H, $B17, 週間シフト!BA:BA, 1) + COUNTIFS(週間シフト!$B:$B, $A17, 週間シフト!$H:$H, $B17 - 1, 週間シフト!CW:CW, 1) &gt; 0, IFERROR(VLOOKUP(CONCATENATE($AZ17, ":", FLOOR((COLUMN() - 4) / 2, 1) * 100 + MOD(COLUMN(), 2) * 30), 週間シフト!$DP:$DQ, 2, FALSE), 0), "")</f>
        <v/>
      </c>
      <c r="J17" s="10" t="str">
        <f>IF(COUNTIFS(週間シフト!$B:$B, $A17, 週間シフト!$H:$H, $B17, 週間シフト!BB:BB, 1) + COUNTIFS(週間シフト!$B:$B, $A17, 週間シフト!$H:$H, $B17 - 1, 週間シフト!CX:CX, 1) &gt; 0, IFERROR(VLOOKUP(CONCATENATE($AZ17, ":", FLOOR((COLUMN() - 4) / 2, 1) * 100 + MOD(COLUMN(), 2) * 30), 週間シフト!$DP:$DQ, 2, FALSE), 0), "")</f>
        <v/>
      </c>
      <c r="K17" s="10" t="str">
        <f>IF(COUNTIFS(週間シフト!$B:$B, $A17, 週間シフト!$H:$H, $B17, 週間シフト!BC:BC, 1) + COUNTIFS(週間シフト!$B:$B, $A17, 週間シフト!$H:$H, $B17 - 1, 週間シフト!CY:CY, 1) &gt; 0, IFERROR(VLOOKUP(CONCATENATE($AZ17, ":", FLOOR((COLUMN() - 4) / 2, 1) * 100 + MOD(COLUMN(), 2) * 30), 週間シフト!$DP:$DQ, 2, FALSE), 0), "")</f>
        <v/>
      </c>
      <c r="L17" s="10" t="str">
        <f>IF(COUNTIFS(週間シフト!$B:$B, $A17, 週間シフト!$H:$H, $B17, 週間シフト!BD:BD, 1) + COUNTIFS(週間シフト!$B:$B, $A17, 週間シフト!$H:$H, $B17 - 1, 週間シフト!CZ:CZ, 1) &gt; 0, IFERROR(VLOOKUP(CONCATENATE($AZ17, ":", FLOOR((COLUMN() - 4) / 2, 1) * 100 + MOD(COLUMN(), 2) * 30), 週間シフト!$DP:$DQ, 2, FALSE), 0), "")</f>
        <v/>
      </c>
      <c r="M17" s="10" t="str">
        <f>IF(COUNTIFS(週間シフト!$B:$B, $A17, 週間シフト!$H:$H, $B17, 週間シフト!BE:BE, 1) + COUNTIFS(週間シフト!$B:$B, $A17, 週間シフト!$H:$H, $B17 - 1, 週間シフト!DA:DA, 1) &gt; 0, IFERROR(VLOOKUP(CONCATENATE($AZ17, ":", FLOOR((COLUMN() - 4) / 2, 1) * 100 + MOD(COLUMN(), 2) * 30), 週間シフト!$DP:$DQ, 2, FALSE), 0), "")</f>
        <v/>
      </c>
      <c r="N17" s="10" t="str">
        <f>IF(COUNTIFS(週間シフト!$B:$B, $A17, 週間シフト!$H:$H, $B17, 週間シフト!BF:BF, 1) + COUNTIFS(週間シフト!$B:$B, $A17, 週間シフト!$H:$H, $B17 - 1, 週間シフト!DB:DB, 1) &gt; 0, IFERROR(VLOOKUP(CONCATENATE($AZ17, ":", FLOOR((COLUMN() - 4) / 2, 1) * 100 + MOD(COLUMN(), 2) * 30), 週間シフト!$DP:$DQ, 2, FALSE), 0), "")</f>
        <v/>
      </c>
      <c r="O17" s="10" t="str">
        <f>IF(COUNTIFS(週間シフト!$B:$B, $A17, 週間シフト!$H:$H, $B17, 週間シフト!BG:BG, 1) + COUNTIFS(週間シフト!$B:$B, $A17, 週間シフト!$H:$H, $B17 - 1, 週間シフト!DC:DC, 1) &gt; 0, IFERROR(VLOOKUP(CONCATENATE($AZ17, ":", FLOOR((COLUMN() - 4) / 2, 1) * 100 + MOD(COLUMN(), 2) * 30), 週間シフト!$DP:$DQ, 2, FALSE), 0), "")</f>
        <v/>
      </c>
      <c r="P17" s="10" t="str">
        <f>IF(COUNTIFS(週間シフト!$B:$B, $A17, 週間シフト!$H:$H, $B17, 週間シフト!BH:BH, 1) + COUNTIFS(週間シフト!$B:$B, $A17, 週間シフト!$H:$H, $B17 - 1, 週間シフト!DD:DD, 1) &gt; 0, IFERROR(VLOOKUP(CONCATENATE($AZ17, ":", FLOOR((COLUMN() - 4) / 2, 1) * 100 + MOD(COLUMN(), 2) * 30), 週間シフト!$DP:$DQ, 2, FALSE), 0), "")</f>
        <v/>
      </c>
      <c r="Q17" s="10" t="str">
        <f>IF(COUNTIFS(週間シフト!$B:$B, $A17, 週間シフト!$H:$H, $B17, 週間シフト!BI:BI, 1) + COUNTIFS(週間シフト!$B:$B, $A17, 週間シフト!$H:$H, $B17 - 1, 週間シフト!DE:DE, 1) &gt; 0, IFERROR(VLOOKUP(CONCATENATE($AZ17, ":", FLOOR((COLUMN() - 4) / 2, 1) * 100 + MOD(COLUMN(), 2) * 30), 週間シフト!$DP:$DQ, 2, FALSE), 0), "")</f>
        <v/>
      </c>
      <c r="R17" s="10" t="str">
        <f>IF(COUNTIFS(週間シフト!$B:$B, $A17, 週間シフト!$H:$H, $B17, 週間シフト!BJ:BJ, 1) + COUNTIFS(週間シフト!$B:$B, $A17, 週間シフト!$H:$H, $B17 - 1, 週間シフト!DF:DF, 1) &gt; 0, IFERROR(VLOOKUP(CONCATENATE($AZ17, ":", FLOOR((COLUMN() - 4) / 2, 1) * 100 + MOD(COLUMN(), 2) * 30), 週間シフト!$DP:$DQ, 2, FALSE), 0), "")</f>
        <v/>
      </c>
      <c r="S17" s="10" t="str">
        <f>IF(COUNTIFS(週間シフト!$B:$B, $A17, 週間シフト!$H:$H, $B17, 週間シフト!BK:BK, 1) + COUNTIFS(週間シフト!$B:$B, $A17, 週間シフト!$H:$H, $B17 - 1, 週間シフト!DG:DG, 1) &gt; 0, IFERROR(VLOOKUP(CONCATENATE($AZ17, ":", FLOOR((COLUMN() - 4) / 2, 1) * 100 + MOD(COLUMN(), 2) * 30), 週間シフト!$DP:$DQ, 2, FALSE), 0), "")</f>
        <v/>
      </c>
      <c r="T17" s="10" t="str">
        <f>IF(COUNTIFS(週間シフト!$B:$B, $A17, 週間シフト!$H:$H, $B17, 週間シフト!BL:BL, 1) + COUNTIFS(週間シフト!$B:$B, $A17, 週間シフト!$H:$H, $B17 - 1, 週間シフト!DH:DH, 1) &gt; 0, IFERROR(VLOOKUP(CONCATENATE($AZ17, ":", FLOOR((COLUMN() - 4) / 2, 1) * 100 + MOD(COLUMN(), 2) * 30), 週間シフト!$DP:$DQ, 2, FALSE), 0), "")</f>
        <v/>
      </c>
      <c r="U17" s="10" t="str">
        <f>IF(COUNTIFS(週間シフト!$B:$B, $A17, 週間シフト!$H:$H, $B17, 週間シフト!BM:BM, 1) + COUNTIFS(週間シフト!$B:$B, $A17, 週間シフト!$H:$H, $B17 - 1, 週間シフト!DI:DI, 1) &gt; 0, IFERROR(VLOOKUP(CONCATENATE($AZ17, ":", FLOOR((COLUMN() - 4) / 2, 1) * 100 + MOD(COLUMN(), 2) * 30), 週間シフト!$DP:$DQ, 2, FALSE), 0), "")</f>
        <v/>
      </c>
      <c r="V17" s="10" t="str">
        <f>IF(COUNTIFS(週間シフト!$B:$B, $A17, 週間シフト!$H:$H, $B17, 週間シフト!BN:BN, 1) + COUNTIFS(週間シフト!$B:$B, $A17, 週間シフト!$H:$H, $B17 - 1, 週間シフト!DJ:DJ, 1) &gt; 0, IFERROR(VLOOKUP(CONCATENATE($AZ17, ":", FLOOR((COLUMN() - 4) / 2, 1) * 100 + MOD(COLUMN(), 2) * 30), 週間シフト!$DP:$DQ, 2, FALSE), 0), "")</f>
        <v/>
      </c>
      <c r="W17" s="10" t="str">
        <f>IF(COUNTIFS(週間シフト!$B:$B, $A17, 週間シフト!$H:$H, $B17, 週間シフト!BO:BO, 1) + COUNTIFS(週間シフト!$B:$B, $A17, 週間シフト!$H:$H, $B17 - 1, 週間シフト!DK:DK, 1) &gt; 0, IFERROR(VLOOKUP(CONCATENATE($AZ17, ":", FLOOR((COLUMN() - 4) / 2, 1) * 100 + MOD(COLUMN(), 2) * 30), 週間シフト!$DP:$DQ, 2, FALSE), 0), "")</f>
        <v/>
      </c>
      <c r="X17" s="10" t="str">
        <f>IF(COUNTIFS(週間シフト!$B:$B, $A17, 週間シフト!$H:$H, $B17, 週間シフト!BP:BP, 1) + COUNTIFS(週間シフト!$B:$B, $A17, 週間シフト!$H:$H, $B17 - 1, 週間シフト!DL:DL, 1) &gt; 0, IFERROR(VLOOKUP(CONCATENATE($AZ17, ":", FLOOR((COLUMN() - 4) / 2, 1) * 100 + MOD(COLUMN(), 2) * 30), 週間シフト!$DP:$DQ, 2, FALSE), 0), "")</f>
        <v/>
      </c>
      <c r="Y17" s="10" t="str">
        <f>IF(COUNTIFS(週間シフト!$B:$B, $A17, 週間シフト!$H:$H, $B17, 週間シフト!BQ:BQ, 1) + COUNTIFS(週間シフト!$B:$B, $A17, 週間シフト!$H:$H, $B17 - 1, 週間シフト!DM:DM, 1) &gt; 0, IFERROR(VLOOKUP(CONCATENATE($AZ17, ":", FLOOR((COLUMN() - 4) / 2, 1) * 100 + MOD(COLUMN(), 2) * 30), 週間シフト!$DP:$DQ, 2, FALSE), 0), "")</f>
        <v/>
      </c>
      <c r="Z17" s="10" t="str">
        <f>IF(COUNTIFS(週間シフト!$B:$B, $A17, 週間シフト!$H:$H, $B17, 週間シフト!BR:BR, 1) + COUNTIFS(週間シフト!$B:$B, $A17, 週間シフト!$H:$H, $B17 - 1, 週間シフト!DN:DN, 1) &gt; 0, IFERROR(VLOOKUP(CONCATENATE($AZ17, ":", FLOOR((COLUMN() - 4) / 2, 1) * 100 + MOD(COLUMN(), 2) * 30), 週間シフト!$DP:$DQ, 2, FALSE), 0), "")</f>
        <v/>
      </c>
      <c r="AA17" s="10" t="str">
        <f>IF(COUNTIFS(週間シフト!$B:$B, $A17, 週間シフト!$H:$H, $B17, 週間シフト!BS:BS, 1) + COUNTIFS(週間シフト!$B:$B, $A17, 週間シフト!$H:$H, $B17 - 1, 週間シフト!DO:DO, 1) &gt; 0, IFERROR(VLOOKUP(CONCATENATE($AZ17, ":", FLOOR((COLUMN() - 4) / 2, 1) * 100 + MOD(COLUMN(), 2) * 30), 週間シフト!$DP:$DQ, 2, FALSE), 0), "")</f>
        <v/>
      </c>
      <c r="AB17" s="10" t="str">
        <f>IF(COUNTIFS(週間シフト!$B:$B, $A17, 週間シフト!$H:$H, $B17, 週間シフト!BT:BT, 1) + COUNTIFS(週間シフト!$B:$B, $A17, 週間シフト!$H:$H, $B17 - 1, 週間シフト!DP:DP, 1) &gt; 0, IFERROR(VLOOKUP(CONCATENATE($AZ17, ":", FLOOR((COLUMN() - 4) / 2, 1) * 100 + MOD(COLUMN(), 2) * 30), 週間シフト!$DP:$DQ, 2, FALSE), 0), "")</f>
        <v/>
      </c>
      <c r="AC17" s="10" t="str">
        <f>IF(COUNTIFS(週間シフト!$B:$B, $A17, 週間シフト!$H:$H, $B17, 週間シフト!BU:BU, 1) + COUNTIFS(週間シフト!$B:$B, $A17, 週間シフト!$H:$H, $B17 - 1, 週間シフト!DQ:DQ, 1) &gt; 0, IFERROR(VLOOKUP(CONCATENATE($AZ17, ":", FLOOR((COLUMN() - 4) / 2, 1) * 100 + MOD(COLUMN(), 2) * 30), 週間シフト!$DP:$DQ, 2, FALSE), 0), "")</f>
        <v/>
      </c>
      <c r="AD17" s="10" t="str">
        <f>IF(COUNTIFS(週間シフト!$B:$B, $A17, 週間シフト!$H:$H, $B17, 週間シフト!BV:BV, 1) + COUNTIFS(週間シフト!$B:$B, $A17, 週間シフト!$H:$H, $B17 - 1, 週間シフト!DR:DR, 1) &gt; 0, IFERROR(VLOOKUP(CONCATENATE($AZ17, ":", FLOOR((COLUMN() - 4) / 2, 1) * 100 + MOD(COLUMN(), 2) * 30), 週間シフト!$DP:$DQ, 2, FALSE), 0), "")</f>
        <v/>
      </c>
      <c r="AE17" s="10" t="str">
        <f>IF(COUNTIFS(週間シフト!$B:$B, $A17, 週間シフト!$H:$H, $B17, 週間シフト!BW:BW, 1) + COUNTIFS(週間シフト!$B:$B, $A17, 週間シフト!$H:$H, $B17 - 1, 週間シフト!DS:DS, 1) &gt; 0, IFERROR(VLOOKUP(CONCATENATE($AZ17, ":", FLOOR((COLUMN() - 4) / 2, 1) * 100 + MOD(COLUMN(), 2) * 30), 週間シフト!$DP:$DQ, 2, FALSE), 0), "")</f>
        <v/>
      </c>
      <c r="AF17" s="10" t="str">
        <f>IF(COUNTIFS(週間シフト!$B:$B, $A17, 週間シフト!$H:$H, $B17, 週間シフト!BX:BX, 1) + COUNTIFS(週間シフト!$B:$B, $A17, 週間シフト!$H:$H, $B17 - 1, 週間シフト!DT:DT, 1) &gt; 0, IFERROR(VLOOKUP(CONCATENATE($AZ17, ":", FLOOR((COLUMN() - 4) / 2, 1) * 100 + MOD(COLUMN(), 2) * 30), 週間シフト!$DP:$DQ, 2, FALSE), 0), "")</f>
        <v/>
      </c>
      <c r="AG17" s="10" t="str">
        <f>IF(COUNTIFS(週間シフト!$B:$B, $A17, 週間シフト!$H:$H, $B17, 週間シフト!BY:BY, 1) + COUNTIFS(週間シフト!$B:$B, $A17, 週間シフト!$H:$H, $B17 - 1, 週間シフト!DU:DU, 1) &gt; 0, IFERROR(VLOOKUP(CONCATENATE($AZ17, ":", FLOOR((COLUMN() - 4) / 2, 1) * 100 + MOD(COLUMN(), 2) * 30), 週間シフト!$DP:$DQ, 2, FALSE), 0), "")</f>
        <v/>
      </c>
      <c r="AH17" s="10" t="str">
        <f>IF(COUNTIFS(週間シフト!$B:$B, $A17, 週間シフト!$H:$H, $B17, 週間シフト!BZ:BZ, 1) + COUNTIFS(週間シフト!$B:$B, $A17, 週間シフト!$H:$H, $B17 - 1, 週間シフト!DV:DV, 1) &gt; 0, IFERROR(VLOOKUP(CONCATENATE($AZ17, ":", FLOOR((COLUMN() - 4) / 2, 1) * 100 + MOD(COLUMN(), 2) * 30), 週間シフト!$DP:$DQ, 2, FALSE), 0), "")</f>
        <v/>
      </c>
      <c r="AI17" s="10" t="str">
        <f>IF(COUNTIFS(週間シフト!$B:$B, $A17, 週間シフト!$H:$H, $B17, 週間シフト!CA:CA, 1) + COUNTIFS(週間シフト!$B:$B, $A17, 週間シフト!$H:$H, $B17 - 1, 週間シフト!DW:DW, 1) &gt; 0, IFERROR(VLOOKUP(CONCATENATE($AZ17, ":", FLOOR((COLUMN() - 4) / 2, 1) * 100 + MOD(COLUMN(), 2) * 30), 週間シフト!$DP:$DQ, 2, FALSE), 0), "")</f>
        <v/>
      </c>
      <c r="AJ17" s="10" t="str">
        <f>IF(COUNTIFS(週間シフト!$B:$B, $A17, 週間シフト!$H:$H, $B17, 週間シフト!CB:CB, 1) + COUNTIFS(週間シフト!$B:$B, $A17, 週間シフト!$H:$H, $B17 - 1, 週間シフト!DX:DX, 1) &gt; 0, IFERROR(VLOOKUP(CONCATENATE($AZ17, ":", FLOOR((COLUMN() - 4) / 2, 1) * 100 + MOD(COLUMN(), 2) * 30), 週間シフト!$DP:$DQ, 2, FALSE), 0), "")</f>
        <v/>
      </c>
      <c r="AK17" s="10" t="str">
        <f>IF(COUNTIFS(週間シフト!$B:$B, $A17, 週間シフト!$H:$H, $B17, 週間シフト!CC:CC, 1) + COUNTIFS(週間シフト!$B:$B, $A17, 週間シフト!$H:$H, $B17 - 1, 週間シフト!DY:DY, 1) &gt; 0, IFERROR(VLOOKUP(CONCATENATE($AZ17, ":", FLOOR((COLUMN() - 4) / 2, 1) * 100 + MOD(COLUMN(), 2) * 30), 週間シフト!$DP:$DQ, 2, FALSE), 0), "")</f>
        <v/>
      </c>
      <c r="AL17" s="10" t="str">
        <f>IF(COUNTIFS(週間シフト!$B:$B, $A17, 週間シフト!$H:$H, $B17, 週間シフト!CD:CD, 1) + COUNTIFS(週間シフト!$B:$B, $A17, 週間シフト!$H:$H, $B17 - 1, 週間シフト!DZ:DZ, 1) &gt; 0, IFERROR(VLOOKUP(CONCATENATE($AZ17, ":", FLOOR((COLUMN() - 4) / 2, 1) * 100 + MOD(COLUMN(), 2) * 30), 週間シフト!$DP:$DQ, 2, FALSE), 0), "")</f>
        <v/>
      </c>
      <c r="AM17" s="10" t="str">
        <f>IF(COUNTIFS(週間シフト!$B:$B, $A17, 週間シフト!$H:$H, $B17, 週間シフト!CE:CE, 1) + COUNTIFS(週間シフト!$B:$B, $A17, 週間シフト!$H:$H, $B17 - 1, 週間シフト!EA:EA, 1) &gt; 0, IFERROR(VLOOKUP(CONCATENATE($AZ17, ":", FLOOR((COLUMN() - 4) / 2, 1) * 100 + MOD(COLUMN(), 2) * 30), 週間シフト!$DP:$DQ, 2, FALSE), 0), "")</f>
        <v/>
      </c>
      <c r="AN17" s="10" t="str">
        <f>IF(COUNTIFS(週間シフト!$B:$B, $A17, 週間シフト!$H:$H, $B17, 週間シフト!CF:CF, 1) + COUNTIFS(週間シフト!$B:$B, $A17, 週間シフト!$H:$H, $B17 - 1, 週間シフト!EB:EB, 1) &gt; 0, IFERROR(VLOOKUP(CONCATENATE($AZ17, ":", FLOOR((COLUMN() - 4) / 2, 1) * 100 + MOD(COLUMN(), 2) * 30), 週間シフト!$DP:$DQ, 2, FALSE), 0), "")</f>
        <v/>
      </c>
      <c r="AO17" s="10" t="str">
        <f>IF(COUNTIFS(週間シフト!$B:$B, $A17, 週間シフト!$H:$H, $B17, 週間シフト!CG:CG, 1) + COUNTIFS(週間シフト!$B:$B, $A17, 週間シフト!$H:$H, $B17 - 1, 週間シフト!EC:EC, 1) &gt; 0, IFERROR(VLOOKUP(CONCATENATE($AZ17, ":", FLOOR((COLUMN() - 4) / 2, 1) * 100 + MOD(COLUMN(), 2) * 30), 週間シフト!$DP:$DQ, 2, FALSE), 0), "")</f>
        <v/>
      </c>
      <c r="AP17" s="10" t="str">
        <f>IF(COUNTIFS(週間シフト!$B:$B, $A17, 週間シフト!$H:$H, $B17, 週間シフト!CH:CH, 1) + COUNTIFS(週間シフト!$B:$B, $A17, 週間シフト!$H:$H, $B17 - 1, 週間シフト!ED:ED, 1) &gt; 0, IFERROR(VLOOKUP(CONCATENATE($AZ17, ":", FLOOR((COLUMN() - 4) / 2, 1) * 100 + MOD(COLUMN(), 2) * 30), 週間シフト!$DP:$DQ, 2, FALSE), 0), "")</f>
        <v/>
      </c>
      <c r="AQ17" s="10" t="str">
        <f>IF(COUNTIFS(週間シフト!$B:$B, $A17, 週間シフト!$H:$H, $B17, 週間シフト!CI:CI, 1) + COUNTIFS(週間シフト!$B:$B, $A17, 週間シフト!$H:$H, $B17 - 1, 週間シフト!EE:EE, 1) &gt; 0, IFERROR(VLOOKUP(CONCATENATE($AZ17, ":", FLOOR((COLUMN() - 4) / 2, 1) * 100 + MOD(COLUMN(), 2) * 30), 週間シフト!$DP:$DQ, 2, FALSE), 0), "")</f>
        <v/>
      </c>
      <c r="AR17" s="10" t="str">
        <f>IF(COUNTIFS(週間シフト!$B:$B, $A17, 週間シフト!$H:$H, $B17, 週間シフト!CJ:CJ, 1) + COUNTIFS(週間シフト!$B:$B, $A17, 週間シフト!$H:$H, $B17 - 1, 週間シフト!EF:EF, 1) &gt; 0, IFERROR(VLOOKUP(CONCATENATE($AZ17, ":", FLOOR((COLUMN() - 4) / 2, 1) * 100 + MOD(COLUMN(), 2) * 30), 週間シフト!$DP:$DQ, 2, FALSE), 0), "")</f>
        <v/>
      </c>
      <c r="AS17" s="10" t="str">
        <f>IF(COUNTIFS(週間シフト!$B:$B, $A17, 週間シフト!$H:$H, $B17, 週間シフト!CK:CK, 1) + COUNTIFS(週間シフト!$B:$B, $A17, 週間シフト!$H:$H, $B17 - 1, 週間シフト!EG:EG, 1) &gt; 0, IFERROR(VLOOKUP(CONCATENATE($AZ17, ":", FLOOR((COLUMN() - 4) / 2, 1) * 100 + MOD(COLUMN(), 2) * 30), 週間シフト!$DP:$DQ, 2, FALSE), 0), "")</f>
        <v/>
      </c>
      <c r="AT17" s="10" t="str">
        <f>IF(COUNTIFS(週間シフト!$B:$B, $A17, 週間シフト!$H:$H, $B17, 週間シフト!CL:CL, 1) + COUNTIFS(週間シフト!$B:$B, $A17, 週間シフト!$H:$H, $B17 - 1, 週間シフト!EH:EH, 1) &gt; 0, IFERROR(VLOOKUP(CONCATENATE($AZ17, ":", FLOOR((COLUMN() - 4) / 2, 1) * 100 + MOD(COLUMN(), 2) * 30), 週間シフト!$DP:$DQ, 2, FALSE), 0), "")</f>
        <v/>
      </c>
      <c r="AU17" s="10" t="str">
        <f>IF(COUNTIFS(週間シフト!$B:$B, $A17, 週間シフト!$H:$H, $B17, 週間シフト!CM:CM, 1) + COUNTIFS(週間シフト!$B:$B, $A17, 週間シフト!$H:$H, $B17 - 1, 週間シフト!EI:EI, 1) &gt; 0, IFERROR(VLOOKUP(CONCATENATE($AZ17, ":", FLOOR((COLUMN() - 4) / 2, 1) * 100 + MOD(COLUMN(), 2) * 30), 週間シフト!$DP:$DQ, 2, FALSE), 0), "")</f>
        <v/>
      </c>
      <c r="AV17" s="10" t="str">
        <f>IF(COUNTIFS(週間シフト!$B:$B, $A17, 週間シフト!$H:$H, $B17, 週間シフト!CN:CN, 1) + COUNTIFS(週間シフト!$B:$B, $A17, 週間シフト!$H:$H, $B17 - 1, 週間シフト!EJ:EJ, 1) &gt; 0, IFERROR(VLOOKUP(CONCATENATE($AZ17, ":", FLOOR((COLUMN() - 4) / 2, 1) * 100 + MOD(COLUMN(), 2) * 30), 週間シフト!$DP:$DQ, 2, FALSE), 0), "")</f>
        <v/>
      </c>
      <c r="AW17" s="10" t="str">
        <f>IF(COUNTIFS(週間シフト!$B:$B, $A17, 週間シフト!$H:$H, $B17, 週間シフト!CO:CO, 1) + COUNTIFS(週間シフト!$B:$B, $A17, 週間シフト!$H:$H, $B17 - 1, 週間シフト!EK:EK, 1) &gt; 0, IFERROR(VLOOKUP(CONCATENATE($AZ17, ":", FLOOR((COLUMN() - 4) / 2, 1) * 100 + MOD(COLUMN(), 2) * 30), 週間シフト!$DP:$DQ, 2, FALSE), 0), "")</f>
        <v/>
      </c>
      <c r="AX17" s="10" t="str">
        <f>IF(COUNTIFS(週間シフト!$B:$B, $A17, 週間シフト!$H:$H, $B17, 週間シフト!CP:CP, 1) + COUNTIFS(週間シフト!$B:$B, $A17, 週間シフト!$H:$H, $B17 - 1, 週間シフト!EL:EL, 1) &gt; 0, IFERROR(VLOOKUP(CONCATENATE($AZ17, ":", FLOOR((COLUMN() - 4) / 2, 1) * 100 + MOD(COLUMN(), 2) * 30), 週間シフト!$DP:$DQ, 2, FALSE), 0), "")</f>
        <v/>
      </c>
      <c r="AY17" s="10" t="str">
        <f>IF(COUNTIFS(週間シフト!$B:$B, $A17, 週間シフト!$H:$H, $B17, 週間シフト!CQ:CQ, 1) + COUNTIFS(週間シフト!$B:$B, $A17, 週間シフト!$H:$H, $B17 - 1, 週間シフト!EM:EM, 1) &gt; 0, IFERROR(VLOOKUP(CONCATENATE($AZ17, ":", FLOOR((COLUMN() - 4) / 2, 1) * 100 + MOD(COLUMN(), 2) * 30), 週間シフト!$DP:$DQ, 2, FALSE), 0), "")</f>
        <v/>
      </c>
      <c r="AZ17" s="2" t="e">
        <f>CONCATENATE(VLOOKUP(A17, スタッフ一覧!A:D, 4, FALSE), ":",  YEAR(B17), ":",  MONTH(B17), ":",  DAY(B17))</f>
        <v>#N/A</v>
      </c>
      <c r="BA17"/>
      <c r="BB17"/>
    </row>
    <row r="18" spans="1:54">
      <c r="A18" s="1"/>
      <c r="B18" s="5"/>
      <c r="C18" s="12" t="str">
        <f t="shared" si="0"/>
        <v/>
      </c>
      <c r="D18" s="10" t="str">
        <f>IF(COUNTIFS(週間シフト!$B:$B, $A18, 週間シフト!$H:$H, $B18, 週間シフト!AV:AV, 1) + COUNTIFS(週間シフト!$B:$B, $A18, 週間シフト!$H:$H, $B18 - 1, 週間シフト!CR:CR, 1) &gt; 0, IFERROR(VLOOKUP(CONCATENATE($AZ18, ":", FLOOR((COLUMN() - 4) / 2, 1) * 100 + MOD(COLUMN(), 2) * 30), 週間シフト!$DP:$DQ, 2, FALSE), 0), "")</f>
        <v/>
      </c>
      <c r="E18" s="10" t="str">
        <f>IF(COUNTIFS(週間シフト!$B:$B, $A18, 週間シフト!$H:$H, $B18, 週間シフト!AW:AW, 1) + COUNTIFS(週間シフト!$B:$B, $A18, 週間シフト!$H:$H, $B18 - 1, 週間シフト!CS:CS, 1) &gt; 0, IFERROR(VLOOKUP(CONCATENATE($AZ18, ":", FLOOR((COLUMN() - 4) / 2, 1) * 100 + MOD(COLUMN(), 2) * 30), 週間シフト!$DP:$DQ, 2, FALSE), 0), "")</f>
        <v/>
      </c>
      <c r="F18" s="10" t="str">
        <f>IF(COUNTIFS(週間シフト!$B:$B, $A18, 週間シフト!$H:$H, $B18, 週間シフト!AX:AX, 1) + COUNTIFS(週間シフト!$B:$B, $A18, 週間シフト!$H:$H, $B18 - 1, 週間シフト!CT:CT, 1) &gt; 0, IFERROR(VLOOKUP(CONCATENATE($AZ18, ":", FLOOR((COLUMN() - 4) / 2, 1) * 100 + MOD(COLUMN(), 2) * 30), 週間シフト!$DP:$DQ, 2, FALSE), 0), "")</f>
        <v/>
      </c>
      <c r="G18" s="10" t="str">
        <f>IF(COUNTIFS(週間シフト!$B:$B, $A18, 週間シフト!$H:$H, $B18, 週間シフト!AY:AY, 1) + COUNTIFS(週間シフト!$B:$B, $A18, 週間シフト!$H:$H, $B18 - 1, 週間シフト!CU:CU, 1) &gt; 0, IFERROR(VLOOKUP(CONCATENATE($AZ18, ":", FLOOR((COLUMN() - 4) / 2, 1) * 100 + MOD(COLUMN(), 2) * 30), 週間シフト!$DP:$DQ, 2, FALSE), 0), "")</f>
        <v/>
      </c>
      <c r="H18" s="10" t="str">
        <f>IF(COUNTIFS(週間シフト!$B:$B, $A18, 週間シフト!$H:$H, $B18, 週間シフト!AZ:AZ, 1) + COUNTIFS(週間シフト!$B:$B, $A18, 週間シフト!$H:$H, $B18 - 1, 週間シフト!CV:CV, 1) &gt; 0, IFERROR(VLOOKUP(CONCATENATE($AZ18, ":", FLOOR((COLUMN() - 4) / 2, 1) * 100 + MOD(COLUMN(), 2) * 30), 週間シフト!$DP:$DQ, 2, FALSE), 0), "")</f>
        <v/>
      </c>
      <c r="I18" s="10" t="str">
        <f>IF(COUNTIFS(週間シフト!$B:$B, $A18, 週間シフト!$H:$H, $B18, 週間シフト!BA:BA, 1) + COUNTIFS(週間シフト!$B:$B, $A18, 週間シフト!$H:$H, $B18 - 1, 週間シフト!CW:CW, 1) &gt; 0, IFERROR(VLOOKUP(CONCATENATE($AZ18, ":", FLOOR((COLUMN() - 4) / 2, 1) * 100 + MOD(COLUMN(), 2) * 30), 週間シフト!$DP:$DQ, 2, FALSE), 0), "")</f>
        <v/>
      </c>
      <c r="J18" s="10" t="str">
        <f>IF(COUNTIFS(週間シフト!$B:$B, $A18, 週間シフト!$H:$H, $B18, 週間シフト!BB:BB, 1) + COUNTIFS(週間シフト!$B:$B, $A18, 週間シフト!$H:$H, $B18 - 1, 週間シフト!CX:CX, 1) &gt; 0, IFERROR(VLOOKUP(CONCATENATE($AZ18, ":", FLOOR((COLUMN() - 4) / 2, 1) * 100 + MOD(COLUMN(), 2) * 30), 週間シフト!$DP:$DQ, 2, FALSE), 0), "")</f>
        <v/>
      </c>
      <c r="K18" s="10" t="str">
        <f>IF(COUNTIFS(週間シフト!$B:$B, $A18, 週間シフト!$H:$H, $B18, 週間シフト!BC:BC, 1) + COUNTIFS(週間シフト!$B:$B, $A18, 週間シフト!$H:$H, $B18 - 1, 週間シフト!CY:CY, 1) &gt; 0, IFERROR(VLOOKUP(CONCATENATE($AZ18, ":", FLOOR((COLUMN() - 4) / 2, 1) * 100 + MOD(COLUMN(), 2) * 30), 週間シフト!$DP:$DQ, 2, FALSE), 0), "")</f>
        <v/>
      </c>
      <c r="L18" s="10" t="str">
        <f>IF(COUNTIFS(週間シフト!$B:$B, $A18, 週間シフト!$H:$H, $B18, 週間シフト!BD:BD, 1) + COUNTIFS(週間シフト!$B:$B, $A18, 週間シフト!$H:$H, $B18 - 1, 週間シフト!CZ:CZ, 1) &gt; 0, IFERROR(VLOOKUP(CONCATENATE($AZ18, ":", FLOOR((COLUMN() - 4) / 2, 1) * 100 + MOD(COLUMN(), 2) * 30), 週間シフト!$DP:$DQ, 2, FALSE), 0), "")</f>
        <v/>
      </c>
      <c r="M18" s="10" t="str">
        <f>IF(COUNTIFS(週間シフト!$B:$B, $A18, 週間シフト!$H:$H, $B18, 週間シフト!BE:BE, 1) + COUNTIFS(週間シフト!$B:$B, $A18, 週間シフト!$H:$H, $B18 - 1, 週間シフト!DA:DA, 1) &gt; 0, IFERROR(VLOOKUP(CONCATENATE($AZ18, ":", FLOOR((COLUMN() - 4) / 2, 1) * 100 + MOD(COLUMN(), 2) * 30), 週間シフト!$DP:$DQ, 2, FALSE), 0), "")</f>
        <v/>
      </c>
      <c r="N18" s="10" t="str">
        <f>IF(COUNTIFS(週間シフト!$B:$B, $A18, 週間シフト!$H:$H, $B18, 週間シフト!BF:BF, 1) + COUNTIFS(週間シフト!$B:$B, $A18, 週間シフト!$H:$H, $B18 - 1, 週間シフト!DB:DB, 1) &gt; 0, IFERROR(VLOOKUP(CONCATENATE($AZ18, ":", FLOOR((COLUMN() - 4) / 2, 1) * 100 + MOD(COLUMN(), 2) * 30), 週間シフト!$DP:$DQ, 2, FALSE), 0), "")</f>
        <v/>
      </c>
      <c r="O18" s="10" t="str">
        <f>IF(COUNTIFS(週間シフト!$B:$B, $A18, 週間シフト!$H:$H, $B18, 週間シフト!BG:BG, 1) + COUNTIFS(週間シフト!$B:$B, $A18, 週間シフト!$H:$H, $B18 - 1, 週間シフト!DC:DC, 1) &gt; 0, IFERROR(VLOOKUP(CONCATENATE($AZ18, ":", FLOOR((COLUMN() - 4) / 2, 1) * 100 + MOD(COLUMN(), 2) * 30), 週間シフト!$DP:$DQ, 2, FALSE), 0), "")</f>
        <v/>
      </c>
      <c r="P18" s="10" t="str">
        <f>IF(COUNTIFS(週間シフト!$B:$B, $A18, 週間シフト!$H:$H, $B18, 週間シフト!BH:BH, 1) + COUNTIFS(週間シフト!$B:$B, $A18, 週間シフト!$H:$H, $B18 - 1, 週間シフト!DD:DD, 1) &gt; 0, IFERROR(VLOOKUP(CONCATENATE($AZ18, ":", FLOOR((COLUMN() - 4) / 2, 1) * 100 + MOD(COLUMN(), 2) * 30), 週間シフト!$DP:$DQ, 2, FALSE), 0), "")</f>
        <v/>
      </c>
      <c r="Q18" s="10" t="str">
        <f>IF(COUNTIFS(週間シフト!$B:$B, $A18, 週間シフト!$H:$H, $B18, 週間シフト!BI:BI, 1) + COUNTIFS(週間シフト!$B:$B, $A18, 週間シフト!$H:$H, $B18 - 1, 週間シフト!DE:DE, 1) &gt; 0, IFERROR(VLOOKUP(CONCATENATE($AZ18, ":", FLOOR((COLUMN() - 4) / 2, 1) * 100 + MOD(COLUMN(), 2) * 30), 週間シフト!$DP:$DQ, 2, FALSE), 0), "")</f>
        <v/>
      </c>
      <c r="R18" s="10" t="str">
        <f>IF(COUNTIFS(週間シフト!$B:$B, $A18, 週間シフト!$H:$H, $B18, 週間シフト!BJ:BJ, 1) + COUNTIFS(週間シフト!$B:$B, $A18, 週間シフト!$H:$H, $B18 - 1, 週間シフト!DF:DF, 1) &gt; 0, IFERROR(VLOOKUP(CONCATENATE($AZ18, ":", FLOOR((COLUMN() - 4) / 2, 1) * 100 + MOD(COLUMN(), 2) * 30), 週間シフト!$DP:$DQ, 2, FALSE), 0), "")</f>
        <v/>
      </c>
      <c r="S18" s="10" t="str">
        <f>IF(COUNTIFS(週間シフト!$B:$B, $A18, 週間シフト!$H:$H, $B18, 週間シフト!BK:BK, 1) + COUNTIFS(週間シフト!$B:$B, $A18, 週間シフト!$H:$H, $B18 - 1, 週間シフト!DG:DG, 1) &gt; 0, IFERROR(VLOOKUP(CONCATENATE($AZ18, ":", FLOOR((COLUMN() - 4) / 2, 1) * 100 + MOD(COLUMN(), 2) * 30), 週間シフト!$DP:$DQ, 2, FALSE), 0), "")</f>
        <v/>
      </c>
      <c r="T18" s="10" t="str">
        <f>IF(COUNTIFS(週間シフト!$B:$B, $A18, 週間シフト!$H:$H, $B18, 週間シフト!BL:BL, 1) + COUNTIFS(週間シフト!$B:$B, $A18, 週間シフト!$H:$H, $B18 - 1, 週間シフト!DH:DH, 1) &gt; 0, IFERROR(VLOOKUP(CONCATENATE($AZ18, ":", FLOOR((COLUMN() - 4) / 2, 1) * 100 + MOD(COLUMN(), 2) * 30), 週間シフト!$DP:$DQ, 2, FALSE), 0), "")</f>
        <v/>
      </c>
      <c r="U18" s="10" t="str">
        <f>IF(COUNTIFS(週間シフト!$B:$B, $A18, 週間シフト!$H:$H, $B18, 週間シフト!BM:BM, 1) + COUNTIFS(週間シフト!$B:$B, $A18, 週間シフト!$H:$H, $B18 - 1, 週間シフト!DI:DI, 1) &gt; 0, IFERROR(VLOOKUP(CONCATENATE($AZ18, ":", FLOOR((COLUMN() - 4) / 2, 1) * 100 + MOD(COLUMN(), 2) * 30), 週間シフト!$DP:$DQ, 2, FALSE), 0), "")</f>
        <v/>
      </c>
      <c r="V18" s="10" t="str">
        <f>IF(COUNTIFS(週間シフト!$B:$B, $A18, 週間シフト!$H:$H, $B18, 週間シフト!BN:BN, 1) + COUNTIFS(週間シフト!$B:$B, $A18, 週間シフト!$H:$H, $B18 - 1, 週間シフト!DJ:DJ, 1) &gt; 0, IFERROR(VLOOKUP(CONCATENATE($AZ18, ":", FLOOR((COLUMN() - 4) / 2, 1) * 100 + MOD(COLUMN(), 2) * 30), 週間シフト!$DP:$DQ, 2, FALSE), 0), "")</f>
        <v/>
      </c>
      <c r="W18" s="10" t="str">
        <f>IF(COUNTIFS(週間シフト!$B:$B, $A18, 週間シフト!$H:$H, $B18, 週間シフト!BO:BO, 1) + COUNTIFS(週間シフト!$B:$B, $A18, 週間シフト!$H:$H, $B18 - 1, 週間シフト!DK:DK, 1) &gt; 0, IFERROR(VLOOKUP(CONCATENATE($AZ18, ":", FLOOR((COLUMN() - 4) / 2, 1) * 100 + MOD(COLUMN(), 2) * 30), 週間シフト!$DP:$DQ, 2, FALSE), 0), "")</f>
        <v/>
      </c>
      <c r="X18" s="10" t="str">
        <f>IF(COUNTIFS(週間シフト!$B:$B, $A18, 週間シフト!$H:$H, $B18, 週間シフト!BP:BP, 1) + COUNTIFS(週間シフト!$B:$B, $A18, 週間シフト!$H:$H, $B18 - 1, 週間シフト!DL:DL, 1) &gt; 0, IFERROR(VLOOKUP(CONCATENATE($AZ18, ":", FLOOR((COLUMN() - 4) / 2, 1) * 100 + MOD(COLUMN(), 2) * 30), 週間シフト!$DP:$DQ, 2, FALSE), 0), "")</f>
        <v/>
      </c>
      <c r="Y18" s="10" t="str">
        <f>IF(COUNTIFS(週間シフト!$B:$B, $A18, 週間シフト!$H:$H, $B18, 週間シフト!BQ:BQ, 1) + COUNTIFS(週間シフト!$B:$B, $A18, 週間シフト!$H:$H, $B18 - 1, 週間シフト!DM:DM, 1) &gt; 0, IFERROR(VLOOKUP(CONCATENATE($AZ18, ":", FLOOR((COLUMN() - 4) / 2, 1) * 100 + MOD(COLUMN(), 2) * 30), 週間シフト!$DP:$DQ, 2, FALSE), 0), "")</f>
        <v/>
      </c>
      <c r="Z18" s="10" t="str">
        <f>IF(COUNTIFS(週間シフト!$B:$B, $A18, 週間シフト!$H:$H, $B18, 週間シフト!BR:BR, 1) + COUNTIFS(週間シフト!$B:$B, $A18, 週間シフト!$H:$H, $B18 - 1, 週間シフト!DN:DN, 1) &gt; 0, IFERROR(VLOOKUP(CONCATENATE($AZ18, ":", FLOOR((COLUMN() - 4) / 2, 1) * 100 + MOD(COLUMN(), 2) * 30), 週間シフト!$DP:$DQ, 2, FALSE), 0), "")</f>
        <v/>
      </c>
      <c r="AA18" s="10" t="str">
        <f>IF(COUNTIFS(週間シフト!$B:$B, $A18, 週間シフト!$H:$H, $B18, 週間シフト!BS:BS, 1) + COUNTIFS(週間シフト!$B:$B, $A18, 週間シフト!$H:$H, $B18 - 1, 週間シフト!DO:DO, 1) &gt; 0, IFERROR(VLOOKUP(CONCATENATE($AZ18, ":", FLOOR((COLUMN() - 4) / 2, 1) * 100 + MOD(COLUMN(), 2) * 30), 週間シフト!$DP:$DQ, 2, FALSE), 0), "")</f>
        <v/>
      </c>
      <c r="AB18" s="10" t="str">
        <f>IF(COUNTIFS(週間シフト!$B:$B, $A18, 週間シフト!$H:$H, $B18, 週間シフト!BT:BT, 1) + COUNTIFS(週間シフト!$B:$B, $A18, 週間シフト!$H:$H, $B18 - 1, 週間シフト!DP:DP, 1) &gt; 0, IFERROR(VLOOKUP(CONCATENATE($AZ18, ":", FLOOR((COLUMN() - 4) / 2, 1) * 100 + MOD(COLUMN(), 2) * 30), 週間シフト!$DP:$DQ, 2, FALSE), 0), "")</f>
        <v/>
      </c>
      <c r="AC18" s="10" t="str">
        <f>IF(COUNTIFS(週間シフト!$B:$B, $A18, 週間シフト!$H:$H, $B18, 週間シフト!BU:BU, 1) + COUNTIFS(週間シフト!$B:$B, $A18, 週間シフト!$H:$H, $B18 - 1, 週間シフト!DQ:DQ, 1) &gt; 0, IFERROR(VLOOKUP(CONCATENATE($AZ18, ":", FLOOR((COLUMN() - 4) / 2, 1) * 100 + MOD(COLUMN(), 2) * 30), 週間シフト!$DP:$DQ, 2, FALSE), 0), "")</f>
        <v/>
      </c>
      <c r="AD18" s="10" t="str">
        <f>IF(COUNTIFS(週間シフト!$B:$B, $A18, 週間シフト!$H:$H, $B18, 週間シフト!BV:BV, 1) + COUNTIFS(週間シフト!$B:$B, $A18, 週間シフト!$H:$H, $B18 - 1, 週間シフト!DR:DR, 1) &gt; 0, IFERROR(VLOOKUP(CONCATENATE($AZ18, ":", FLOOR((COLUMN() - 4) / 2, 1) * 100 + MOD(COLUMN(), 2) * 30), 週間シフト!$DP:$DQ, 2, FALSE), 0), "")</f>
        <v/>
      </c>
      <c r="AE18" s="10" t="str">
        <f>IF(COUNTIFS(週間シフト!$B:$B, $A18, 週間シフト!$H:$H, $B18, 週間シフト!BW:BW, 1) + COUNTIFS(週間シフト!$B:$B, $A18, 週間シフト!$H:$H, $B18 - 1, 週間シフト!DS:DS, 1) &gt; 0, IFERROR(VLOOKUP(CONCATENATE($AZ18, ":", FLOOR((COLUMN() - 4) / 2, 1) * 100 + MOD(COLUMN(), 2) * 30), 週間シフト!$DP:$DQ, 2, FALSE), 0), "")</f>
        <v/>
      </c>
      <c r="AF18" s="10" t="str">
        <f>IF(COUNTIFS(週間シフト!$B:$B, $A18, 週間シフト!$H:$H, $B18, 週間シフト!BX:BX, 1) + COUNTIFS(週間シフト!$B:$B, $A18, 週間シフト!$H:$H, $B18 - 1, 週間シフト!DT:DT, 1) &gt; 0, IFERROR(VLOOKUP(CONCATENATE($AZ18, ":", FLOOR((COLUMN() - 4) / 2, 1) * 100 + MOD(COLUMN(), 2) * 30), 週間シフト!$DP:$DQ, 2, FALSE), 0), "")</f>
        <v/>
      </c>
      <c r="AG18" s="10" t="str">
        <f>IF(COUNTIFS(週間シフト!$B:$B, $A18, 週間シフト!$H:$H, $B18, 週間シフト!BY:BY, 1) + COUNTIFS(週間シフト!$B:$B, $A18, 週間シフト!$H:$H, $B18 - 1, 週間シフト!DU:DU, 1) &gt; 0, IFERROR(VLOOKUP(CONCATENATE($AZ18, ":", FLOOR((COLUMN() - 4) / 2, 1) * 100 + MOD(COLUMN(), 2) * 30), 週間シフト!$DP:$DQ, 2, FALSE), 0), "")</f>
        <v/>
      </c>
      <c r="AH18" s="10" t="str">
        <f>IF(COUNTIFS(週間シフト!$B:$B, $A18, 週間シフト!$H:$H, $B18, 週間シフト!BZ:BZ, 1) + COUNTIFS(週間シフト!$B:$B, $A18, 週間シフト!$H:$H, $B18 - 1, 週間シフト!DV:DV, 1) &gt; 0, IFERROR(VLOOKUP(CONCATENATE($AZ18, ":", FLOOR((COLUMN() - 4) / 2, 1) * 100 + MOD(COLUMN(), 2) * 30), 週間シフト!$DP:$DQ, 2, FALSE), 0), "")</f>
        <v/>
      </c>
      <c r="AI18" s="10" t="str">
        <f>IF(COUNTIFS(週間シフト!$B:$B, $A18, 週間シフト!$H:$H, $B18, 週間シフト!CA:CA, 1) + COUNTIFS(週間シフト!$B:$B, $A18, 週間シフト!$H:$H, $B18 - 1, 週間シフト!DW:DW, 1) &gt; 0, IFERROR(VLOOKUP(CONCATENATE($AZ18, ":", FLOOR((COLUMN() - 4) / 2, 1) * 100 + MOD(COLUMN(), 2) * 30), 週間シフト!$DP:$DQ, 2, FALSE), 0), "")</f>
        <v/>
      </c>
      <c r="AJ18" s="10" t="str">
        <f>IF(COUNTIFS(週間シフト!$B:$B, $A18, 週間シフト!$H:$H, $B18, 週間シフト!CB:CB, 1) + COUNTIFS(週間シフト!$B:$B, $A18, 週間シフト!$H:$H, $B18 - 1, 週間シフト!DX:DX, 1) &gt; 0, IFERROR(VLOOKUP(CONCATENATE($AZ18, ":", FLOOR((COLUMN() - 4) / 2, 1) * 100 + MOD(COLUMN(), 2) * 30), 週間シフト!$DP:$DQ, 2, FALSE), 0), "")</f>
        <v/>
      </c>
      <c r="AK18" s="10" t="str">
        <f>IF(COUNTIFS(週間シフト!$B:$B, $A18, 週間シフト!$H:$H, $B18, 週間シフト!CC:CC, 1) + COUNTIFS(週間シフト!$B:$B, $A18, 週間シフト!$H:$H, $B18 - 1, 週間シフト!DY:DY, 1) &gt; 0, IFERROR(VLOOKUP(CONCATENATE($AZ18, ":", FLOOR((COLUMN() - 4) / 2, 1) * 100 + MOD(COLUMN(), 2) * 30), 週間シフト!$DP:$DQ, 2, FALSE), 0), "")</f>
        <v/>
      </c>
      <c r="AL18" s="10" t="str">
        <f>IF(COUNTIFS(週間シフト!$B:$B, $A18, 週間シフト!$H:$H, $B18, 週間シフト!CD:CD, 1) + COUNTIFS(週間シフト!$B:$B, $A18, 週間シフト!$H:$H, $B18 - 1, 週間シフト!DZ:DZ, 1) &gt; 0, IFERROR(VLOOKUP(CONCATENATE($AZ18, ":", FLOOR((COLUMN() - 4) / 2, 1) * 100 + MOD(COLUMN(), 2) * 30), 週間シフト!$DP:$DQ, 2, FALSE), 0), "")</f>
        <v/>
      </c>
      <c r="AM18" s="10" t="str">
        <f>IF(COUNTIFS(週間シフト!$B:$B, $A18, 週間シフト!$H:$H, $B18, 週間シフト!CE:CE, 1) + COUNTIFS(週間シフト!$B:$B, $A18, 週間シフト!$H:$H, $B18 - 1, 週間シフト!EA:EA, 1) &gt; 0, IFERROR(VLOOKUP(CONCATENATE($AZ18, ":", FLOOR((COLUMN() - 4) / 2, 1) * 100 + MOD(COLUMN(), 2) * 30), 週間シフト!$DP:$DQ, 2, FALSE), 0), "")</f>
        <v/>
      </c>
      <c r="AN18" s="10" t="str">
        <f>IF(COUNTIFS(週間シフト!$B:$B, $A18, 週間シフト!$H:$H, $B18, 週間シフト!CF:CF, 1) + COUNTIFS(週間シフト!$B:$B, $A18, 週間シフト!$H:$H, $B18 - 1, 週間シフト!EB:EB, 1) &gt; 0, IFERROR(VLOOKUP(CONCATENATE($AZ18, ":", FLOOR((COLUMN() - 4) / 2, 1) * 100 + MOD(COLUMN(), 2) * 30), 週間シフト!$DP:$DQ, 2, FALSE), 0), "")</f>
        <v/>
      </c>
      <c r="AO18" s="10" t="str">
        <f>IF(COUNTIFS(週間シフト!$B:$B, $A18, 週間シフト!$H:$H, $B18, 週間シフト!CG:CG, 1) + COUNTIFS(週間シフト!$B:$B, $A18, 週間シフト!$H:$H, $B18 - 1, 週間シフト!EC:EC, 1) &gt; 0, IFERROR(VLOOKUP(CONCATENATE($AZ18, ":", FLOOR((COLUMN() - 4) / 2, 1) * 100 + MOD(COLUMN(), 2) * 30), 週間シフト!$DP:$DQ, 2, FALSE), 0), "")</f>
        <v/>
      </c>
      <c r="AP18" s="10" t="str">
        <f>IF(COUNTIFS(週間シフト!$B:$B, $A18, 週間シフト!$H:$H, $B18, 週間シフト!CH:CH, 1) + COUNTIFS(週間シフト!$B:$B, $A18, 週間シフト!$H:$H, $B18 - 1, 週間シフト!ED:ED, 1) &gt; 0, IFERROR(VLOOKUP(CONCATENATE($AZ18, ":", FLOOR((COLUMN() - 4) / 2, 1) * 100 + MOD(COLUMN(), 2) * 30), 週間シフト!$DP:$DQ, 2, FALSE), 0), "")</f>
        <v/>
      </c>
      <c r="AQ18" s="10" t="str">
        <f>IF(COUNTIFS(週間シフト!$B:$B, $A18, 週間シフト!$H:$H, $B18, 週間シフト!CI:CI, 1) + COUNTIFS(週間シフト!$B:$B, $A18, 週間シフト!$H:$H, $B18 - 1, 週間シフト!EE:EE, 1) &gt; 0, IFERROR(VLOOKUP(CONCATENATE($AZ18, ":", FLOOR((COLUMN() - 4) / 2, 1) * 100 + MOD(COLUMN(), 2) * 30), 週間シフト!$DP:$DQ, 2, FALSE), 0), "")</f>
        <v/>
      </c>
      <c r="AR18" s="10" t="str">
        <f>IF(COUNTIFS(週間シフト!$B:$B, $A18, 週間シフト!$H:$H, $B18, 週間シフト!CJ:CJ, 1) + COUNTIFS(週間シフト!$B:$B, $A18, 週間シフト!$H:$H, $B18 - 1, 週間シフト!EF:EF, 1) &gt; 0, IFERROR(VLOOKUP(CONCATENATE($AZ18, ":", FLOOR((COLUMN() - 4) / 2, 1) * 100 + MOD(COLUMN(), 2) * 30), 週間シフト!$DP:$DQ, 2, FALSE), 0), "")</f>
        <v/>
      </c>
      <c r="AS18" s="10" t="str">
        <f>IF(COUNTIFS(週間シフト!$B:$B, $A18, 週間シフト!$H:$H, $B18, 週間シフト!CK:CK, 1) + COUNTIFS(週間シフト!$B:$B, $A18, 週間シフト!$H:$H, $B18 - 1, 週間シフト!EG:EG, 1) &gt; 0, IFERROR(VLOOKUP(CONCATENATE($AZ18, ":", FLOOR((COLUMN() - 4) / 2, 1) * 100 + MOD(COLUMN(), 2) * 30), 週間シフト!$DP:$DQ, 2, FALSE), 0), "")</f>
        <v/>
      </c>
      <c r="AT18" s="10" t="str">
        <f>IF(COUNTIFS(週間シフト!$B:$B, $A18, 週間シフト!$H:$H, $B18, 週間シフト!CL:CL, 1) + COUNTIFS(週間シフト!$B:$B, $A18, 週間シフト!$H:$H, $B18 - 1, 週間シフト!EH:EH, 1) &gt; 0, IFERROR(VLOOKUP(CONCATENATE($AZ18, ":", FLOOR((COLUMN() - 4) / 2, 1) * 100 + MOD(COLUMN(), 2) * 30), 週間シフト!$DP:$DQ, 2, FALSE), 0), "")</f>
        <v/>
      </c>
      <c r="AU18" s="10" t="str">
        <f>IF(COUNTIFS(週間シフト!$B:$B, $A18, 週間シフト!$H:$H, $B18, 週間シフト!CM:CM, 1) + COUNTIFS(週間シフト!$B:$B, $A18, 週間シフト!$H:$H, $B18 - 1, 週間シフト!EI:EI, 1) &gt; 0, IFERROR(VLOOKUP(CONCATENATE($AZ18, ":", FLOOR((COLUMN() - 4) / 2, 1) * 100 + MOD(COLUMN(), 2) * 30), 週間シフト!$DP:$DQ, 2, FALSE), 0), "")</f>
        <v/>
      </c>
      <c r="AV18" s="10" t="str">
        <f>IF(COUNTIFS(週間シフト!$B:$B, $A18, 週間シフト!$H:$H, $B18, 週間シフト!CN:CN, 1) + COUNTIFS(週間シフト!$B:$B, $A18, 週間シフト!$H:$H, $B18 - 1, 週間シフト!EJ:EJ, 1) &gt; 0, IFERROR(VLOOKUP(CONCATENATE($AZ18, ":", FLOOR((COLUMN() - 4) / 2, 1) * 100 + MOD(COLUMN(), 2) * 30), 週間シフト!$DP:$DQ, 2, FALSE), 0), "")</f>
        <v/>
      </c>
      <c r="AW18" s="10" t="str">
        <f>IF(COUNTIFS(週間シフト!$B:$B, $A18, 週間シフト!$H:$H, $B18, 週間シフト!CO:CO, 1) + COUNTIFS(週間シフト!$B:$B, $A18, 週間シフト!$H:$H, $B18 - 1, 週間シフト!EK:EK, 1) &gt; 0, IFERROR(VLOOKUP(CONCATENATE($AZ18, ":", FLOOR((COLUMN() - 4) / 2, 1) * 100 + MOD(COLUMN(), 2) * 30), 週間シフト!$DP:$DQ, 2, FALSE), 0), "")</f>
        <v/>
      </c>
      <c r="AX18" s="10" t="str">
        <f>IF(COUNTIFS(週間シフト!$B:$B, $A18, 週間シフト!$H:$H, $B18, 週間シフト!CP:CP, 1) + COUNTIFS(週間シフト!$B:$B, $A18, 週間シフト!$H:$H, $B18 - 1, 週間シフト!EL:EL, 1) &gt; 0, IFERROR(VLOOKUP(CONCATENATE($AZ18, ":", FLOOR((COLUMN() - 4) / 2, 1) * 100 + MOD(COLUMN(), 2) * 30), 週間シフト!$DP:$DQ, 2, FALSE), 0), "")</f>
        <v/>
      </c>
      <c r="AY18" s="10" t="str">
        <f>IF(COUNTIFS(週間シフト!$B:$B, $A18, 週間シフト!$H:$H, $B18, 週間シフト!CQ:CQ, 1) + COUNTIFS(週間シフト!$B:$B, $A18, 週間シフト!$H:$H, $B18 - 1, 週間シフト!EM:EM, 1) &gt; 0, IFERROR(VLOOKUP(CONCATENATE($AZ18, ":", FLOOR((COLUMN() - 4) / 2, 1) * 100 + MOD(COLUMN(), 2) * 30), 週間シフト!$DP:$DQ, 2, FALSE), 0), "")</f>
        <v/>
      </c>
      <c r="AZ18" s="2" t="e">
        <f>CONCATENATE(VLOOKUP(A18, スタッフ一覧!A:D, 4, FALSE), ":",  YEAR(B18), ":",  MONTH(B18), ":",  DAY(B18))</f>
        <v>#N/A</v>
      </c>
      <c r="BA18"/>
      <c r="BB18"/>
    </row>
    <row r="19" spans="1:54">
      <c r="A19" s="1"/>
      <c r="B19" s="5"/>
      <c r="C19" s="12" t="str">
        <f t="shared" si="0"/>
        <v/>
      </c>
      <c r="D19" s="10" t="str">
        <f>IF(COUNTIFS(週間シフト!$B:$B, $A19, 週間シフト!$H:$H, $B19, 週間シフト!AV:AV, 1) + COUNTIFS(週間シフト!$B:$B, $A19, 週間シフト!$H:$H, $B19 - 1, 週間シフト!CR:CR, 1) &gt; 0, IFERROR(VLOOKUP(CONCATENATE($AZ19, ":", FLOOR((COLUMN() - 4) / 2, 1) * 100 + MOD(COLUMN(), 2) * 30), 週間シフト!$DP:$DQ, 2, FALSE), 0), "")</f>
        <v/>
      </c>
      <c r="E19" s="10" t="str">
        <f>IF(COUNTIFS(週間シフト!$B:$B, $A19, 週間シフト!$H:$H, $B19, 週間シフト!AW:AW, 1) + COUNTIFS(週間シフト!$B:$B, $A19, 週間シフト!$H:$H, $B19 - 1, 週間シフト!CS:CS, 1) &gt; 0, IFERROR(VLOOKUP(CONCATENATE($AZ19, ":", FLOOR((COLUMN() - 4) / 2, 1) * 100 + MOD(COLUMN(), 2) * 30), 週間シフト!$DP:$DQ, 2, FALSE), 0), "")</f>
        <v/>
      </c>
      <c r="F19" s="10" t="str">
        <f>IF(COUNTIFS(週間シフト!$B:$B, $A19, 週間シフト!$H:$H, $B19, 週間シフト!AX:AX, 1) + COUNTIFS(週間シフト!$B:$B, $A19, 週間シフト!$H:$H, $B19 - 1, 週間シフト!CT:CT, 1) &gt; 0, IFERROR(VLOOKUP(CONCATENATE($AZ19, ":", FLOOR((COLUMN() - 4) / 2, 1) * 100 + MOD(COLUMN(), 2) * 30), 週間シフト!$DP:$DQ, 2, FALSE), 0), "")</f>
        <v/>
      </c>
      <c r="G19" s="10" t="str">
        <f>IF(COUNTIFS(週間シフト!$B:$B, $A19, 週間シフト!$H:$H, $B19, 週間シフト!AY:AY, 1) + COUNTIFS(週間シフト!$B:$B, $A19, 週間シフト!$H:$H, $B19 - 1, 週間シフト!CU:CU, 1) &gt; 0, IFERROR(VLOOKUP(CONCATENATE($AZ19, ":", FLOOR((COLUMN() - 4) / 2, 1) * 100 + MOD(COLUMN(), 2) * 30), 週間シフト!$DP:$DQ, 2, FALSE), 0), "")</f>
        <v/>
      </c>
      <c r="H19" s="10" t="str">
        <f>IF(COUNTIFS(週間シフト!$B:$B, $A19, 週間シフト!$H:$H, $B19, 週間シフト!AZ:AZ, 1) + COUNTIFS(週間シフト!$B:$B, $A19, 週間シフト!$H:$H, $B19 - 1, 週間シフト!CV:CV, 1) &gt; 0, IFERROR(VLOOKUP(CONCATENATE($AZ19, ":", FLOOR((COLUMN() - 4) / 2, 1) * 100 + MOD(COLUMN(), 2) * 30), 週間シフト!$DP:$DQ, 2, FALSE), 0), "")</f>
        <v/>
      </c>
      <c r="I19" s="10" t="str">
        <f>IF(COUNTIFS(週間シフト!$B:$B, $A19, 週間シフト!$H:$H, $B19, 週間シフト!BA:BA, 1) + COUNTIFS(週間シフト!$B:$B, $A19, 週間シフト!$H:$H, $B19 - 1, 週間シフト!CW:CW, 1) &gt; 0, IFERROR(VLOOKUP(CONCATENATE($AZ19, ":", FLOOR((COLUMN() - 4) / 2, 1) * 100 + MOD(COLUMN(), 2) * 30), 週間シフト!$DP:$DQ, 2, FALSE), 0), "")</f>
        <v/>
      </c>
      <c r="J19" s="10" t="str">
        <f>IF(COUNTIFS(週間シフト!$B:$B, $A19, 週間シフト!$H:$H, $B19, 週間シフト!BB:BB, 1) + COUNTIFS(週間シフト!$B:$B, $A19, 週間シフト!$H:$H, $B19 - 1, 週間シフト!CX:CX, 1) &gt; 0, IFERROR(VLOOKUP(CONCATENATE($AZ19, ":", FLOOR((COLUMN() - 4) / 2, 1) * 100 + MOD(COLUMN(), 2) * 30), 週間シフト!$DP:$DQ, 2, FALSE), 0), "")</f>
        <v/>
      </c>
      <c r="K19" s="10" t="str">
        <f>IF(COUNTIFS(週間シフト!$B:$B, $A19, 週間シフト!$H:$H, $B19, 週間シフト!BC:BC, 1) + COUNTIFS(週間シフト!$B:$B, $A19, 週間シフト!$H:$H, $B19 - 1, 週間シフト!CY:CY, 1) &gt; 0, IFERROR(VLOOKUP(CONCATENATE($AZ19, ":", FLOOR((COLUMN() - 4) / 2, 1) * 100 + MOD(COLUMN(), 2) * 30), 週間シフト!$DP:$DQ, 2, FALSE), 0), "")</f>
        <v/>
      </c>
      <c r="L19" s="10" t="str">
        <f>IF(COUNTIFS(週間シフト!$B:$B, $A19, 週間シフト!$H:$H, $B19, 週間シフト!BD:BD, 1) + COUNTIFS(週間シフト!$B:$B, $A19, 週間シフト!$H:$H, $B19 - 1, 週間シフト!CZ:CZ, 1) &gt; 0, IFERROR(VLOOKUP(CONCATENATE($AZ19, ":", FLOOR((COLUMN() - 4) / 2, 1) * 100 + MOD(COLUMN(), 2) * 30), 週間シフト!$DP:$DQ, 2, FALSE), 0), "")</f>
        <v/>
      </c>
      <c r="M19" s="10" t="str">
        <f>IF(COUNTIFS(週間シフト!$B:$B, $A19, 週間シフト!$H:$H, $B19, 週間シフト!BE:BE, 1) + COUNTIFS(週間シフト!$B:$B, $A19, 週間シフト!$H:$H, $B19 - 1, 週間シフト!DA:DA, 1) &gt; 0, IFERROR(VLOOKUP(CONCATENATE($AZ19, ":", FLOOR((COLUMN() - 4) / 2, 1) * 100 + MOD(COLUMN(), 2) * 30), 週間シフト!$DP:$DQ, 2, FALSE), 0), "")</f>
        <v/>
      </c>
      <c r="N19" s="10" t="str">
        <f>IF(COUNTIFS(週間シフト!$B:$B, $A19, 週間シフト!$H:$H, $B19, 週間シフト!BF:BF, 1) + COUNTIFS(週間シフト!$B:$B, $A19, 週間シフト!$H:$H, $B19 - 1, 週間シフト!DB:DB, 1) &gt; 0, IFERROR(VLOOKUP(CONCATENATE($AZ19, ":", FLOOR((COLUMN() - 4) / 2, 1) * 100 + MOD(COLUMN(), 2) * 30), 週間シフト!$DP:$DQ, 2, FALSE), 0), "")</f>
        <v/>
      </c>
      <c r="O19" s="10" t="str">
        <f>IF(COUNTIFS(週間シフト!$B:$B, $A19, 週間シフト!$H:$H, $B19, 週間シフト!BG:BG, 1) + COUNTIFS(週間シフト!$B:$B, $A19, 週間シフト!$H:$H, $B19 - 1, 週間シフト!DC:DC, 1) &gt; 0, IFERROR(VLOOKUP(CONCATENATE($AZ19, ":", FLOOR((COLUMN() - 4) / 2, 1) * 100 + MOD(COLUMN(), 2) * 30), 週間シフト!$DP:$DQ, 2, FALSE), 0), "")</f>
        <v/>
      </c>
      <c r="P19" s="10" t="str">
        <f>IF(COUNTIFS(週間シフト!$B:$B, $A19, 週間シフト!$H:$H, $B19, 週間シフト!BH:BH, 1) + COUNTIFS(週間シフト!$B:$B, $A19, 週間シフト!$H:$H, $B19 - 1, 週間シフト!DD:DD, 1) &gt; 0, IFERROR(VLOOKUP(CONCATENATE($AZ19, ":", FLOOR((COLUMN() - 4) / 2, 1) * 100 + MOD(COLUMN(), 2) * 30), 週間シフト!$DP:$DQ, 2, FALSE), 0), "")</f>
        <v/>
      </c>
      <c r="Q19" s="10" t="str">
        <f>IF(COUNTIFS(週間シフト!$B:$B, $A19, 週間シフト!$H:$H, $B19, 週間シフト!BI:BI, 1) + COUNTIFS(週間シフト!$B:$B, $A19, 週間シフト!$H:$H, $B19 - 1, 週間シフト!DE:DE, 1) &gt; 0, IFERROR(VLOOKUP(CONCATENATE($AZ19, ":", FLOOR((COLUMN() - 4) / 2, 1) * 100 + MOD(COLUMN(), 2) * 30), 週間シフト!$DP:$DQ, 2, FALSE), 0), "")</f>
        <v/>
      </c>
      <c r="R19" s="10" t="str">
        <f>IF(COUNTIFS(週間シフト!$B:$B, $A19, 週間シフト!$H:$H, $B19, 週間シフト!BJ:BJ, 1) + COUNTIFS(週間シフト!$B:$B, $A19, 週間シフト!$H:$H, $B19 - 1, 週間シフト!DF:DF, 1) &gt; 0, IFERROR(VLOOKUP(CONCATENATE($AZ19, ":", FLOOR((COLUMN() - 4) / 2, 1) * 100 + MOD(COLUMN(), 2) * 30), 週間シフト!$DP:$DQ, 2, FALSE), 0), "")</f>
        <v/>
      </c>
      <c r="S19" s="10" t="str">
        <f>IF(COUNTIFS(週間シフト!$B:$B, $A19, 週間シフト!$H:$H, $B19, 週間シフト!BK:BK, 1) + COUNTIFS(週間シフト!$B:$B, $A19, 週間シフト!$H:$H, $B19 - 1, 週間シフト!DG:DG, 1) &gt; 0, IFERROR(VLOOKUP(CONCATENATE($AZ19, ":", FLOOR((COLUMN() - 4) / 2, 1) * 100 + MOD(COLUMN(), 2) * 30), 週間シフト!$DP:$DQ, 2, FALSE), 0), "")</f>
        <v/>
      </c>
      <c r="T19" s="10" t="str">
        <f>IF(COUNTIFS(週間シフト!$B:$B, $A19, 週間シフト!$H:$H, $B19, 週間シフト!BL:BL, 1) + COUNTIFS(週間シフト!$B:$B, $A19, 週間シフト!$H:$H, $B19 - 1, 週間シフト!DH:DH, 1) &gt; 0, IFERROR(VLOOKUP(CONCATENATE($AZ19, ":", FLOOR((COLUMN() - 4) / 2, 1) * 100 + MOD(COLUMN(), 2) * 30), 週間シフト!$DP:$DQ, 2, FALSE), 0), "")</f>
        <v/>
      </c>
      <c r="U19" s="10" t="str">
        <f>IF(COUNTIFS(週間シフト!$B:$B, $A19, 週間シフト!$H:$H, $B19, 週間シフト!BM:BM, 1) + COUNTIFS(週間シフト!$B:$B, $A19, 週間シフト!$H:$H, $B19 - 1, 週間シフト!DI:DI, 1) &gt; 0, IFERROR(VLOOKUP(CONCATENATE($AZ19, ":", FLOOR((COLUMN() - 4) / 2, 1) * 100 + MOD(COLUMN(), 2) * 30), 週間シフト!$DP:$DQ, 2, FALSE), 0), "")</f>
        <v/>
      </c>
      <c r="V19" s="10" t="str">
        <f>IF(COUNTIFS(週間シフト!$B:$B, $A19, 週間シフト!$H:$H, $B19, 週間シフト!BN:BN, 1) + COUNTIFS(週間シフト!$B:$B, $A19, 週間シフト!$H:$H, $B19 - 1, 週間シフト!DJ:DJ, 1) &gt; 0, IFERROR(VLOOKUP(CONCATENATE($AZ19, ":", FLOOR((COLUMN() - 4) / 2, 1) * 100 + MOD(COLUMN(), 2) * 30), 週間シフト!$DP:$DQ, 2, FALSE), 0), "")</f>
        <v/>
      </c>
      <c r="W19" s="10" t="str">
        <f>IF(COUNTIFS(週間シフト!$B:$B, $A19, 週間シフト!$H:$H, $B19, 週間シフト!BO:BO, 1) + COUNTIFS(週間シフト!$B:$B, $A19, 週間シフト!$H:$H, $B19 - 1, 週間シフト!DK:DK, 1) &gt; 0, IFERROR(VLOOKUP(CONCATENATE($AZ19, ":", FLOOR((COLUMN() - 4) / 2, 1) * 100 + MOD(COLUMN(), 2) * 30), 週間シフト!$DP:$DQ, 2, FALSE), 0), "")</f>
        <v/>
      </c>
      <c r="X19" s="10" t="str">
        <f>IF(COUNTIFS(週間シフト!$B:$B, $A19, 週間シフト!$H:$H, $B19, 週間シフト!BP:BP, 1) + COUNTIFS(週間シフト!$B:$B, $A19, 週間シフト!$H:$H, $B19 - 1, 週間シフト!DL:DL, 1) &gt; 0, IFERROR(VLOOKUP(CONCATENATE($AZ19, ":", FLOOR((COLUMN() - 4) / 2, 1) * 100 + MOD(COLUMN(), 2) * 30), 週間シフト!$DP:$DQ, 2, FALSE), 0), "")</f>
        <v/>
      </c>
      <c r="Y19" s="10" t="str">
        <f>IF(COUNTIFS(週間シフト!$B:$B, $A19, 週間シフト!$H:$H, $B19, 週間シフト!BQ:BQ, 1) + COUNTIFS(週間シフト!$B:$B, $A19, 週間シフト!$H:$H, $B19 - 1, 週間シフト!DM:DM, 1) &gt; 0, IFERROR(VLOOKUP(CONCATENATE($AZ19, ":", FLOOR((COLUMN() - 4) / 2, 1) * 100 + MOD(COLUMN(), 2) * 30), 週間シフト!$DP:$DQ, 2, FALSE), 0), "")</f>
        <v/>
      </c>
      <c r="Z19" s="10" t="str">
        <f>IF(COUNTIFS(週間シフト!$B:$B, $A19, 週間シフト!$H:$H, $B19, 週間シフト!BR:BR, 1) + COUNTIFS(週間シフト!$B:$B, $A19, 週間シフト!$H:$H, $B19 - 1, 週間シフト!DN:DN, 1) &gt; 0, IFERROR(VLOOKUP(CONCATENATE($AZ19, ":", FLOOR((COLUMN() - 4) / 2, 1) * 100 + MOD(COLUMN(), 2) * 30), 週間シフト!$DP:$DQ, 2, FALSE), 0), "")</f>
        <v/>
      </c>
      <c r="AA19" s="10" t="str">
        <f>IF(COUNTIFS(週間シフト!$B:$B, $A19, 週間シフト!$H:$H, $B19, 週間シフト!BS:BS, 1) + COUNTIFS(週間シフト!$B:$B, $A19, 週間シフト!$H:$H, $B19 - 1, 週間シフト!DO:DO, 1) &gt; 0, IFERROR(VLOOKUP(CONCATENATE($AZ19, ":", FLOOR((COLUMN() - 4) / 2, 1) * 100 + MOD(COLUMN(), 2) * 30), 週間シフト!$DP:$DQ, 2, FALSE), 0), "")</f>
        <v/>
      </c>
      <c r="AB19" s="10" t="str">
        <f>IF(COUNTIFS(週間シフト!$B:$B, $A19, 週間シフト!$H:$H, $B19, 週間シフト!BT:BT, 1) + COUNTIFS(週間シフト!$B:$B, $A19, 週間シフト!$H:$H, $B19 - 1, 週間シフト!DP:DP, 1) &gt; 0, IFERROR(VLOOKUP(CONCATENATE($AZ19, ":", FLOOR((COLUMN() - 4) / 2, 1) * 100 + MOD(COLUMN(), 2) * 30), 週間シフト!$DP:$DQ, 2, FALSE), 0), "")</f>
        <v/>
      </c>
      <c r="AC19" s="10" t="str">
        <f>IF(COUNTIFS(週間シフト!$B:$B, $A19, 週間シフト!$H:$H, $B19, 週間シフト!BU:BU, 1) + COUNTIFS(週間シフト!$B:$B, $A19, 週間シフト!$H:$H, $B19 - 1, 週間シフト!DQ:DQ, 1) &gt; 0, IFERROR(VLOOKUP(CONCATENATE($AZ19, ":", FLOOR((COLUMN() - 4) / 2, 1) * 100 + MOD(COLUMN(), 2) * 30), 週間シフト!$DP:$DQ, 2, FALSE), 0), "")</f>
        <v/>
      </c>
      <c r="AD19" s="10" t="str">
        <f>IF(COUNTIFS(週間シフト!$B:$B, $A19, 週間シフト!$H:$H, $B19, 週間シフト!BV:BV, 1) + COUNTIFS(週間シフト!$B:$B, $A19, 週間シフト!$H:$H, $B19 - 1, 週間シフト!DR:DR, 1) &gt; 0, IFERROR(VLOOKUP(CONCATENATE($AZ19, ":", FLOOR((COLUMN() - 4) / 2, 1) * 100 + MOD(COLUMN(), 2) * 30), 週間シフト!$DP:$DQ, 2, FALSE), 0), "")</f>
        <v/>
      </c>
      <c r="AE19" s="10" t="str">
        <f>IF(COUNTIFS(週間シフト!$B:$B, $A19, 週間シフト!$H:$H, $B19, 週間シフト!BW:BW, 1) + COUNTIFS(週間シフト!$B:$B, $A19, 週間シフト!$H:$H, $B19 - 1, 週間シフト!DS:DS, 1) &gt; 0, IFERROR(VLOOKUP(CONCATENATE($AZ19, ":", FLOOR((COLUMN() - 4) / 2, 1) * 100 + MOD(COLUMN(), 2) * 30), 週間シフト!$DP:$DQ, 2, FALSE), 0), "")</f>
        <v/>
      </c>
      <c r="AF19" s="10" t="str">
        <f>IF(COUNTIFS(週間シフト!$B:$B, $A19, 週間シフト!$H:$H, $B19, 週間シフト!BX:BX, 1) + COUNTIFS(週間シフト!$B:$B, $A19, 週間シフト!$H:$H, $B19 - 1, 週間シフト!DT:DT, 1) &gt; 0, IFERROR(VLOOKUP(CONCATENATE($AZ19, ":", FLOOR((COLUMN() - 4) / 2, 1) * 100 + MOD(COLUMN(), 2) * 30), 週間シフト!$DP:$DQ, 2, FALSE), 0), "")</f>
        <v/>
      </c>
      <c r="AG19" s="10" t="str">
        <f>IF(COUNTIFS(週間シフト!$B:$B, $A19, 週間シフト!$H:$H, $B19, 週間シフト!BY:BY, 1) + COUNTIFS(週間シフト!$B:$B, $A19, 週間シフト!$H:$H, $B19 - 1, 週間シフト!DU:DU, 1) &gt; 0, IFERROR(VLOOKUP(CONCATENATE($AZ19, ":", FLOOR((COLUMN() - 4) / 2, 1) * 100 + MOD(COLUMN(), 2) * 30), 週間シフト!$DP:$DQ, 2, FALSE), 0), "")</f>
        <v/>
      </c>
      <c r="AH19" s="10" t="str">
        <f>IF(COUNTIFS(週間シフト!$B:$B, $A19, 週間シフト!$H:$H, $B19, 週間シフト!BZ:BZ, 1) + COUNTIFS(週間シフト!$B:$B, $A19, 週間シフト!$H:$H, $B19 - 1, 週間シフト!DV:DV, 1) &gt; 0, IFERROR(VLOOKUP(CONCATENATE($AZ19, ":", FLOOR((COLUMN() - 4) / 2, 1) * 100 + MOD(COLUMN(), 2) * 30), 週間シフト!$DP:$DQ, 2, FALSE), 0), "")</f>
        <v/>
      </c>
      <c r="AI19" s="10" t="str">
        <f>IF(COUNTIFS(週間シフト!$B:$B, $A19, 週間シフト!$H:$H, $B19, 週間シフト!CA:CA, 1) + COUNTIFS(週間シフト!$B:$B, $A19, 週間シフト!$H:$H, $B19 - 1, 週間シフト!DW:DW, 1) &gt; 0, IFERROR(VLOOKUP(CONCATENATE($AZ19, ":", FLOOR((COLUMN() - 4) / 2, 1) * 100 + MOD(COLUMN(), 2) * 30), 週間シフト!$DP:$DQ, 2, FALSE), 0), "")</f>
        <v/>
      </c>
      <c r="AJ19" s="10" t="str">
        <f>IF(COUNTIFS(週間シフト!$B:$B, $A19, 週間シフト!$H:$H, $B19, 週間シフト!CB:CB, 1) + COUNTIFS(週間シフト!$B:$B, $A19, 週間シフト!$H:$H, $B19 - 1, 週間シフト!DX:DX, 1) &gt; 0, IFERROR(VLOOKUP(CONCATENATE($AZ19, ":", FLOOR((COLUMN() - 4) / 2, 1) * 100 + MOD(COLUMN(), 2) * 30), 週間シフト!$DP:$DQ, 2, FALSE), 0), "")</f>
        <v/>
      </c>
      <c r="AK19" s="10" t="str">
        <f>IF(COUNTIFS(週間シフト!$B:$B, $A19, 週間シフト!$H:$H, $B19, 週間シフト!CC:CC, 1) + COUNTIFS(週間シフト!$B:$B, $A19, 週間シフト!$H:$H, $B19 - 1, 週間シフト!DY:DY, 1) &gt; 0, IFERROR(VLOOKUP(CONCATENATE($AZ19, ":", FLOOR((COLUMN() - 4) / 2, 1) * 100 + MOD(COLUMN(), 2) * 30), 週間シフト!$DP:$DQ, 2, FALSE), 0), "")</f>
        <v/>
      </c>
      <c r="AL19" s="10" t="str">
        <f>IF(COUNTIFS(週間シフト!$B:$B, $A19, 週間シフト!$H:$H, $B19, 週間シフト!CD:CD, 1) + COUNTIFS(週間シフト!$B:$B, $A19, 週間シフト!$H:$H, $B19 - 1, 週間シフト!DZ:DZ, 1) &gt; 0, IFERROR(VLOOKUP(CONCATENATE($AZ19, ":", FLOOR((COLUMN() - 4) / 2, 1) * 100 + MOD(COLUMN(), 2) * 30), 週間シフト!$DP:$DQ, 2, FALSE), 0), "")</f>
        <v/>
      </c>
      <c r="AM19" s="10" t="str">
        <f>IF(COUNTIFS(週間シフト!$B:$B, $A19, 週間シフト!$H:$H, $B19, 週間シフト!CE:CE, 1) + COUNTIFS(週間シフト!$B:$B, $A19, 週間シフト!$H:$H, $B19 - 1, 週間シフト!EA:EA, 1) &gt; 0, IFERROR(VLOOKUP(CONCATENATE($AZ19, ":", FLOOR((COLUMN() - 4) / 2, 1) * 100 + MOD(COLUMN(), 2) * 30), 週間シフト!$DP:$DQ, 2, FALSE), 0), "")</f>
        <v/>
      </c>
      <c r="AN19" s="10" t="str">
        <f>IF(COUNTIFS(週間シフト!$B:$B, $A19, 週間シフト!$H:$H, $B19, 週間シフト!CF:CF, 1) + COUNTIFS(週間シフト!$B:$B, $A19, 週間シフト!$H:$H, $B19 - 1, 週間シフト!EB:EB, 1) &gt; 0, IFERROR(VLOOKUP(CONCATENATE($AZ19, ":", FLOOR((COLUMN() - 4) / 2, 1) * 100 + MOD(COLUMN(), 2) * 30), 週間シフト!$DP:$DQ, 2, FALSE), 0), "")</f>
        <v/>
      </c>
      <c r="AO19" s="10" t="str">
        <f>IF(COUNTIFS(週間シフト!$B:$B, $A19, 週間シフト!$H:$H, $B19, 週間シフト!CG:CG, 1) + COUNTIFS(週間シフト!$B:$B, $A19, 週間シフト!$H:$H, $B19 - 1, 週間シフト!EC:EC, 1) &gt; 0, IFERROR(VLOOKUP(CONCATENATE($AZ19, ":", FLOOR((COLUMN() - 4) / 2, 1) * 100 + MOD(COLUMN(), 2) * 30), 週間シフト!$DP:$DQ, 2, FALSE), 0), "")</f>
        <v/>
      </c>
      <c r="AP19" s="10" t="str">
        <f>IF(COUNTIFS(週間シフト!$B:$B, $A19, 週間シフト!$H:$H, $B19, 週間シフト!CH:CH, 1) + COUNTIFS(週間シフト!$B:$B, $A19, 週間シフト!$H:$H, $B19 - 1, 週間シフト!ED:ED, 1) &gt; 0, IFERROR(VLOOKUP(CONCATENATE($AZ19, ":", FLOOR((COLUMN() - 4) / 2, 1) * 100 + MOD(COLUMN(), 2) * 30), 週間シフト!$DP:$DQ, 2, FALSE), 0), "")</f>
        <v/>
      </c>
      <c r="AQ19" s="10" t="str">
        <f>IF(COUNTIFS(週間シフト!$B:$B, $A19, 週間シフト!$H:$H, $B19, 週間シフト!CI:CI, 1) + COUNTIFS(週間シフト!$B:$B, $A19, 週間シフト!$H:$H, $B19 - 1, 週間シフト!EE:EE, 1) &gt; 0, IFERROR(VLOOKUP(CONCATENATE($AZ19, ":", FLOOR((COLUMN() - 4) / 2, 1) * 100 + MOD(COLUMN(), 2) * 30), 週間シフト!$DP:$DQ, 2, FALSE), 0), "")</f>
        <v/>
      </c>
      <c r="AR19" s="10" t="str">
        <f>IF(COUNTIFS(週間シフト!$B:$B, $A19, 週間シフト!$H:$H, $B19, 週間シフト!CJ:CJ, 1) + COUNTIFS(週間シフト!$B:$B, $A19, 週間シフト!$H:$H, $B19 - 1, 週間シフト!EF:EF, 1) &gt; 0, IFERROR(VLOOKUP(CONCATENATE($AZ19, ":", FLOOR((COLUMN() - 4) / 2, 1) * 100 + MOD(COLUMN(), 2) * 30), 週間シフト!$DP:$DQ, 2, FALSE), 0), "")</f>
        <v/>
      </c>
      <c r="AS19" s="10" t="str">
        <f>IF(COUNTIFS(週間シフト!$B:$B, $A19, 週間シフト!$H:$H, $B19, 週間シフト!CK:CK, 1) + COUNTIFS(週間シフト!$B:$B, $A19, 週間シフト!$H:$H, $B19 - 1, 週間シフト!EG:EG, 1) &gt; 0, IFERROR(VLOOKUP(CONCATENATE($AZ19, ":", FLOOR((COLUMN() - 4) / 2, 1) * 100 + MOD(COLUMN(), 2) * 30), 週間シフト!$DP:$DQ, 2, FALSE), 0), "")</f>
        <v/>
      </c>
      <c r="AT19" s="10" t="str">
        <f>IF(COUNTIFS(週間シフト!$B:$B, $A19, 週間シフト!$H:$H, $B19, 週間シフト!CL:CL, 1) + COUNTIFS(週間シフト!$B:$B, $A19, 週間シフト!$H:$H, $B19 - 1, 週間シフト!EH:EH, 1) &gt; 0, IFERROR(VLOOKUP(CONCATENATE($AZ19, ":", FLOOR((COLUMN() - 4) / 2, 1) * 100 + MOD(COLUMN(), 2) * 30), 週間シフト!$DP:$DQ, 2, FALSE), 0), "")</f>
        <v/>
      </c>
      <c r="AU19" s="10" t="str">
        <f>IF(COUNTIFS(週間シフト!$B:$B, $A19, 週間シフト!$H:$H, $B19, 週間シフト!CM:CM, 1) + COUNTIFS(週間シフト!$B:$B, $A19, 週間シフト!$H:$H, $B19 - 1, 週間シフト!EI:EI, 1) &gt; 0, IFERROR(VLOOKUP(CONCATENATE($AZ19, ":", FLOOR((COLUMN() - 4) / 2, 1) * 100 + MOD(COLUMN(), 2) * 30), 週間シフト!$DP:$DQ, 2, FALSE), 0), "")</f>
        <v/>
      </c>
      <c r="AV19" s="10" t="str">
        <f>IF(COUNTIFS(週間シフト!$B:$B, $A19, 週間シフト!$H:$H, $B19, 週間シフト!CN:CN, 1) + COUNTIFS(週間シフト!$B:$B, $A19, 週間シフト!$H:$H, $B19 - 1, 週間シフト!EJ:EJ, 1) &gt; 0, IFERROR(VLOOKUP(CONCATENATE($AZ19, ":", FLOOR((COLUMN() - 4) / 2, 1) * 100 + MOD(COLUMN(), 2) * 30), 週間シフト!$DP:$DQ, 2, FALSE), 0), "")</f>
        <v/>
      </c>
      <c r="AW19" s="10" t="str">
        <f>IF(COUNTIFS(週間シフト!$B:$B, $A19, 週間シフト!$H:$H, $B19, 週間シフト!CO:CO, 1) + COUNTIFS(週間シフト!$B:$B, $A19, 週間シフト!$H:$H, $B19 - 1, 週間シフト!EK:EK, 1) &gt; 0, IFERROR(VLOOKUP(CONCATENATE($AZ19, ":", FLOOR((COLUMN() - 4) / 2, 1) * 100 + MOD(COLUMN(), 2) * 30), 週間シフト!$DP:$DQ, 2, FALSE), 0), "")</f>
        <v/>
      </c>
      <c r="AX19" s="10" t="str">
        <f>IF(COUNTIFS(週間シフト!$B:$B, $A19, 週間シフト!$H:$H, $B19, 週間シフト!CP:CP, 1) + COUNTIFS(週間シフト!$B:$B, $A19, 週間シフト!$H:$H, $B19 - 1, 週間シフト!EL:EL, 1) &gt; 0, IFERROR(VLOOKUP(CONCATENATE($AZ19, ":", FLOOR((COLUMN() - 4) / 2, 1) * 100 + MOD(COLUMN(), 2) * 30), 週間シフト!$DP:$DQ, 2, FALSE), 0), "")</f>
        <v/>
      </c>
      <c r="AY19" s="10" t="str">
        <f>IF(COUNTIFS(週間シフト!$B:$B, $A19, 週間シフト!$H:$H, $B19, 週間シフト!CQ:CQ, 1) + COUNTIFS(週間シフト!$B:$B, $A19, 週間シフト!$H:$H, $B19 - 1, 週間シフト!EM:EM, 1) &gt; 0, IFERROR(VLOOKUP(CONCATENATE($AZ19, ":", FLOOR((COLUMN() - 4) / 2, 1) * 100 + MOD(COLUMN(), 2) * 30), 週間シフト!$DP:$DQ, 2, FALSE), 0), "")</f>
        <v/>
      </c>
      <c r="AZ19" s="2" t="e">
        <f>CONCATENATE(VLOOKUP(A19, スタッフ一覧!A:D, 4, FALSE), ":",  YEAR(B19), ":",  MONTH(B19), ":",  DAY(B19))</f>
        <v>#N/A</v>
      </c>
      <c r="BA19"/>
      <c r="BB19"/>
    </row>
    <row r="20" spans="1:54">
      <c r="A20" s="1"/>
      <c r="B20" s="5"/>
      <c r="C20" s="12" t="str">
        <f t="shared" si="0"/>
        <v/>
      </c>
      <c r="D20" s="10" t="str">
        <f>IF(COUNTIFS(週間シフト!$B:$B, $A20, 週間シフト!$H:$H, $B20, 週間シフト!AV:AV, 1) + COUNTIFS(週間シフト!$B:$B, $A20, 週間シフト!$H:$H, $B20 - 1, 週間シフト!CR:CR, 1) &gt; 0, IFERROR(VLOOKUP(CONCATENATE($AZ20, ":", FLOOR((COLUMN() - 4) / 2, 1) * 100 + MOD(COLUMN(), 2) * 30), 週間シフト!$DP:$DQ, 2, FALSE), 0), "")</f>
        <v/>
      </c>
      <c r="E20" s="10" t="str">
        <f>IF(COUNTIFS(週間シフト!$B:$B, $A20, 週間シフト!$H:$H, $B20, 週間シフト!AW:AW, 1) + COUNTIFS(週間シフト!$B:$B, $A20, 週間シフト!$H:$H, $B20 - 1, 週間シフト!CS:CS, 1) &gt; 0, IFERROR(VLOOKUP(CONCATENATE($AZ20, ":", FLOOR((COLUMN() - 4) / 2, 1) * 100 + MOD(COLUMN(), 2) * 30), 週間シフト!$DP:$DQ, 2, FALSE), 0), "")</f>
        <v/>
      </c>
      <c r="F20" s="10" t="str">
        <f>IF(COUNTIFS(週間シフト!$B:$B, $A20, 週間シフト!$H:$H, $B20, 週間シフト!AX:AX, 1) + COUNTIFS(週間シフト!$B:$B, $A20, 週間シフト!$H:$H, $B20 - 1, 週間シフト!CT:CT, 1) &gt; 0, IFERROR(VLOOKUP(CONCATENATE($AZ20, ":", FLOOR((COLUMN() - 4) / 2, 1) * 100 + MOD(COLUMN(), 2) * 30), 週間シフト!$DP:$DQ, 2, FALSE), 0), "")</f>
        <v/>
      </c>
      <c r="G20" s="10" t="str">
        <f>IF(COUNTIFS(週間シフト!$B:$B, $A20, 週間シフト!$H:$H, $B20, 週間シフト!AY:AY, 1) + COUNTIFS(週間シフト!$B:$B, $A20, 週間シフト!$H:$H, $B20 - 1, 週間シフト!CU:CU, 1) &gt; 0, IFERROR(VLOOKUP(CONCATENATE($AZ20, ":", FLOOR((COLUMN() - 4) / 2, 1) * 100 + MOD(COLUMN(), 2) * 30), 週間シフト!$DP:$DQ, 2, FALSE), 0), "")</f>
        <v/>
      </c>
      <c r="H20" s="10" t="str">
        <f>IF(COUNTIFS(週間シフト!$B:$B, $A20, 週間シフト!$H:$H, $B20, 週間シフト!AZ:AZ, 1) + COUNTIFS(週間シフト!$B:$B, $A20, 週間シフト!$H:$H, $B20 - 1, 週間シフト!CV:CV, 1) &gt; 0, IFERROR(VLOOKUP(CONCATENATE($AZ20, ":", FLOOR((COLUMN() - 4) / 2, 1) * 100 + MOD(COLUMN(), 2) * 30), 週間シフト!$DP:$DQ, 2, FALSE), 0), "")</f>
        <v/>
      </c>
      <c r="I20" s="10" t="str">
        <f>IF(COUNTIFS(週間シフト!$B:$B, $A20, 週間シフト!$H:$H, $B20, 週間シフト!BA:BA, 1) + COUNTIFS(週間シフト!$B:$B, $A20, 週間シフト!$H:$H, $B20 - 1, 週間シフト!CW:CW, 1) &gt; 0, IFERROR(VLOOKUP(CONCATENATE($AZ20, ":", FLOOR((COLUMN() - 4) / 2, 1) * 100 + MOD(COLUMN(), 2) * 30), 週間シフト!$DP:$DQ, 2, FALSE), 0), "")</f>
        <v/>
      </c>
      <c r="J20" s="10" t="str">
        <f>IF(COUNTIFS(週間シフト!$B:$B, $A20, 週間シフト!$H:$H, $B20, 週間シフト!BB:BB, 1) + COUNTIFS(週間シフト!$B:$B, $A20, 週間シフト!$H:$H, $B20 - 1, 週間シフト!CX:CX, 1) &gt; 0, IFERROR(VLOOKUP(CONCATENATE($AZ20, ":", FLOOR((COLUMN() - 4) / 2, 1) * 100 + MOD(COLUMN(), 2) * 30), 週間シフト!$DP:$DQ, 2, FALSE), 0), "")</f>
        <v/>
      </c>
      <c r="K20" s="10" t="str">
        <f>IF(COUNTIFS(週間シフト!$B:$B, $A20, 週間シフト!$H:$H, $B20, 週間シフト!BC:BC, 1) + COUNTIFS(週間シフト!$B:$B, $A20, 週間シフト!$H:$H, $B20 - 1, 週間シフト!CY:CY, 1) &gt; 0, IFERROR(VLOOKUP(CONCATENATE($AZ20, ":", FLOOR((COLUMN() - 4) / 2, 1) * 100 + MOD(COLUMN(), 2) * 30), 週間シフト!$DP:$DQ, 2, FALSE), 0), "")</f>
        <v/>
      </c>
      <c r="L20" s="10" t="str">
        <f>IF(COUNTIFS(週間シフト!$B:$B, $A20, 週間シフト!$H:$H, $B20, 週間シフト!BD:BD, 1) + COUNTIFS(週間シフト!$B:$B, $A20, 週間シフト!$H:$H, $B20 - 1, 週間シフト!CZ:CZ, 1) &gt; 0, IFERROR(VLOOKUP(CONCATENATE($AZ20, ":", FLOOR((COLUMN() - 4) / 2, 1) * 100 + MOD(COLUMN(), 2) * 30), 週間シフト!$DP:$DQ, 2, FALSE), 0), "")</f>
        <v/>
      </c>
      <c r="M20" s="10" t="str">
        <f>IF(COUNTIFS(週間シフト!$B:$B, $A20, 週間シフト!$H:$H, $B20, 週間シフト!BE:BE, 1) + COUNTIFS(週間シフト!$B:$B, $A20, 週間シフト!$H:$H, $B20 - 1, 週間シフト!DA:DA, 1) &gt; 0, IFERROR(VLOOKUP(CONCATENATE($AZ20, ":", FLOOR((COLUMN() - 4) / 2, 1) * 100 + MOD(COLUMN(), 2) * 30), 週間シフト!$DP:$DQ, 2, FALSE), 0), "")</f>
        <v/>
      </c>
      <c r="N20" s="10" t="str">
        <f>IF(COUNTIFS(週間シフト!$B:$B, $A20, 週間シフト!$H:$H, $B20, 週間シフト!BF:BF, 1) + COUNTIFS(週間シフト!$B:$B, $A20, 週間シフト!$H:$H, $B20 - 1, 週間シフト!DB:DB, 1) &gt; 0, IFERROR(VLOOKUP(CONCATENATE($AZ20, ":", FLOOR((COLUMN() - 4) / 2, 1) * 100 + MOD(COLUMN(), 2) * 30), 週間シフト!$DP:$DQ, 2, FALSE), 0), "")</f>
        <v/>
      </c>
      <c r="O20" s="10" t="str">
        <f>IF(COUNTIFS(週間シフト!$B:$B, $A20, 週間シフト!$H:$H, $B20, 週間シフト!BG:BG, 1) + COUNTIFS(週間シフト!$B:$B, $A20, 週間シフト!$H:$H, $B20 - 1, 週間シフト!DC:DC, 1) &gt; 0, IFERROR(VLOOKUP(CONCATENATE($AZ20, ":", FLOOR((COLUMN() - 4) / 2, 1) * 100 + MOD(COLUMN(), 2) * 30), 週間シフト!$DP:$DQ, 2, FALSE), 0), "")</f>
        <v/>
      </c>
      <c r="P20" s="10" t="str">
        <f>IF(COUNTIFS(週間シフト!$B:$B, $A20, 週間シフト!$H:$H, $B20, 週間シフト!BH:BH, 1) + COUNTIFS(週間シフト!$B:$B, $A20, 週間シフト!$H:$H, $B20 - 1, 週間シフト!DD:DD, 1) &gt; 0, IFERROR(VLOOKUP(CONCATENATE($AZ20, ":", FLOOR((COLUMN() - 4) / 2, 1) * 100 + MOD(COLUMN(), 2) * 30), 週間シフト!$DP:$DQ, 2, FALSE), 0), "")</f>
        <v/>
      </c>
      <c r="Q20" s="10" t="str">
        <f>IF(COUNTIFS(週間シフト!$B:$B, $A20, 週間シフト!$H:$H, $B20, 週間シフト!BI:BI, 1) + COUNTIFS(週間シフト!$B:$B, $A20, 週間シフト!$H:$H, $B20 - 1, 週間シフト!DE:DE, 1) &gt; 0, IFERROR(VLOOKUP(CONCATENATE($AZ20, ":", FLOOR((COLUMN() - 4) / 2, 1) * 100 + MOD(COLUMN(), 2) * 30), 週間シフト!$DP:$DQ, 2, FALSE), 0), "")</f>
        <v/>
      </c>
      <c r="R20" s="10" t="str">
        <f>IF(COUNTIFS(週間シフト!$B:$B, $A20, 週間シフト!$H:$H, $B20, 週間シフト!BJ:BJ, 1) + COUNTIFS(週間シフト!$B:$B, $A20, 週間シフト!$H:$H, $B20 - 1, 週間シフト!DF:DF, 1) &gt; 0, IFERROR(VLOOKUP(CONCATENATE($AZ20, ":", FLOOR((COLUMN() - 4) / 2, 1) * 100 + MOD(COLUMN(), 2) * 30), 週間シフト!$DP:$DQ, 2, FALSE), 0), "")</f>
        <v/>
      </c>
      <c r="S20" s="10" t="str">
        <f>IF(COUNTIFS(週間シフト!$B:$B, $A20, 週間シフト!$H:$H, $B20, 週間シフト!BK:BK, 1) + COUNTIFS(週間シフト!$B:$B, $A20, 週間シフト!$H:$H, $B20 - 1, 週間シフト!DG:DG, 1) &gt; 0, IFERROR(VLOOKUP(CONCATENATE($AZ20, ":", FLOOR((COLUMN() - 4) / 2, 1) * 100 + MOD(COLUMN(), 2) * 30), 週間シフト!$DP:$DQ, 2, FALSE), 0), "")</f>
        <v/>
      </c>
      <c r="T20" s="10" t="str">
        <f>IF(COUNTIFS(週間シフト!$B:$B, $A20, 週間シフト!$H:$H, $B20, 週間シフト!BL:BL, 1) + COUNTIFS(週間シフト!$B:$B, $A20, 週間シフト!$H:$H, $B20 - 1, 週間シフト!DH:DH, 1) &gt; 0, IFERROR(VLOOKUP(CONCATENATE($AZ20, ":", FLOOR((COLUMN() - 4) / 2, 1) * 100 + MOD(COLUMN(), 2) * 30), 週間シフト!$DP:$DQ, 2, FALSE), 0), "")</f>
        <v/>
      </c>
      <c r="U20" s="10" t="str">
        <f>IF(COUNTIFS(週間シフト!$B:$B, $A20, 週間シフト!$H:$H, $B20, 週間シフト!BM:BM, 1) + COUNTIFS(週間シフト!$B:$B, $A20, 週間シフト!$H:$H, $B20 - 1, 週間シフト!DI:DI, 1) &gt; 0, IFERROR(VLOOKUP(CONCATENATE($AZ20, ":", FLOOR((COLUMN() - 4) / 2, 1) * 100 + MOD(COLUMN(), 2) * 30), 週間シフト!$DP:$DQ, 2, FALSE), 0), "")</f>
        <v/>
      </c>
      <c r="V20" s="10" t="str">
        <f>IF(COUNTIFS(週間シフト!$B:$B, $A20, 週間シフト!$H:$H, $B20, 週間シフト!BN:BN, 1) + COUNTIFS(週間シフト!$B:$B, $A20, 週間シフト!$H:$H, $B20 - 1, 週間シフト!DJ:DJ, 1) &gt; 0, IFERROR(VLOOKUP(CONCATENATE($AZ20, ":", FLOOR((COLUMN() - 4) / 2, 1) * 100 + MOD(COLUMN(), 2) * 30), 週間シフト!$DP:$DQ, 2, FALSE), 0), "")</f>
        <v/>
      </c>
      <c r="W20" s="10" t="str">
        <f>IF(COUNTIFS(週間シフト!$B:$B, $A20, 週間シフト!$H:$H, $B20, 週間シフト!BO:BO, 1) + COUNTIFS(週間シフト!$B:$B, $A20, 週間シフト!$H:$H, $B20 - 1, 週間シフト!DK:DK, 1) &gt; 0, IFERROR(VLOOKUP(CONCATENATE($AZ20, ":", FLOOR((COLUMN() - 4) / 2, 1) * 100 + MOD(COLUMN(), 2) * 30), 週間シフト!$DP:$DQ, 2, FALSE), 0), "")</f>
        <v/>
      </c>
      <c r="X20" s="10" t="str">
        <f>IF(COUNTIFS(週間シフト!$B:$B, $A20, 週間シフト!$H:$H, $B20, 週間シフト!BP:BP, 1) + COUNTIFS(週間シフト!$B:$B, $A20, 週間シフト!$H:$H, $B20 - 1, 週間シフト!DL:DL, 1) &gt; 0, IFERROR(VLOOKUP(CONCATENATE($AZ20, ":", FLOOR((COLUMN() - 4) / 2, 1) * 100 + MOD(COLUMN(), 2) * 30), 週間シフト!$DP:$DQ, 2, FALSE), 0), "")</f>
        <v/>
      </c>
      <c r="Y20" s="10" t="str">
        <f>IF(COUNTIFS(週間シフト!$B:$B, $A20, 週間シフト!$H:$H, $B20, 週間シフト!BQ:BQ, 1) + COUNTIFS(週間シフト!$B:$B, $A20, 週間シフト!$H:$H, $B20 - 1, 週間シフト!DM:DM, 1) &gt; 0, IFERROR(VLOOKUP(CONCATENATE($AZ20, ":", FLOOR((COLUMN() - 4) / 2, 1) * 100 + MOD(COLUMN(), 2) * 30), 週間シフト!$DP:$DQ, 2, FALSE), 0), "")</f>
        <v/>
      </c>
      <c r="Z20" s="10" t="str">
        <f>IF(COUNTIFS(週間シフト!$B:$B, $A20, 週間シフト!$H:$H, $B20, 週間シフト!BR:BR, 1) + COUNTIFS(週間シフト!$B:$B, $A20, 週間シフト!$H:$H, $B20 - 1, 週間シフト!DN:DN, 1) &gt; 0, IFERROR(VLOOKUP(CONCATENATE($AZ20, ":", FLOOR((COLUMN() - 4) / 2, 1) * 100 + MOD(COLUMN(), 2) * 30), 週間シフト!$DP:$DQ, 2, FALSE), 0), "")</f>
        <v/>
      </c>
      <c r="AA20" s="10" t="str">
        <f>IF(COUNTIFS(週間シフト!$B:$B, $A20, 週間シフト!$H:$H, $B20, 週間シフト!BS:BS, 1) + COUNTIFS(週間シフト!$B:$B, $A20, 週間シフト!$H:$H, $B20 - 1, 週間シフト!DO:DO, 1) &gt; 0, IFERROR(VLOOKUP(CONCATENATE($AZ20, ":", FLOOR((COLUMN() - 4) / 2, 1) * 100 + MOD(COLUMN(), 2) * 30), 週間シフト!$DP:$DQ, 2, FALSE), 0), "")</f>
        <v/>
      </c>
      <c r="AB20" s="10" t="str">
        <f>IF(COUNTIFS(週間シフト!$B:$B, $A20, 週間シフト!$H:$H, $B20, 週間シフト!BT:BT, 1) + COUNTIFS(週間シフト!$B:$B, $A20, 週間シフト!$H:$H, $B20 - 1, 週間シフト!DP:DP, 1) &gt; 0, IFERROR(VLOOKUP(CONCATENATE($AZ20, ":", FLOOR((COLUMN() - 4) / 2, 1) * 100 + MOD(COLUMN(), 2) * 30), 週間シフト!$DP:$DQ, 2, FALSE), 0), "")</f>
        <v/>
      </c>
      <c r="AC20" s="10" t="str">
        <f>IF(COUNTIFS(週間シフト!$B:$B, $A20, 週間シフト!$H:$H, $B20, 週間シフト!BU:BU, 1) + COUNTIFS(週間シフト!$B:$B, $A20, 週間シフト!$H:$H, $B20 - 1, 週間シフト!DQ:DQ, 1) &gt; 0, IFERROR(VLOOKUP(CONCATENATE($AZ20, ":", FLOOR((COLUMN() - 4) / 2, 1) * 100 + MOD(COLUMN(), 2) * 30), 週間シフト!$DP:$DQ, 2, FALSE), 0), "")</f>
        <v/>
      </c>
      <c r="AD20" s="10" t="str">
        <f>IF(COUNTIFS(週間シフト!$B:$B, $A20, 週間シフト!$H:$H, $B20, 週間シフト!BV:BV, 1) + COUNTIFS(週間シフト!$B:$B, $A20, 週間シフト!$H:$H, $B20 - 1, 週間シフト!DR:DR, 1) &gt; 0, IFERROR(VLOOKUP(CONCATENATE($AZ20, ":", FLOOR((COLUMN() - 4) / 2, 1) * 100 + MOD(COLUMN(), 2) * 30), 週間シフト!$DP:$DQ, 2, FALSE), 0), "")</f>
        <v/>
      </c>
      <c r="AE20" s="10" t="str">
        <f>IF(COUNTIFS(週間シフト!$B:$B, $A20, 週間シフト!$H:$H, $B20, 週間シフト!BW:BW, 1) + COUNTIFS(週間シフト!$B:$B, $A20, 週間シフト!$H:$H, $B20 - 1, 週間シフト!DS:DS, 1) &gt; 0, IFERROR(VLOOKUP(CONCATENATE($AZ20, ":", FLOOR((COLUMN() - 4) / 2, 1) * 100 + MOD(COLUMN(), 2) * 30), 週間シフト!$DP:$DQ, 2, FALSE), 0), "")</f>
        <v/>
      </c>
      <c r="AF20" s="10" t="str">
        <f>IF(COUNTIFS(週間シフト!$B:$B, $A20, 週間シフト!$H:$H, $B20, 週間シフト!BX:BX, 1) + COUNTIFS(週間シフト!$B:$B, $A20, 週間シフト!$H:$H, $B20 - 1, 週間シフト!DT:DT, 1) &gt; 0, IFERROR(VLOOKUP(CONCATENATE($AZ20, ":", FLOOR((COLUMN() - 4) / 2, 1) * 100 + MOD(COLUMN(), 2) * 30), 週間シフト!$DP:$DQ, 2, FALSE), 0), "")</f>
        <v/>
      </c>
      <c r="AG20" s="10" t="str">
        <f>IF(COUNTIFS(週間シフト!$B:$B, $A20, 週間シフト!$H:$H, $B20, 週間シフト!BY:BY, 1) + COUNTIFS(週間シフト!$B:$B, $A20, 週間シフト!$H:$H, $B20 - 1, 週間シフト!DU:DU, 1) &gt; 0, IFERROR(VLOOKUP(CONCATENATE($AZ20, ":", FLOOR((COLUMN() - 4) / 2, 1) * 100 + MOD(COLUMN(), 2) * 30), 週間シフト!$DP:$DQ, 2, FALSE), 0), "")</f>
        <v/>
      </c>
      <c r="AH20" s="10" t="str">
        <f>IF(COUNTIFS(週間シフト!$B:$B, $A20, 週間シフト!$H:$H, $B20, 週間シフト!BZ:BZ, 1) + COUNTIFS(週間シフト!$B:$B, $A20, 週間シフト!$H:$H, $B20 - 1, 週間シフト!DV:DV, 1) &gt; 0, IFERROR(VLOOKUP(CONCATENATE($AZ20, ":", FLOOR((COLUMN() - 4) / 2, 1) * 100 + MOD(COLUMN(), 2) * 30), 週間シフト!$DP:$DQ, 2, FALSE), 0), "")</f>
        <v/>
      </c>
      <c r="AI20" s="10" t="str">
        <f>IF(COUNTIFS(週間シフト!$B:$B, $A20, 週間シフト!$H:$H, $B20, 週間シフト!CA:CA, 1) + COUNTIFS(週間シフト!$B:$B, $A20, 週間シフト!$H:$H, $B20 - 1, 週間シフト!DW:DW, 1) &gt; 0, IFERROR(VLOOKUP(CONCATENATE($AZ20, ":", FLOOR((COLUMN() - 4) / 2, 1) * 100 + MOD(COLUMN(), 2) * 30), 週間シフト!$DP:$DQ, 2, FALSE), 0), "")</f>
        <v/>
      </c>
      <c r="AJ20" s="10" t="str">
        <f>IF(COUNTIFS(週間シフト!$B:$B, $A20, 週間シフト!$H:$H, $B20, 週間シフト!CB:CB, 1) + COUNTIFS(週間シフト!$B:$B, $A20, 週間シフト!$H:$H, $B20 - 1, 週間シフト!DX:DX, 1) &gt; 0, IFERROR(VLOOKUP(CONCATENATE($AZ20, ":", FLOOR((COLUMN() - 4) / 2, 1) * 100 + MOD(COLUMN(), 2) * 30), 週間シフト!$DP:$DQ, 2, FALSE), 0), "")</f>
        <v/>
      </c>
      <c r="AK20" s="10" t="str">
        <f>IF(COUNTIFS(週間シフト!$B:$B, $A20, 週間シフト!$H:$H, $B20, 週間シフト!CC:CC, 1) + COUNTIFS(週間シフト!$B:$B, $A20, 週間シフト!$H:$H, $B20 - 1, 週間シフト!DY:DY, 1) &gt; 0, IFERROR(VLOOKUP(CONCATENATE($AZ20, ":", FLOOR((COLUMN() - 4) / 2, 1) * 100 + MOD(COLUMN(), 2) * 30), 週間シフト!$DP:$DQ, 2, FALSE), 0), "")</f>
        <v/>
      </c>
      <c r="AL20" s="10" t="str">
        <f>IF(COUNTIFS(週間シフト!$B:$B, $A20, 週間シフト!$H:$H, $B20, 週間シフト!CD:CD, 1) + COUNTIFS(週間シフト!$B:$B, $A20, 週間シフト!$H:$H, $B20 - 1, 週間シフト!DZ:DZ, 1) &gt; 0, IFERROR(VLOOKUP(CONCATENATE($AZ20, ":", FLOOR((COLUMN() - 4) / 2, 1) * 100 + MOD(COLUMN(), 2) * 30), 週間シフト!$DP:$DQ, 2, FALSE), 0), "")</f>
        <v/>
      </c>
      <c r="AM20" s="10" t="str">
        <f>IF(COUNTIFS(週間シフト!$B:$B, $A20, 週間シフト!$H:$H, $B20, 週間シフト!CE:CE, 1) + COUNTIFS(週間シフト!$B:$B, $A20, 週間シフト!$H:$H, $B20 - 1, 週間シフト!EA:EA, 1) &gt; 0, IFERROR(VLOOKUP(CONCATENATE($AZ20, ":", FLOOR((COLUMN() - 4) / 2, 1) * 100 + MOD(COLUMN(), 2) * 30), 週間シフト!$DP:$DQ, 2, FALSE), 0), "")</f>
        <v/>
      </c>
      <c r="AN20" s="10" t="str">
        <f>IF(COUNTIFS(週間シフト!$B:$B, $A20, 週間シフト!$H:$H, $B20, 週間シフト!CF:CF, 1) + COUNTIFS(週間シフト!$B:$B, $A20, 週間シフト!$H:$H, $B20 - 1, 週間シフト!EB:EB, 1) &gt; 0, IFERROR(VLOOKUP(CONCATENATE($AZ20, ":", FLOOR((COLUMN() - 4) / 2, 1) * 100 + MOD(COLUMN(), 2) * 30), 週間シフト!$DP:$DQ, 2, FALSE), 0), "")</f>
        <v/>
      </c>
      <c r="AO20" s="10" t="str">
        <f>IF(COUNTIFS(週間シフト!$B:$B, $A20, 週間シフト!$H:$H, $B20, 週間シフト!CG:CG, 1) + COUNTIFS(週間シフト!$B:$B, $A20, 週間シフト!$H:$H, $B20 - 1, 週間シフト!EC:EC, 1) &gt; 0, IFERROR(VLOOKUP(CONCATENATE($AZ20, ":", FLOOR((COLUMN() - 4) / 2, 1) * 100 + MOD(COLUMN(), 2) * 30), 週間シフト!$DP:$DQ, 2, FALSE), 0), "")</f>
        <v/>
      </c>
      <c r="AP20" s="10" t="str">
        <f>IF(COUNTIFS(週間シフト!$B:$B, $A20, 週間シフト!$H:$H, $B20, 週間シフト!CH:CH, 1) + COUNTIFS(週間シフト!$B:$B, $A20, 週間シフト!$H:$H, $B20 - 1, 週間シフト!ED:ED, 1) &gt; 0, IFERROR(VLOOKUP(CONCATENATE($AZ20, ":", FLOOR((COLUMN() - 4) / 2, 1) * 100 + MOD(COLUMN(), 2) * 30), 週間シフト!$DP:$DQ, 2, FALSE), 0), "")</f>
        <v/>
      </c>
      <c r="AQ20" s="10" t="str">
        <f>IF(COUNTIFS(週間シフト!$B:$B, $A20, 週間シフト!$H:$H, $B20, 週間シフト!CI:CI, 1) + COUNTIFS(週間シフト!$B:$B, $A20, 週間シフト!$H:$H, $B20 - 1, 週間シフト!EE:EE, 1) &gt; 0, IFERROR(VLOOKUP(CONCATENATE($AZ20, ":", FLOOR((COLUMN() - 4) / 2, 1) * 100 + MOD(COLUMN(), 2) * 30), 週間シフト!$DP:$DQ, 2, FALSE), 0), "")</f>
        <v/>
      </c>
      <c r="AR20" s="10" t="str">
        <f>IF(COUNTIFS(週間シフト!$B:$B, $A20, 週間シフト!$H:$H, $B20, 週間シフト!CJ:CJ, 1) + COUNTIFS(週間シフト!$B:$B, $A20, 週間シフト!$H:$H, $B20 - 1, 週間シフト!EF:EF, 1) &gt; 0, IFERROR(VLOOKUP(CONCATENATE($AZ20, ":", FLOOR((COLUMN() - 4) / 2, 1) * 100 + MOD(COLUMN(), 2) * 30), 週間シフト!$DP:$DQ, 2, FALSE), 0), "")</f>
        <v/>
      </c>
      <c r="AS20" s="10" t="str">
        <f>IF(COUNTIFS(週間シフト!$B:$B, $A20, 週間シフト!$H:$H, $B20, 週間シフト!CK:CK, 1) + COUNTIFS(週間シフト!$B:$B, $A20, 週間シフト!$H:$H, $B20 - 1, 週間シフト!EG:EG, 1) &gt; 0, IFERROR(VLOOKUP(CONCATENATE($AZ20, ":", FLOOR((COLUMN() - 4) / 2, 1) * 100 + MOD(COLUMN(), 2) * 30), 週間シフト!$DP:$DQ, 2, FALSE), 0), "")</f>
        <v/>
      </c>
      <c r="AT20" s="10" t="str">
        <f>IF(COUNTIFS(週間シフト!$B:$B, $A20, 週間シフト!$H:$H, $B20, 週間シフト!CL:CL, 1) + COUNTIFS(週間シフト!$B:$B, $A20, 週間シフト!$H:$H, $B20 - 1, 週間シフト!EH:EH, 1) &gt; 0, IFERROR(VLOOKUP(CONCATENATE($AZ20, ":", FLOOR((COLUMN() - 4) / 2, 1) * 100 + MOD(COLUMN(), 2) * 30), 週間シフト!$DP:$DQ, 2, FALSE), 0), "")</f>
        <v/>
      </c>
      <c r="AU20" s="10" t="str">
        <f>IF(COUNTIFS(週間シフト!$B:$B, $A20, 週間シフト!$H:$H, $B20, 週間シフト!CM:CM, 1) + COUNTIFS(週間シフト!$B:$B, $A20, 週間シフト!$H:$H, $B20 - 1, 週間シフト!EI:EI, 1) &gt; 0, IFERROR(VLOOKUP(CONCATENATE($AZ20, ":", FLOOR((COLUMN() - 4) / 2, 1) * 100 + MOD(COLUMN(), 2) * 30), 週間シフト!$DP:$DQ, 2, FALSE), 0), "")</f>
        <v/>
      </c>
      <c r="AV20" s="10" t="str">
        <f>IF(COUNTIFS(週間シフト!$B:$B, $A20, 週間シフト!$H:$H, $B20, 週間シフト!CN:CN, 1) + COUNTIFS(週間シフト!$B:$B, $A20, 週間シフト!$H:$H, $B20 - 1, 週間シフト!EJ:EJ, 1) &gt; 0, IFERROR(VLOOKUP(CONCATENATE($AZ20, ":", FLOOR((COLUMN() - 4) / 2, 1) * 100 + MOD(COLUMN(), 2) * 30), 週間シフト!$DP:$DQ, 2, FALSE), 0), "")</f>
        <v/>
      </c>
      <c r="AW20" s="10" t="str">
        <f>IF(COUNTIFS(週間シフト!$B:$B, $A20, 週間シフト!$H:$H, $B20, 週間シフト!CO:CO, 1) + COUNTIFS(週間シフト!$B:$B, $A20, 週間シフト!$H:$H, $B20 - 1, 週間シフト!EK:EK, 1) &gt; 0, IFERROR(VLOOKUP(CONCATENATE($AZ20, ":", FLOOR((COLUMN() - 4) / 2, 1) * 100 + MOD(COLUMN(), 2) * 30), 週間シフト!$DP:$DQ, 2, FALSE), 0), "")</f>
        <v/>
      </c>
      <c r="AX20" s="10" t="str">
        <f>IF(COUNTIFS(週間シフト!$B:$B, $A20, 週間シフト!$H:$H, $B20, 週間シフト!CP:CP, 1) + COUNTIFS(週間シフト!$B:$B, $A20, 週間シフト!$H:$H, $B20 - 1, 週間シフト!EL:EL, 1) &gt; 0, IFERROR(VLOOKUP(CONCATENATE($AZ20, ":", FLOOR((COLUMN() - 4) / 2, 1) * 100 + MOD(COLUMN(), 2) * 30), 週間シフト!$DP:$DQ, 2, FALSE), 0), "")</f>
        <v/>
      </c>
      <c r="AY20" s="10" t="str">
        <f>IF(COUNTIFS(週間シフト!$B:$B, $A20, 週間シフト!$H:$H, $B20, 週間シフト!CQ:CQ, 1) + COUNTIFS(週間シフト!$B:$B, $A20, 週間シフト!$H:$H, $B20 - 1, 週間シフト!EM:EM, 1) &gt; 0, IFERROR(VLOOKUP(CONCATENATE($AZ20, ":", FLOOR((COLUMN() - 4) / 2, 1) * 100 + MOD(COLUMN(), 2) * 30), 週間シフト!$DP:$DQ, 2, FALSE), 0), "")</f>
        <v/>
      </c>
      <c r="AZ20" s="2" t="e">
        <f>CONCATENATE(VLOOKUP(A20, スタッフ一覧!A:D, 4, FALSE), ":",  YEAR(B20), ":",  MONTH(B20), ":",  DAY(B20))</f>
        <v>#N/A</v>
      </c>
      <c r="BA20"/>
      <c r="BB20"/>
    </row>
    <row r="21" spans="1:54">
      <c r="A21" s="1"/>
      <c r="B21" s="5"/>
      <c r="C21" s="12" t="str">
        <f t="shared" si="0"/>
        <v/>
      </c>
      <c r="D21" s="10" t="str">
        <f>IF(COUNTIFS(週間シフト!$B:$B, $A21, 週間シフト!$H:$H, $B21, 週間シフト!AV:AV, 1) + COUNTIFS(週間シフト!$B:$B, $A21, 週間シフト!$H:$H, $B21 - 1, 週間シフト!CR:CR, 1) &gt; 0, IFERROR(VLOOKUP(CONCATENATE($AZ21, ":", FLOOR((COLUMN() - 4) / 2, 1) * 100 + MOD(COLUMN(), 2) * 30), 週間シフト!$DP:$DQ, 2, FALSE), 0), "")</f>
        <v/>
      </c>
      <c r="E21" s="10" t="str">
        <f>IF(COUNTIFS(週間シフト!$B:$B, $A21, 週間シフト!$H:$H, $B21, 週間シフト!AW:AW, 1) + COUNTIFS(週間シフト!$B:$B, $A21, 週間シフト!$H:$H, $B21 - 1, 週間シフト!CS:CS, 1) &gt; 0, IFERROR(VLOOKUP(CONCATENATE($AZ21, ":", FLOOR((COLUMN() - 4) / 2, 1) * 100 + MOD(COLUMN(), 2) * 30), 週間シフト!$DP:$DQ, 2, FALSE), 0), "")</f>
        <v/>
      </c>
      <c r="F21" s="10" t="str">
        <f>IF(COUNTIFS(週間シフト!$B:$B, $A21, 週間シフト!$H:$H, $B21, 週間シフト!AX:AX, 1) + COUNTIFS(週間シフト!$B:$B, $A21, 週間シフト!$H:$H, $B21 - 1, 週間シフト!CT:CT, 1) &gt; 0, IFERROR(VLOOKUP(CONCATENATE($AZ21, ":", FLOOR((COLUMN() - 4) / 2, 1) * 100 + MOD(COLUMN(), 2) * 30), 週間シフト!$DP:$DQ, 2, FALSE), 0), "")</f>
        <v/>
      </c>
      <c r="G21" s="10" t="str">
        <f>IF(COUNTIFS(週間シフト!$B:$B, $A21, 週間シフト!$H:$H, $B21, 週間シフト!AY:AY, 1) + COUNTIFS(週間シフト!$B:$B, $A21, 週間シフト!$H:$H, $B21 - 1, 週間シフト!CU:CU, 1) &gt; 0, IFERROR(VLOOKUP(CONCATENATE($AZ21, ":", FLOOR((COLUMN() - 4) / 2, 1) * 100 + MOD(COLUMN(), 2) * 30), 週間シフト!$DP:$DQ, 2, FALSE), 0), "")</f>
        <v/>
      </c>
      <c r="H21" s="10" t="str">
        <f>IF(COUNTIFS(週間シフト!$B:$B, $A21, 週間シフト!$H:$H, $B21, 週間シフト!AZ:AZ, 1) + COUNTIFS(週間シフト!$B:$B, $A21, 週間シフト!$H:$H, $B21 - 1, 週間シフト!CV:CV, 1) &gt; 0, IFERROR(VLOOKUP(CONCATENATE($AZ21, ":", FLOOR((COLUMN() - 4) / 2, 1) * 100 + MOD(COLUMN(), 2) * 30), 週間シフト!$DP:$DQ, 2, FALSE), 0), "")</f>
        <v/>
      </c>
      <c r="I21" s="10" t="str">
        <f>IF(COUNTIFS(週間シフト!$B:$B, $A21, 週間シフト!$H:$H, $B21, 週間シフト!BA:BA, 1) + COUNTIFS(週間シフト!$B:$B, $A21, 週間シフト!$H:$H, $B21 - 1, 週間シフト!CW:CW, 1) &gt; 0, IFERROR(VLOOKUP(CONCATENATE($AZ21, ":", FLOOR((COLUMN() - 4) / 2, 1) * 100 + MOD(COLUMN(), 2) * 30), 週間シフト!$DP:$DQ, 2, FALSE), 0), "")</f>
        <v/>
      </c>
      <c r="J21" s="10" t="str">
        <f>IF(COUNTIFS(週間シフト!$B:$B, $A21, 週間シフト!$H:$H, $B21, 週間シフト!BB:BB, 1) + COUNTIFS(週間シフト!$B:$B, $A21, 週間シフト!$H:$H, $B21 - 1, 週間シフト!CX:CX, 1) &gt; 0, IFERROR(VLOOKUP(CONCATENATE($AZ21, ":", FLOOR((COLUMN() - 4) / 2, 1) * 100 + MOD(COLUMN(), 2) * 30), 週間シフト!$DP:$DQ, 2, FALSE), 0), "")</f>
        <v/>
      </c>
      <c r="K21" s="10" t="str">
        <f>IF(COUNTIFS(週間シフト!$B:$B, $A21, 週間シフト!$H:$H, $B21, 週間シフト!BC:BC, 1) + COUNTIFS(週間シフト!$B:$B, $A21, 週間シフト!$H:$H, $B21 - 1, 週間シフト!CY:CY, 1) &gt; 0, IFERROR(VLOOKUP(CONCATENATE($AZ21, ":", FLOOR((COLUMN() - 4) / 2, 1) * 100 + MOD(COLUMN(), 2) * 30), 週間シフト!$DP:$DQ, 2, FALSE), 0), "")</f>
        <v/>
      </c>
      <c r="L21" s="10" t="str">
        <f>IF(COUNTIFS(週間シフト!$B:$B, $A21, 週間シフト!$H:$H, $B21, 週間シフト!BD:BD, 1) + COUNTIFS(週間シフト!$B:$B, $A21, 週間シフト!$H:$H, $B21 - 1, 週間シフト!CZ:CZ, 1) &gt; 0, IFERROR(VLOOKUP(CONCATENATE($AZ21, ":", FLOOR((COLUMN() - 4) / 2, 1) * 100 + MOD(COLUMN(), 2) * 30), 週間シフト!$DP:$DQ, 2, FALSE), 0), "")</f>
        <v/>
      </c>
      <c r="M21" s="10" t="str">
        <f>IF(COUNTIFS(週間シフト!$B:$B, $A21, 週間シフト!$H:$H, $B21, 週間シフト!BE:BE, 1) + COUNTIFS(週間シフト!$B:$B, $A21, 週間シフト!$H:$H, $B21 - 1, 週間シフト!DA:DA, 1) &gt; 0, IFERROR(VLOOKUP(CONCATENATE($AZ21, ":", FLOOR((COLUMN() - 4) / 2, 1) * 100 + MOD(COLUMN(), 2) * 30), 週間シフト!$DP:$DQ, 2, FALSE), 0), "")</f>
        <v/>
      </c>
      <c r="N21" s="10" t="str">
        <f>IF(COUNTIFS(週間シフト!$B:$B, $A21, 週間シフト!$H:$H, $B21, 週間シフト!BF:BF, 1) + COUNTIFS(週間シフト!$B:$B, $A21, 週間シフト!$H:$H, $B21 - 1, 週間シフト!DB:DB, 1) &gt; 0, IFERROR(VLOOKUP(CONCATENATE($AZ21, ":", FLOOR((COLUMN() - 4) / 2, 1) * 100 + MOD(COLUMN(), 2) * 30), 週間シフト!$DP:$DQ, 2, FALSE), 0), "")</f>
        <v/>
      </c>
      <c r="O21" s="10" t="str">
        <f>IF(COUNTIFS(週間シフト!$B:$B, $A21, 週間シフト!$H:$H, $B21, 週間シフト!BG:BG, 1) + COUNTIFS(週間シフト!$B:$B, $A21, 週間シフト!$H:$H, $B21 - 1, 週間シフト!DC:DC, 1) &gt; 0, IFERROR(VLOOKUP(CONCATENATE($AZ21, ":", FLOOR((COLUMN() - 4) / 2, 1) * 100 + MOD(COLUMN(), 2) * 30), 週間シフト!$DP:$DQ, 2, FALSE), 0), "")</f>
        <v/>
      </c>
      <c r="P21" s="10" t="str">
        <f>IF(COUNTIFS(週間シフト!$B:$B, $A21, 週間シフト!$H:$H, $B21, 週間シフト!BH:BH, 1) + COUNTIFS(週間シフト!$B:$B, $A21, 週間シフト!$H:$H, $B21 - 1, 週間シフト!DD:DD, 1) &gt; 0, IFERROR(VLOOKUP(CONCATENATE($AZ21, ":", FLOOR((COLUMN() - 4) / 2, 1) * 100 + MOD(COLUMN(), 2) * 30), 週間シフト!$DP:$DQ, 2, FALSE), 0), "")</f>
        <v/>
      </c>
      <c r="Q21" s="10" t="str">
        <f>IF(COUNTIFS(週間シフト!$B:$B, $A21, 週間シフト!$H:$H, $B21, 週間シフト!BI:BI, 1) + COUNTIFS(週間シフト!$B:$B, $A21, 週間シフト!$H:$H, $B21 - 1, 週間シフト!DE:DE, 1) &gt; 0, IFERROR(VLOOKUP(CONCATENATE($AZ21, ":", FLOOR((COLUMN() - 4) / 2, 1) * 100 + MOD(COLUMN(), 2) * 30), 週間シフト!$DP:$DQ, 2, FALSE), 0), "")</f>
        <v/>
      </c>
      <c r="R21" s="10" t="str">
        <f>IF(COUNTIFS(週間シフト!$B:$B, $A21, 週間シフト!$H:$H, $B21, 週間シフト!BJ:BJ, 1) + COUNTIFS(週間シフト!$B:$B, $A21, 週間シフト!$H:$H, $B21 - 1, 週間シフト!DF:DF, 1) &gt; 0, IFERROR(VLOOKUP(CONCATENATE($AZ21, ":", FLOOR((COLUMN() - 4) / 2, 1) * 100 + MOD(COLUMN(), 2) * 30), 週間シフト!$DP:$DQ, 2, FALSE), 0), "")</f>
        <v/>
      </c>
      <c r="S21" s="10" t="str">
        <f>IF(COUNTIFS(週間シフト!$B:$B, $A21, 週間シフト!$H:$H, $B21, 週間シフト!BK:BK, 1) + COUNTIFS(週間シフト!$B:$B, $A21, 週間シフト!$H:$H, $B21 - 1, 週間シフト!DG:DG, 1) &gt; 0, IFERROR(VLOOKUP(CONCATENATE($AZ21, ":", FLOOR((COLUMN() - 4) / 2, 1) * 100 + MOD(COLUMN(), 2) * 30), 週間シフト!$DP:$DQ, 2, FALSE), 0), "")</f>
        <v/>
      </c>
      <c r="T21" s="10" t="str">
        <f>IF(COUNTIFS(週間シフト!$B:$B, $A21, 週間シフト!$H:$H, $B21, 週間シフト!BL:BL, 1) + COUNTIFS(週間シフト!$B:$B, $A21, 週間シフト!$H:$H, $B21 - 1, 週間シフト!DH:DH, 1) &gt; 0, IFERROR(VLOOKUP(CONCATENATE($AZ21, ":", FLOOR((COLUMN() - 4) / 2, 1) * 100 + MOD(COLUMN(), 2) * 30), 週間シフト!$DP:$DQ, 2, FALSE), 0), "")</f>
        <v/>
      </c>
      <c r="U21" s="10" t="str">
        <f>IF(COUNTIFS(週間シフト!$B:$B, $A21, 週間シフト!$H:$H, $B21, 週間シフト!BM:BM, 1) + COUNTIFS(週間シフト!$B:$B, $A21, 週間シフト!$H:$H, $B21 - 1, 週間シフト!DI:DI, 1) &gt; 0, IFERROR(VLOOKUP(CONCATENATE($AZ21, ":", FLOOR((COLUMN() - 4) / 2, 1) * 100 + MOD(COLUMN(), 2) * 30), 週間シフト!$DP:$DQ, 2, FALSE), 0), "")</f>
        <v/>
      </c>
      <c r="V21" s="10" t="str">
        <f>IF(COUNTIFS(週間シフト!$B:$B, $A21, 週間シフト!$H:$H, $B21, 週間シフト!BN:BN, 1) + COUNTIFS(週間シフト!$B:$B, $A21, 週間シフト!$H:$H, $B21 - 1, 週間シフト!DJ:DJ, 1) &gt; 0, IFERROR(VLOOKUP(CONCATENATE($AZ21, ":", FLOOR((COLUMN() - 4) / 2, 1) * 100 + MOD(COLUMN(), 2) * 30), 週間シフト!$DP:$DQ, 2, FALSE), 0), "")</f>
        <v/>
      </c>
      <c r="W21" s="10" t="str">
        <f>IF(COUNTIFS(週間シフト!$B:$B, $A21, 週間シフト!$H:$H, $B21, 週間シフト!BO:BO, 1) + COUNTIFS(週間シフト!$B:$B, $A21, 週間シフト!$H:$H, $B21 - 1, 週間シフト!DK:DK, 1) &gt; 0, IFERROR(VLOOKUP(CONCATENATE($AZ21, ":", FLOOR((COLUMN() - 4) / 2, 1) * 100 + MOD(COLUMN(), 2) * 30), 週間シフト!$DP:$DQ, 2, FALSE), 0), "")</f>
        <v/>
      </c>
      <c r="X21" s="10" t="str">
        <f>IF(COUNTIFS(週間シフト!$B:$B, $A21, 週間シフト!$H:$H, $B21, 週間シフト!BP:BP, 1) + COUNTIFS(週間シフト!$B:$B, $A21, 週間シフト!$H:$H, $B21 - 1, 週間シフト!DL:DL, 1) &gt; 0, IFERROR(VLOOKUP(CONCATENATE($AZ21, ":", FLOOR((COLUMN() - 4) / 2, 1) * 100 + MOD(COLUMN(), 2) * 30), 週間シフト!$DP:$DQ, 2, FALSE), 0), "")</f>
        <v/>
      </c>
      <c r="Y21" s="10" t="str">
        <f>IF(COUNTIFS(週間シフト!$B:$B, $A21, 週間シフト!$H:$H, $B21, 週間シフト!BQ:BQ, 1) + COUNTIFS(週間シフト!$B:$B, $A21, 週間シフト!$H:$H, $B21 - 1, 週間シフト!DM:DM, 1) &gt; 0, IFERROR(VLOOKUP(CONCATENATE($AZ21, ":", FLOOR((COLUMN() - 4) / 2, 1) * 100 + MOD(COLUMN(), 2) * 30), 週間シフト!$DP:$DQ, 2, FALSE), 0), "")</f>
        <v/>
      </c>
      <c r="Z21" s="10" t="str">
        <f>IF(COUNTIFS(週間シフト!$B:$B, $A21, 週間シフト!$H:$H, $B21, 週間シフト!BR:BR, 1) + COUNTIFS(週間シフト!$B:$B, $A21, 週間シフト!$H:$H, $B21 - 1, 週間シフト!DN:DN, 1) &gt; 0, IFERROR(VLOOKUP(CONCATENATE($AZ21, ":", FLOOR((COLUMN() - 4) / 2, 1) * 100 + MOD(COLUMN(), 2) * 30), 週間シフト!$DP:$DQ, 2, FALSE), 0), "")</f>
        <v/>
      </c>
      <c r="AA21" s="10" t="str">
        <f>IF(COUNTIFS(週間シフト!$B:$B, $A21, 週間シフト!$H:$H, $B21, 週間シフト!BS:BS, 1) + COUNTIFS(週間シフト!$B:$B, $A21, 週間シフト!$H:$H, $B21 - 1, 週間シフト!DO:DO, 1) &gt; 0, IFERROR(VLOOKUP(CONCATENATE($AZ21, ":", FLOOR((COLUMN() - 4) / 2, 1) * 100 + MOD(COLUMN(), 2) * 30), 週間シフト!$DP:$DQ, 2, FALSE), 0), "")</f>
        <v/>
      </c>
      <c r="AB21" s="10" t="str">
        <f>IF(COUNTIFS(週間シフト!$B:$B, $A21, 週間シフト!$H:$H, $B21, 週間シフト!BT:BT, 1) + COUNTIFS(週間シフト!$B:$B, $A21, 週間シフト!$H:$H, $B21 - 1, 週間シフト!DP:DP, 1) &gt; 0, IFERROR(VLOOKUP(CONCATENATE($AZ21, ":", FLOOR((COLUMN() - 4) / 2, 1) * 100 + MOD(COLUMN(), 2) * 30), 週間シフト!$DP:$DQ, 2, FALSE), 0), "")</f>
        <v/>
      </c>
      <c r="AC21" s="10" t="str">
        <f>IF(COUNTIFS(週間シフト!$B:$B, $A21, 週間シフト!$H:$H, $B21, 週間シフト!BU:BU, 1) + COUNTIFS(週間シフト!$B:$B, $A21, 週間シフト!$H:$H, $B21 - 1, 週間シフト!DQ:DQ, 1) &gt; 0, IFERROR(VLOOKUP(CONCATENATE($AZ21, ":", FLOOR((COLUMN() - 4) / 2, 1) * 100 + MOD(COLUMN(), 2) * 30), 週間シフト!$DP:$DQ, 2, FALSE), 0), "")</f>
        <v/>
      </c>
      <c r="AD21" s="10" t="str">
        <f>IF(COUNTIFS(週間シフト!$B:$B, $A21, 週間シフト!$H:$H, $B21, 週間シフト!BV:BV, 1) + COUNTIFS(週間シフト!$B:$B, $A21, 週間シフト!$H:$H, $B21 - 1, 週間シフト!DR:DR, 1) &gt; 0, IFERROR(VLOOKUP(CONCATENATE($AZ21, ":", FLOOR((COLUMN() - 4) / 2, 1) * 100 + MOD(COLUMN(), 2) * 30), 週間シフト!$DP:$DQ, 2, FALSE), 0), "")</f>
        <v/>
      </c>
      <c r="AE21" s="10" t="str">
        <f>IF(COUNTIFS(週間シフト!$B:$B, $A21, 週間シフト!$H:$H, $B21, 週間シフト!BW:BW, 1) + COUNTIFS(週間シフト!$B:$B, $A21, 週間シフト!$H:$H, $B21 - 1, 週間シフト!DS:DS, 1) &gt; 0, IFERROR(VLOOKUP(CONCATENATE($AZ21, ":", FLOOR((COLUMN() - 4) / 2, 1) * 100 + MOD(COLUMN(), 2) * 30), 週間シフト!$DP:$DQ, 2, FALSE), 0), "")</f>
        <v/>
      </c>
      <c r="AF21" s="10" t="str">
        <f>IF(COUNTIFS(週間シフト!$B:$B, $A21, 週間シフト!$H:$H, $B21, 週間シフト!BX:BX, 1) + COUNTIFS(週間シフト!$B:$B, $A21, 週間シフト!$H:$H, $B21 - 1, 週間シフト!DT:DT, 1) &gt; 0, IFERROR(VLOOKUP(CONCATENATE($AZ21, ":", FLOOR((COLUMN() - 4) / 2, 1) * 100 + MOD(COLUMN(), 2) * 30), 週間シフト!$DP:$DQ, 2, FALSE), 0), "")</f>
        <v/>
      </c>
      <c r="AG21" s="10" t="str">
        <f>IF(COUNTIFS(週間シフト!$B:$B, $A21, 週間シフト!$H:$H, $B21, 週間シフト!BY:BY, 1) + COUNTIFS(週間シフト!$B:$B, $A21, 週間シフト!$H:$H, $B21 - 1, 週間シフト!DU:DU, 1) &gt; 0, IFERROR(VLOOKUP(CONCATENATE($AZ21, ":", FLOOR((COLUMN() - 4) / 2, 1) * 100 + MOD(COLUMN(), 2) * 30), 週間シフト!$DP:$DQ, 2, FALSE), 0), "")</f>
        <v/>
      </c>
      <c r="AH21" s="10" t="str">
        <f>IF(COUNTIFS(週間シフト!$B:$B, $A21, 週間シフト!$H:$H, $B21, 週間シフト!BZ:BZ, 1) + COUNTIFS(週間シフト!$B:$B, $A21, 週間シフト!$H:$H, $B21 - 1, 週間シフト!DV:DV, 1) &gt; 0, IFERROR(VLOOKUP(CONCATENATE($AZ21, ":", FLOOR((COLUMN() - 4) / 2, 1) * 100 + MOD(COLUMN(), 2) * 30), 週間シフト!$DP:$DQ, 2, FALSE), 0), "")</f>
        <v/>
      </c>
      <c r="AI21" s="10" t="str">
        <f>IF(COUNTIFS(週間シフト!$B:$B, $A21, 週間シフト!$H:$H, $B21, 週間シフト!CA:CA, 1) + COUNTIFS(週間シフト!$B:$B, $A21, 週間シフト!$H:$H, $B21 - 1, 週間シフト!DW:DW, 1) &gt; 0, IFERROR(VLOOKUP(CONCATENATE($AZ21, ":", FLOOR((COLUMN() - 4) / 2, 1) * 100 + MOD(COLUMN(), 2) * 30), 週間シフト!$DP:$DQ, 2, FALSE), 0), "")</f>
        <v/>
      </c>
      <c r="AJ21" s="10" t="str">
        <f>IF(COUNTIFS(週間シフト!$B:$B, $A21, 週間シフト!$H:$H, $B21, 週間シフト!CB:CB, 1) + COUNTIFS(週間シフト!$B:$B, $A21, 週間シフト!$H:$H, $B21 - 1, 週間シフト!DX:DX, 1) &gt; 0, IFERROR(VLOOKUP(CONCATENATE($AZ21, ":", FLOOR((COLUMN() - 4) / 2, 1) * 100 + MOD(COLUMN(), 2) * 30), 週間シフト!$DP:$DQ, 2, FALSE), 0), "")</f>
        <v/>
      </c>
      <c r="AK21" s="10" t="str">
        <f>IF(COUNTIFS(週間シフト!$B:$B, $A21, 週間シフト!$H:$H, $B21, 週間シフト!CC:CC, 1) + COUNTIFS(週間シフト!$B:$B, $A21, 週間シフト!$H:$H, $B21 - 1, 週間シフト!DY:DY, 1) &gt; 0, IFERROR(VLOOKUP(CONCATENATE($AZ21, ":", FLOOR((COLUMN() - 4) / 2, 1) * 100 + MOD(COLUMN(), 2) * 30), 週間シフト!$DP:$DQ, 2, FALSE), 0), "")</f>
        <v/>
      </c>
      <c r="AL21" s="10" t="str">
        <f>IF(COUNTIFS(週間シフト!$B:$B, $A21, 週間シフト!$H:$H, $B21, 週間シフト!CD:CD, 1) + COUNTIFS(週間シフト!$B:$B, $A21, 週間シフト!$H:$H, $B21 - 1, 週間シフト!DZ:DZ, 1) &gt; 0, IFERROR(VLOOKUP(CONCATENATE($AZ21, ":", FLOOR((COLUMN() - 4) / 2, 1) * 100 + MOD(COLUMN(), 2) * 30), 週間シフト!$DP:$DQ, 2, FALSE), 0), "")</f>
        <v/>
      </c>
      <c r="AM21" s="10" t="str">
        <f>IF(COUNTIFS(週間シフト!$B:$B, $A21, 週間シフト!$H:$H, $B21, 週間シフト!CE:CE, 1) + COUNTIFS(週間シフト!$B:$B, $A21, 週間シフト!$H:$H, $B21 - 1, 週間シフト!EA:EA, 1) &gt; 0, IFERROR(VLOOKUP(CONCATENATE($AZ21, ":", FLOOR((COLUMN() - 4) / 2, 1) * 100 + MOD(COLUMN(), 2) * 30), 週間シフト!$DP:$DQ, 2, FALSE), 0), "")</f>
        <v/>
      </c>
      <c r="AN21" s="10" t="str">
        <f>IF(COUNTIFS(週間シフト!$B:$B, $A21, 週間シフト!$H:$H, $B21, 週間シフト!CF:CF, 1) + COUNTIFS(週間シフト!$B:$B, $A21, 週間シフト!$H:$H, $B21 - 1, 週間シフト!EB:EB, 1) &gt; 0, IFERROR(VLOOKUP(CONCATENATE($AZ21, ":", FLOOR((COLUMN() - 4) / 2, 1) * 100 + MOD(COLUMN(), 2) * 30), 週間シフト!$DP:$DQ, 2, FALSE), 0), "")</f>
        <v/>
      </c>
      <c r="AO21" s="10" t="str">
        <f>IF(COUNTIFS(週間シフト!$B:$B, $A21, 週間シフト!$H:$H, $B21, 週間シフト!CG:CG, 1) + COUNTIFS(週間シフト!$B:$B, $A21, 週間シフト!$H:$H, $B21 - 1, 週間シフト!EC:EC, 1) &gt; 0, IFERROR(VLOOKUP(CONCATENATE($AZ21, ":", FLOOR((COLUMN() - 4) / 2, 1) * 100 + MOD(COLUMN(), 2) * 30), 週間シフト!$DP:$DQ, 2, FALSE), 0), "")</f>
        <v/>
      </c>
      <c r="AP21" s="10" t="str">
        <f>IF(COUNTIFS(週間シフト!$B:$B, $A21, 週間シフト!$H:$H, $B21, 週間シフト!CH:CH, 1) + COUNTIFS(週間シフト!$B:$B, $A21, 週間シフト!$H:$H, $B21 - 1, 週間シフト!ED:ED, 1) &gt; 0, IFERROR(VLOOKUP(CONCATENATE($AZ21, ":", FLOOR((COLUMN() - 4) / 2, 1) * 100 + MOD(COLUMN(), 2) * 30), 週間シフト!$DP:$DQ, 2, FALSE), 0), "")</f>
        <v/>
      </c>
      <c r="AQ21" s="10" t="str">
        <f>IF(COUNTIFS(週間シフト!$B:$B, $A21, 週間シフト!$H:$H, $B21, 週間シフト!CI:CI, 1) + COUNTIFS(週間シフト!$B:$B, $A21, 週間シフト!$H:$H, $B21 - 1, 週間シフト!EE:EE, 1) &gt; 0, IFERROR(VLOOKUP(CONCATENATE($AZ21, ":", FLOOR((COLUMN() - 4) / 2, 1) * 100 + MOD(COLUMN(), 2) * 30), 週間シフト!$DP:$DQ, 2, FALSE), 0), "")</f>
        <v/>
      </c>
      <c r="AR21" s="10" t="str">
        <f>IF(COUNTIFS(週間シフト!$B:$B, $A21, 週間シフト!$H:$H, $B21, 週間シフト!CJ:CJ, 1) + COUNTIFS(週間シフト!$B:$B, $A21, 週間シフト!$H:$H, $B21 - 1, 週間シフト!EF:EF, 1) &gt; 0, IFERROR(VLOOKUP(CONCATENATE($AZ21, ":", FLOOR((COLUMN() - 4) / 2, 1) * 100 + MOD(COLUMN(), 2) * 30), 週間シフト!$DP:$DQ, 2, FALSE), 0), "")</f>
        <v/>
      </c>
      <c r="AS21" s="10" t="str">
        <f>IF(COUNTIFS(週間シフト!$B:$B, $A21, 週間シフト!$H:$H, $B21, 週間シフト!CK:CK, 1) + COUNTIFS(週間シフト!$B:$B, $A21, 週間シフト!$H:$H, $B21 - 1, 週間シフト!EG:EG, 1) &gt; 0, IFERROR(VLOOKUP(CONCATENATE($AZ21, ":", FLOOR((COLUMN() - 4) / 2, 1) * 100 + MOD(COLUMN(), 2) * 30), 週間シフト!$DP:$DQ, 2, FALSE), 0), "")</f>
        <v/>
      </c>
      <c r="AT21" s="10" t="str">
        <f>IF(COUNTIFS(週間シフト!$B:$B, $A21, 週間シフト!$H:$H, $B21, 週間シフト!CL:CL, 1) + COUNTIFS(週間シフト!$B:$B, $A21, 週間シフト!$H:$H, $B21 - 1, 週間シフト!EH:EH, 1) &gt; 0, IFERROR(VLOOKUP(CONCATENATE($AZ21, ":", FLOOR((COLUMN() - 4) / 2, 1) * 100 + MOD(COLUMN(), 2) * 30), 週間シフト!$DP:$DQ, 2, FALSE), 0), "")</f>
        <v/>
      </c>
      <c r="AU21" s="10" t="str">
        <f>IF(COUNTIFS(週間シフト!$B:$B, $A21, 週間シフト!$H:$H, $B21, 週間シフト!CM:CM, 1) + COUNTIFS(週間シフト!$B:$B, $A21, 週間シフト!$H:$H, $B21 - 1, 週間シフト!EI:EI, 1) &gt; 0, IFERROR(VLOOKUP(CONCATENATE($AZ21, ":", FLOOR((COLUMN() - 4) / 2, 1) * 100 + MOD(COLUMN(), 2) * 30), 週間シフト!$DP:$DQ, 2, FALSE), 0), "")</f>
        <v/>
      </c>
      <c r="AV21" s="10" t="str">
        <f>IF(COUNTIFS(週間シフト!$B:$B, $A21, 週間シフト!$H:$H, $B21, 週間シフト!CN:CN, 1) + COUNTIFS(週間シフト!$B:$B, $A21, 週間シフト!$H:$H, $B21 - 1, 週間シフト!EJ:EJ, 1) &gt; 0, IFERROR(VLOOKUP(CONCATENATE($AZ21, ":", FLOOR((COLUMN() - 4) / 2, 1) * 100 + MOD(COLUMN(), 2) * 30), 週間シフト!$DP:$DQ, 2, FALSE), 0), "")</f>
        <v/>
      </c>
      <c r="AW21" s="10" t="str">
        <f>IF(COUNTIFS(週間シフト!$B:$B, $A21, 週間シフト!$H:$H, $B21, 週間シフト!CO:CO, 1) + COUNTIFS(週間シフト!$B:$B, $A21, 週間シフト!$H:$H, $B21 - 1, 週間シフト!EK:EK, 1) &gt; 0, IFERROR(VLOOKUP(CONCATENATE($AZ21, ":", FLOOR((COLUMN() - 4) / 2, 1) * 100 + MOD(COLUMN(), 2) * 30), 週間シフト!$DP:$DQ, 2, FALSE), 0), "")</f>
        <v/>
      </c>
      <c r="AX21" s="10" t="str">
        <f>IF(COUNTIFS(週間シフト!$B:$B, $A21, 週間シフト!$H:$H, $B21, 週間シフト!CP:CP, 1) + COUNTIFS(週間シフト!$B:$B, $A21, 週間シフト!$H:$H, $B21 - 1, 週間シフト!EL:EL, 1) &gt; 0, IFERROR(VLOOKUP(CONCATENATE($AZ21, ":", FLOOR((COLUMN() - 4) / 2, 1) * 100 + MOD(COLUMN(), 2) * 30), 週間シフト!$DP:$DQ, 2, FALSE), 0), "")</f>
        <v/>
      </c>
      <c r="AY21" s="10" t="str">
        <f>IF(COUNTIFS(週間シフト!$B:$B, $A21, 週間シフト!$H:$H, $B21, 週間シフト!CQ:CQ, 1) + COUNTIFS(週間シフト!$B:$B, $A21, 週間シフト!$H:$H, $B21 - 1, 週間シフト!EM:EM, 1) &gt; 0, IFERROR(VLOOKUP(CONCATENATE($AZ21, ":", FLOOR((COLUMN() - 4) / 2, 1) * 100 + MOD(COLUMN(), 2) * 30), 週間シフト!$DP:$DQ, 2, FALSE), 0), "")</f>
        <v/>
      </c>
      <c r="AZ21" s="2" t="e">
        <f>CONCATENATE(VLOOKUP(A21, スタッフ一覧!A:D, 4, FALSE), ":",  YEAR(B21), ":",  MONTH(B21), ":",  DAY(B21))</f>
        <v>#N/A</v>
      </c>
      <c r="BA21"/>
      <c r="BB21"/>
    </row>
    <row r="22" spans="1:54">
      <c r="A22" s="1"/>
      <c r="B22" s="5"/>
      <c r="C22" s="12" t="str">
        <f t="shared" si="0"/>
        <v/>
      </c>
      <c r="D22" s="10" t="str">
        <f>IF(COUNTIFS(週間シフト!$B:$B, $A22, 週間シフト!$H:$H, $B22, 週間シフト!AV:AV, 1) + COUNTIFS(週間シフト!$B:$B, $A22, 週間シフト!$H:$H, $B22 - 1, 週間シフト!CR:CR, 1) &gt; 0, IFERROR(VLOOKUP(CONCATENATE($AZ22, ":", FLOOR((COLUMN() - 4) / 2, 1) * 100 + MOD(COLUMN(), 2) * 30), 週間シフト!$DP:$DQ, 2, FALSE), 0), "")</f>
        <v/>
      </c>
      <c r="E22" s="10" t="str">
        <f>IF(COUNTIFS(週間シフト!$B:$B, $A22, 週間シフト!$H:$H, $B22, 週間シフト!AW:AW, 1) + COUNTIFS(週間シフト!$B:$B, $A22, 週間シフト!$H:$H, $B22 - 1, 週間シフト!CS:CS, 1) &gt; 0, IFERROR(VLOOKUP(CONCATENATE($AZ22, ":", FLOOR((COLUMN() - 4) / 2, 1) * 100 + MOD(COLUMN(), 2) * 30), 週間シフト!$DP:$DQ, 2, FALSE), 0), "")</f>
        <v/>
      </c>
      <c r="F22" s="10" t="str">
        <f>IF(COUNTIFS(週間シフト!$B:$B, $A22, 週間シフト!$H:$H, $B22, 週間シフト!AX:AX, 1) + COUNTIFS(週間シフト!$B:$B, $A22, 週間シフト!$H:$H, $B22 - 1, 週間シフト!CT:CT, 1) &gt; 0, IFERROR(VLOOKUP(CONCATENATE($AZ22, ":", FLOOR((COLUMN() - 4) / 2, 1) * 100 + MOD(COLUMN(), 2) * 30), 週間シフト!$DP:$DQ, 2, FALSE), 0), "")</f>
        <v/>
      </c>
      <c r="G22" s="10" t="str">
        <f>IF(COUNTIFS(週間シフト!$B:$B, $A22, 週間シフト!$H:$H, $B22, 週間シフト!AY:AY, 1) + COUNTIFS(週間シフト!$B:$B, $A22, 週間シフト!$H:$H, $B22 - 1, 週間シフト!CU:CU, 1) &gt; 0, IFERROR(VLOOKUP(CONCATENATE($AZ22, ":", FLOOR((COLUMN() - 4) / 2, 1) * 100 + MOD(COLUMN(), 2) * 30), 週間シフト!$DP:$DQ, 2, FALSE), 0), "")</f>
        <v/>
      </c>
      <c r="H22" s="10" t="str">
        <f>IF(COUNTIFS(週間シフト!$B:$B, $A22, 週間シフト!$H:$H, $B22, 週間シフト!AZ:AZ, 1) + COUNTIFS(週間シフト!$B:$B, $A22, 週間シフト!$H:$H, $B22 - 1, 週間シフト!CV:CV, 1) &gt; 0, IFERROR(VLOOKUP(CONCATENATE($AZ22, ":", FLOOR((COLUMN() - 4) / 2, 1) * 100 + MOD(COLUMN(), 2) * 30), 週間シフト!$DP:$DQ, 2, FALSE), 0), "")</f>
        <v/>
      </c>
      <c r="I22" s="10" t="str">
        <f>IF(COUNTIFS(週間シフト!$B:$B, $A22, 週間シフト!$H:$H, $B22, 週間シフト!BA:BA, 1) + COUNTIFS(週間シフト!$B:$B, $A22, 週間シフト!$H:$H, $B22 - 1, 週間シフト!CW:CW, 1) &gt; 0, IFERROR(VLOOKUP(CONCATENATE($AZ22, ":", FLOOR((COLUMN() - 4) / 2, 1) * 100 + MOD(COLUMN(), 2) * 30), 週間シフト!$DP:$DQ, 2, FALSE), 0), "")</f>
        <v/>
      </c>
      <c r="J22" s="10" t="str">
        <f>IF(COUNTIFS(週間シフト!$B:$B, $A22, 週間シフト!$H:$H, $B22, 週間シフト!BB:BB, 1) + COUNTIFS(週間シフト!$B:$B, $A22, 週間シフト!$H:$H, $B22 - 1, 週間シフト!CX:CX, 1) &gt; 0, IFERROR(VLOOKUP(CONCATENATE($AZ22, ":", FLOOR((COLUMN() - 4) / 2, 1) * 100 + MOD(COLUMN(), 2) * 30), 週間シフト!$DP:$DQ, 2, FALSE), 0), "")</f>
        <v/>
      </c>
      <c r="K22" s="10" t="str">
        <f>IF(COUNTIFS(週間シフト!$B:$B, $A22, 週間シフト!$H:$H, $B22, 週間シフト!BC:BC, 1) + COUNTIFS(週間シフト!$B:$B, $A22, 週間シフト!$H:$H, $B22 - 1, 週間シフト!CY:CY, 1) &gt; 0, IFERROR(VLOOKUP(CONCATENATE($AZ22, ":", FLOOR((COLUMN() - 4) / 2, 1) * 100 + MOD(COLUMN(), 2) * 30), 週間シフト!$DP:$DQ, 2, FALSE), 0), "")</f>
        <v/>
      </c>
      <c r="L22" s="10" t="str">
        <f>IF(COUNTIFS(週間シフト!$B:$B, $A22, 週間シフト!$H:$H, $B22, 週間シフト!BD:BD, 1) + COUNTIFS(週間シフト!$B:$B, $A22, 週間シフト!$H:$H, $B22 - 1, 週間シフト!CZ:CZ, 1) &gt; 0, IFERROR(VLOOKUP(CONCATENATE($AZ22, ":", FLOOR((COLUMN() - 4) / 2, 1) * 100 + MOD(COLUMN(), 2) * 30), 週間シフト!$DP:$DQ, 2, FALSE), 0), "")</f>
        <v/>
      </c>
      <c r="M22" s="10" t="str">
        <f>IF(COUNTIFS(週間シフト!$B:$B, $A22, 週間シフト!$H:$H, $B22, 週間シフト!BE:BE, 1) + COUNTIFS(週間シフト!$B:$B, $A22, 週間シフト!$H:$H, $B22 - 1, 週間シフト!DA:DA, 1) &gt; 0, IFERROR(VLOOKUP(CONCATENATE($AZ22, ":", FLOOR((COLUMN() - 4) / 2, 1) * 100 + MOD(COLUMN(), 2) * 30), 週間シフト!$DP:$DQ, 2, FALSE), 0), "")</f>
        <v/>
      </c>
      <c r="N22" s="10" t="str">
        <f>IF(COUNTIFS(週間シフト!$B:$B, $A22, 週間シフト!$H:$H, $B22, 週間シフト!BF:BF, 1) + COUNTIFS(週間シフト!$B:$B, $A22, 週間シフト!$H:$H, $B22 - 1, 週間シフト!DB:DB, 1) &gt; 0, IFERROR(VLOOKUP(CONCATENATE($AZ22, ":", FLOOR((COLUMN() - 4) / 2, 1) * 100 + MOD(COLUMN(), 2) * 30), 週間シフト!$DP:$DQ, 2, FALSE), 0), "")</f>
        <v/>
      </c>
      <c r="O22" s="10" t="str">
        <f>IF(COUNTIFS(週間シフト!$B:$B, $A22, 週間シフト!$H:$H, $B22, 週間シフト!BG:BG, 1) + COUNTIFS(週間シフト!$B:$B, $A22, 週間シフト!$H:$H, $B22 - 1, 週間シフト!DC:DC, 1) &gt; 0, IFERROR(VLOOKUP(CONCATENATE($AZ22, ":", FLOOR((COLUMN() - 4) / 2, 1) * 100 + MOD(COLUMN(), 2) * 30), 週間シフト!$DP:$DQ, 2, FALSE), 0), "")</f>
        <v/>
      </c>
      <c r="P22" s="10" t="str">
        <f>IF(COUNTIFS(週間シフト!$B:$B, $A22, 週間シフト!$H:$H, $B22, 週間シフト!BH:BH, 1) + COUNTIFS(週間シフト!$B:$B, $A22, 週間シフト!$H:$H, $B22 - 1, 週間シフト!DD:DD, 1) &gt; 0, IFERROR(VLOOKUP(CONCATENATE($AZ22, ":", FLOOR((COLUMN() - 4) / 2, 1) * 100 + MOD(COLUMN(), 2) * 30), 週間シフト!$DP:$DQ, 2, FALSE), 0), "")</f>
        <v/>
      </c>
      <c r="Q22" s="10" t="str">
        <f>IF(COUNTIFS(週間シフト!$B:$B, $A22, 週間シフト!$H:$H, $B22, 週間シフト!BI:BI, 1) + COUNTIFS(週間シフト!$B:$B, $A22, 週間シフト!$H:$H, $B22 - 1, 週間シフト!DE:DE, 1) &gt; 0, IFERROR(VLOOKUP(CONCATENATE($AZ22, ":", FLOOR((COLUMN() - 4) / 2, 1) * 100 + MOD(COLUMN(), 2) * 30), 週間シフト!$DP:$DQ, 2, FALSE), 0), "")</f>
        <v/>
      </c>
      <c r="R22" s="10" t="str">
        <f>IF(COUNTIFS(週間シフト!$B:$B, $A22, 週間シフト!$H:$H, $B22, 週間シフト!BJ:BJ, 1) + COUNTIFS(週間シフト!$B:$B, $A22, 週間シフト!$H:$H, $B22 - 1, 週間シフト!DF:DF, 1) &gt; 0, IFERROR(VLOOKUP(CONCATENATE($AZ22, ":", FLOOR((COLUMN() - 4) / 2, 1) * 100 + MOD(COLUMN(), 2) * 30), 週間シフト!$DP:$DQ, 2, FALSE), 0), "")</f>
        <v/>
      </c>
      <c r="S22" s="10" t="str">
        <f>IF(COUNTIFS(週間シフト!$B:$B, $A22, 週間シフト!$H:$H, $B22, 週間シフト!BK:BK, 1) + COUNTIFS(週間シフト!$B:$B, $A22, 週間シフト!$H:$H, $B22 - 1, 週間シフト!DG:DG, 1) &gt; 0, IFERROR(VLOOKUP(CONCATENATE($AZ22, ":", FLOOR((COLUMN() - 4) / 2, 1) * 100 + MOD(COLUMN(), 2) * 30), 週間シフト!$DP:$DQ, 2, FALSE), 0), "")</f>
        <v/>
      </c>
      <c r="T22" s="10" t="str">
        <f>IF(COUNTIFS(週間シフト!$B:$B, $A22, 週間シフト!$H:$H, $B22, 週間シフト!BL:BL, 1) + COUNTIFS(週間シフト!$B:$B, $A22, 週間シフト!$H:$H, $B22 - 1, 週間シフト!DH:DH, 1) &gt; 0, IFERROR(VLOOKUP(CONCATENATE($AZ22, ":", FLOOR((COLUMN() - 4) / 2, 1) * 100 + MOD(COLUMN(), 2) * 30), 週間シフト!$DP:$DQ, 2, FALSE), 0), "")</f>
        <v/>
      </c>
      <c r="U22" s="10" t="str">
        <f>IF(COUNTIFS(週間シフト!$B:$B, $A22, 週間シフト!$H:$H, $B22, 週間シフト!BM:BM, 1) + COUNTIFS(週間シフト!$B:$B, $A22, 週間シフト!$H:$H, $B22 - 1, 週間シフト!DI:DI, 1) &gt; 0, IFERROR(VLOOKUP(CONCATENATE($AZ22, ":", FLOOR((COLUMN() - 4) / 2, 1) * 100 + MOD(COLUMN(), 2) * 30), 週間シフト!$DP:$DQ, 2, FALSE), 0), "")</f>
        <v/>
      </c>
      <c r="V22" s="10" t="str">
        <f>IF(COUNTIFS(週間シフト!$B:$B, $A22, 週間シフト!$H:$H, $B22, 週間シフト!BN:BN, 1) + COUNTIFS(週間シフト!$B:$B, $A22, 週間シフト!$H:$H, $B22 - 1, 週間シフト!DJ:DJ, 1) &gt; 0, IFERROR(VLOOKUP(CONCATENATE($AZ22, ":", FLOOR((COLUMN() - 4) / 2, 1) * 100 + MOD(COLUMN(), 2) * 30), 週間シフト!$DP:$DQ, 2, FALSE), 0), "")</f>
        <v/>
      </c>
      <c r="W22" s="10" t="str">
        <f>IF(COUNTIFS(週間シフト!$B:$B, $A22, 週間シフト!$H:$H, $B22, 週間シフト!BO:BO, 1) + COUNTIFS(週間シフト!$B:$B, $A22, 週間シフト!$H:$H, $B22 - 1, 週間シフト!DK:DK, 1) &gt; 0, IFERROR(VLOOKUP(CONCATENATE($AZ22, ":", FLOOR((COLUMN() - 4) / 2, 1) * 100 + MOD(COLUMN(), 2) * 30), 週間シフト!$DP:$DQ, 2, FALSE), 0), "")</f>
        <v/>
      </c>
      <c r="X22" s="10" t="str">
        <f>IF(COUNTIFS(週間シフト!$B:$B, $A22, 週間シフト!$H:$H, $B22, 週間シフト!BP:BP, 1) + COUNTIFS(週間シフト!$B:$B, $A22, 週間シフト!$H:$H, $B22 - 1, 週間シフト!DL:DL, 1) &gt; 0, IFERROR(VLOOKUP(CONCATENATE($AZ22, ":", FLOOR((COLUMN() - 4) / 2, 1) * 100 + MOD(COLUMN(), 2) * 30), 週間シフト!$DP:$DQ, 2, FALSE), 0), "")</f>
        <v/>
      </c>
      <c r="Y22" s="10" t="str">
        <f>IF(COUNTIFS(週間シフト!$B:$B, $A22, 週間シフト!$H:$H, $B22, 週間シフト!BQ:BQ, 1) + COUNTIFS(週間シフト!$B:$B, $A22, 週間シフト!$H:$H, $B22 - 1, 週間シフト!DM:DM, 1) &gt; 0, IFERROR(VLOOKUP(CONCATENATE($AZ22, ":", FLOOR((COLUMN() - 4) / 2, 1) * 100 + MOD(COLUMN(), 2) * 30), 週間シフト!$DP:$DQ, 2, FALSE), 0), "")</f>
        <v/>
      </c>
      <c r="Z22" s="10" t="str">
        <f>IF(COUNTIFS(週間シフト!$B:$B, $A22, 週間シフト!$H:$H, $B22, 週間シフト!BR:BR, 1) + COUNTIFS(週間シフト!$B:$B, $A22, 週間シフト!$H:$H, $B22 - 1, 週間シフト!DN:DN, 1) &gt; 0, IFERROR(VLOOKUP(CONCATENATE($AZ22, ":", FLOOR((COLUMN() - 4) / 2, 1) * 100 + MOD(COLUMN(), 2) * 30), 週間シフト!$DP:$DQ, 2, FALSE), 0), "")</f>
        <v/>
      </c>
      <c r="AA22" s="10" t="str">
        <f>IF(COUNTIFS(週間シフト!$B:$B, $A22, 週間シフト!$H:$H, $B22, 週間シフト!BS:BS, 1) + COUNTIFS(週間シフト!$B:$B, $A22, 週間シフト!$H:$H, $B22 - 1, 週間シフト!DO:DO, 1) &gt; 0, IFERROR(VLOOKUP(CONCATENATE($AZ22, ":", FLOOR((COLUMN() - 4) / 2, 1) * 100 + MOD(COLUMN(), 2) * 30), 週間シフト!$DP:$DQ, 2, FALSE), 0), "")</f>
        <v/>
      </c>
      <c r="AB22" s="10" t="str">
        <f>IF(COUNTIFS(週間シフト!$B:$B, $A22, 週間シフト!$H:$H, $B22, 週間シフト!BT:BT, 1) + COUNTIFS(週間シフト!$B:$B, $A22, 週間シフト!$H:$H, $B22 - 1, 週間シフト!DP:DP, 1) &gt; 0, IFERROR(VLOOKUP(CONCATENATE($AZ22, ":", FLOOR((COLUMN() - 4) / 2, 1) * 100 + MOD(COLUMN(), 2) * 30), 週間シフト!$DP:$DQ, 2, FALSE), 0), "")</f>
        <v/>
      </c>
      <c r="AC22" s="10" t="str">
        <f>IF(COUNTIFS(週間シフト!$B:$B, $A22, 週間シフト!$H:$H, $B22, 週間シフト!BU:BU, 1) + COUNTIFS(週間シフト!$B:$B, $A22, 週間シフト!$H:$H, $B22 - 1, 週間シフト!DQ:DQ, 1) &gt; 0, IFERROR(VLOOKUP(CONCATENATE($AZ22, ":", FLOOR((COLUMN() - 4) / 2, 1) * 100 + MOD(COLUMN(), 2) * 30), 週間シフト!$DP:$DQ, 2, FALSE), 0), "")</f>
        <v/>
      </c>
      <c r="AD22" s="10" t="str">
        <f>IF(COUNTIFS(週間シフト!$B:$B, $A22, 週間シフト!$H:$H, $B22, 週間シフト!BV:BV, 1) + COUNTIFS(週間シフト!$B:$B, $A22, 週間シフト!$H:$H, $B22 - 1, 週間シフト!DR:DR, 1) &gt; 0, IFERROR(VLOOKUP(CONCATENATE($AZ22, ":", FLOOR((COLUMN() - 4) / 2, 1) * 100 + MOD(COLUMN(), 2) * 30), 週間シフト!$DP:$DQ, 2, FALSE), 0), "")</f>
        <v/>
      </c>
      <c r="AE22" s="10" t="str">
        <f>IF(COUNTIFS(週間シフト!$B:$B, $A22, 週間シフト!$H:$H, $B22, 週間シフト!BW:BW, 1) + COUNTIFS(週間シフト!$B:$B, $A22, 週間シフト!$H:$H, $B22 - 1, 週間シフト!DS:DS, 1) &gt; 0, IFERROR(VLOOKUP(CONCATENATE($AZ22, ":", FLOOR((COLUMN() - 4) / 2, 1) * 100 + MOD(COLUMN(), 2) * 30), 週間シフト!$DP:$DQ, 2, FALSE), 0), "")</f>
        <v/>
      </c>
      <c r="AF22" s="10" t="str">
        <f>IF(COUNTIFS(週間シフト!$B:$B, $A22, 週間シフト!$H:$H, $B22, 週間シフト!BX:BX, 1) + COUNTIFS(週間シフト!$B:$B, $A22, 週間シフト!$H:$H, $B22 - 1, 週間シフト!DT:DT, 1) &gt; 0, IFERROR(VLOOKUP(CONCATENATE($AZ22, ":", FLOOR((COLUMN() - 4) / 2, 1) * 100 + MOD(COLUMN(), 2) * 30), 週間シフト!$DP:$DQ, 2, FALSE), 0), "")</f>
        <v/>
      </c>
      <c r="AG22" s="10" t="str">
        <f>IF(COUNTIFS(週間シフト!$B:$B, $A22, 週間シフト!$H:$H, $B22, 週間シフト!BY:BY, 1) + COUNTIFS(週間シフト!$B:$B, $A22, 週間シフト!$H:$H, $B22 - 1, 週間シフト!DU:DU, 1) &gt; 0, IFERROR(VLOOKUP(CONCATENATE($AZ22, ":", FLOOR((COLUMN() - 4) / 2, 1) * 100 + MOD(COLUMN(), 2) * 30), 週間シフト!$DP:$DQ, 2, FALSE), 0), "")</f>
        <v/>
      </c>
      <c r="AH22" s="10" t="str">
        <f>IF(COUNTIFS(週間シフト!$B:$B, $A22, 週間シフト!$H:$H, $B22, 週間シフト!BZ:BZ, 1) + COUNTIFS(週間シフト!$B:$B, $A22, 週間シフト!$H:$H, $B22 - 1, 週間シフト!DV:DV, 1) &gt; 0, IFERROR(VLOOKUP(CONCATENATE($AZ22, ":", FLOOR((COLUMN() - 4) / 2, 1) * 100 + MOD(COLUMN(), 2) * 30), 週間シフト!$DP:$DQ, 2, FALSE), 0), "")</f>
        <v/>
      </c>
      <c r="AI22" s="10" t="str">
        <f>IF(COUNTIFS(週間シフト!$B:$B, $A22, 週間シフト!$H:$H, $B22, 週間シフト!CA:CA, 1) + COUNTIFS(週間シフト!$B:$B, $A22, 週間シフト!$H:$H, $B22 - 1, 週間シフト!DW:DW, 1) &gt; 0, IFERROR(VLOOKUP(CONCATENATE($AZ22, ":", FLOOR((COLUMN() - 4) / 2, 1) * 100 + MOD(COLUMN(), 2) * 30), 週間シフト!$DP:$DQ, 2, FALSE), 0), "")</f>
        <v/>
      </c>
      <c r="AJ22" s="10" t="str">
        <f>IF(COUNTIFS(週間シフト!$B:$B, $A22, 週間シフト!$H:$H, $B22, 週間シフト!CB:CB, 1) + COUNTIFS(週間シフト!$B:$B, $A22, 週間シフト!$H:$H, $B22 - 1, 週間シフト!DX:DX, 1) &gt; 0, IFERROR(VLOOKUP(CONCATENATE($AZ22, ":", FLOOR((COLUMN() - 4) / 2, 1) * 100 + MOD(COLUMN(), 2) * 30), 週間シフト!$DP:$DQ, 2, FALSE), 0), "")</f>
        <v/>
      </c>
      <c r="AK22" s="10" t="str">
        <f>IF(COUNTIFS(週間シフト!$B:$B, $A22, 週間シフト!$H:$H, $B22, 週間シフト!CC:CC, 1) + COUNTIFS(週間シフト!$B:$B, $A22, 週間シフト!$H:$H, $B22 - 1, 週間シフト!DY:DY, 1) &gt; 0, IFERROR(VLOOKUP(CONCATENATE($AZ22, ":", FLOOR((COLUMN() - 4) / 2, 1) * 100 + MOD(COLUMN(), 2) * 30), 週間シフト!$DP:$DQ, 2, FALSE), 0), "")</f>
        <v/>
      </c>
      <c r="AL22" s="10" t="str">
        <f>IF(COUNTIFS(週間シフト!$B:$B, $A22, 週間シフト!$H:$H, $B22, 週間シフト!CD:CD, 1) + COUNTIFS(週間シフト!$B:$B, $A22, 週間シフト!$H:$H, $B22 - 1, 週間シフト!DZ:DZ, 1) &gt; 0, IFERROR(VLOOKUP(CONCATENATE($AZ22, ":", FLOOR((COLUMN() - 4) / 2, 1) * 100 + MOD(COLUMN(), 2) * 30), 週間シフト!$DP:$DQ, 2, FALSE), 0), "")</f>
        <v/>
      </c>
      <c r="AM22" s="10" t="str">
        <f>IF(COUNTIFS(週間シフト!$B:$B, $A22, 週間シフト!$H:$H, $B22, 週間シフト!CE:CE, 1) + COUNTIFS(週間シフト!$B:$B, $A22, 週間シフト!$H:$H, $B22 - 1, 週間シフト!EA:EA, 1) &gt; 0, IFERROR(VLOOKUP(CONCATENATE($AZ22, ":", FLOOR((COLUMN() - 4) / 2, 1) * 100 + MOD(COLUMN(), 2) * 30), 週間シフト!$DP:$DQ, 2, FALSE), 0), "")</f>
        <v/>
      </c>
      <c r="AN22" s="10" t="str">
        <f>IF(COUNTIFS(週間シフト!$B:$B, $A22, 週間シフト!$H:$H, $B22, 週間シフト!CF:CF, 1) + COUNTIFS(週間シフト!$B:$B, $A22, 週間シフト!$H:$H, $B22 - 1, 週間シフト!EB:EB, 1) &gt; 0, IFERROR(VLOOKUP(CONCATENATE($AZ22, ":", FLOOR((COLUMN() - 4) / 2, 1) * 100 + MOD(COLUMN(), 2) * 30), 週間シフト!$DP:$DQ, 2, FALSE), 0), "")</f>
        <v/>
      </c>
      <c r="AO22" s="10" t="str">
        <f>IF(COUNTIFS(週間シフト!$B:$B, $A22, 週間シフト!$H:$H, $B22, 週間シフト!CG:CG, 1) + COUNTIFS(週間シフト!$B:$B, $A22, 週間シフト!$H:$H, $B22 - 1, 週間シフト!EC:EC, 1) &gt; 0, IFERROR(VLOOKUP(CONCATENATE($AZ22, ":", FLOOR((COLUMN() - 4) / 2, 1) * 100 + MOD(COLUMN(), 2) * 30), 週間シフト!$DP:$DQ, 2, FALSE), 0), "")</f>
        <v/>
      </c>
      <c r="AP22" s="10" t="str">
        <f>IF(COUNTIFS(週間シフト!$B:$B, $A22, 週間シフト!$H:$H, $B22, 週間シフト!CH:CH, 1) + COUNTIFS(週間シフト!$B:$B, $A22, 週間シフト!$H:$H, $B22 - 1, 週間シフト!ED:ED, 1) &gt; 0, IFERROR(VLOOKUP(CONCATENATE($AZ22, ":", FLOOR((COLUMN() - 4) / 2, 1) * 100 + MOD(COLUMN(), 2) * 30), 週間シフト!$DP:$DQ, 2, FALSE), 0), "")</f>
        <v/>
      </c>
      <c r="AQ22" s="10" t="str">
        <f>IF(COUNTIFS(週間シフト!$B:$B, $A22, 週間シフト!$H:$H, $B22, 週間シフト!CI:CI, 1) + COUNTIFS(週間シフト!$B:$B, $A22, 週間シフト!$H:$H, $B22 - 1, 週間シフト!EE:EE, 1) &gt; 0, IFERROR(VLOOKUP(CONCATENATE($AZ22, ":", FLOOR((COLUMN() - 4) / 2, 1) * 100 + MOD(COLUMN(), 2) * 30), 週間シフト!$DP:$DQ, 2, FALSE), 0), "")</f>
        <v/>
      </c>
      <c r="AR22" s="10" t="str">
        <f>IF(COUNTIFS(週間シフト!$B:$B, $A22, 週間シフト!$H:$H, $B22, 週間シフト!CJ:CJ, 1) + COUNTIFS(週間シフト!$B:$B, $A22, 週間シフト!$H:$H, $B22 - 1, 週間シフト!EF:EF, 1) &gt; 0, IFERROR(VLOOKUP(CONCATENATE($AZ22, ":", FLOOR((COLUMN() - 4) / 2, 1) * 100 + MOD(COLUMN(), 2) * 30), 週間シフト!$DP:$DQ, 2, FALSE), 0), "")</f>
        <v/>
      </c>
      <c r="AS22" s="10" t="str">
        <f>IF(COUNTIFS(週間シフト!$B:$B, $A22, 週間シフト!$H:$H, $B22, 週間シフト!CK:CK, 1) + COUNTIFS(週間シフト!$B:$B, $A22, 週間シフト!$H:$H, $B22 - 1, 週間シフト!EG:EG, 1) &gt; 0, IFERROR(VLOOKUP(CONCATENATE($AZ22, ":", FLOOR((COLUMN() - 4) / 2, 1) * 100 + MOD(COLUMN(), 2) * 30), 週間シフト!$DP:$DQ, 2, FALSE), 0), "")</f>
        <v/>
      </c>
      <c r="AT22" s="10" t="str">
        <f>IF(COUNTIFS(週間シフト!$B:$B, $A22, 週間シフト!$H:$H, $B22, 週間シフト!CL:CL, 1) + COUNTIFS(週間シフト!$B:$B, $A22, 週間シフト!$H:$H, $B22 - 1, 週間シフト!EH:EH, 1) &gt; 0, IFERROR(VLOOKUP(CONCATENATE($AZ22, ":", FLOOR((COLUMN() - 4) / 2, 1) * 100 + MOD(COLUMN(), 2) * 30), 週間シフト!$DP:$DQ, 2, FALSE), 0), "")</f>
        <v/>
      </c>
      <c r="AU22" s="10" t="str">
        <f>IF(COUNTIFS(週間シフト!$B:$B, $A22, 週間シフト!$H:$H, $B22, 週間シフト!CM:CM, 1) + COUNTIFS(週間シフト!$B:$B, $A22, 週間シフト!$H:$H, $B22 - 1, 週間シフト!EI:EI, 1) &gt; 0, IFERROR(VLOOKUP(CONCATENATE($AZ22, ":", FLOOR((COLUMN() - 4) / 2, 1) * 100 + MOD(COLUMN(), 2) * 30), 週間シフト!$DP:$DQ, 2, FALSE), 0), "")</f>
        <v/>
      </c>
      <c r="AV22" s="10" t="str">
        <f>IF(COUNTIFS(週間シフト!$B:$B, $A22, 週間シフト!$H:$H, $B22, 週間シフト!CN:CN, 1) + COUNTIFS(週間シフト!$B:$B, $A22, 週間シフト!$H:$H, $B22 - 1, 週間シフト!EJ:EJ, 1) &gt; 0, IFERROR(VLOOKUP(CONCATENATE($AZ22, ":", FLOOR((COLUMN() - 4) / 2, 1) * 100 + MOD(COLUMN(), 2) * 30), 週間シフト!$DP:$DQ, 2, FALSE), 0), "")</f>
        <v/>
      </c>
      <c r="AW22" s="10" t="str">
        <f>IF(COUNTIFS(週間シフト!$B:$B, $A22, 週間シフト!$H:$H, $B22, 週間シフト!CO:CO, 1) + COUNTIFS(週間シフト!$B:$B, $A22, 週間シフト!$H:$H, $B22 - 1, 週間シフト!EK:EK, 1) &gt; 0, IFERROR(VLOOKUP(CONCATENATE($AZ22, ":", FLOOR((COLUMN() - 4) / 2, 1) * 100 + MOD(COLUMN(), 2) * 30), 週間シフト!$DP:$DQ, 2, FALSE), 0), "")</f>
        <v/>
      </c>
      <c r="AX22" s="10" t="str">
        <f>IF(COUNTIFS(週間シフト!$B:$B, $A22, 週間シフト!$H:$H, $B22, 週間シフト!CP:CP, 1) + COUNTIFS(週間シフト!$B:$B, $A22, 週間シフト!$H:$H, $B22 - 1, 週間シフト!EL:EL, 1) &gt; 0, IFERROR(VLOOKUP(CONCATENATE($AZ22, ":", FLOOR((COLUMN() - 4) / 2, 1) * 100 + MOD(COLUMN(), 2) * 30), 週間シフト!$DP:$DQ, 2, FALSE), 0), "")</f>
        <v/>
      </c>
      <c r="AY22" s="10" t="str">
        <f>IF(COUNTIFS(週間シフト!$B:$B, $A22, 週間シフト!$H:$H, $B22, 週間シフト!CQ:CQ, 1) + COUNTIFS(週間シフト!$B:$B, $A22, 週間シフト!$H:$H, $B22 - 1, 週間シフト!EM:EM, 1) &gt; 0, IFERROR(VLOOKUP(CONCATENATE($AZ22, ":", FLOOR((COLUMN() - 4) / 2, 1) * 100 + MOD(COLUMN(), 2) * 30), 週間シフト!$DP:$DQ, 2, FALSE), 0), "")</f>
        <v/>
      </c>
      <c r="AZ22" s="2" t="e">
        <f>CONCATENATE(VLOOKUP(A22, スタッフ一覧!A:D, 4, FALSE), ":",  YEAR(B22), ":",  MONTH(B22), ":",  DAY(B22))</f>
        <v>#N/A</v>
      </c>
      <c r="BA22"/>
      <c r="BB22"/>
    </row>
    <row r="23" spans="1:54">
      <c r="A23" s="1"/>
      <c r="B23" s="5"/>
      <c r="C23" s="12" t="str">
        <f t="shared" si="0"/>
        <v/>
      </c>
      <c r="D23" s="10" t="str">
        <f>IF(COUNTIFS(週間シフト!$B:$B, $A23, 週間シフト!$H:$H, $B23, 週間シフト!AV:AV, 1) + COUNTIFS(週間シフト!$B:$B, $A23, 週間シフト!$H:$H, $B23 - 1, 週間シフト!CR:CR, 1) &gt; 0, IFERROR(VLOOKUP(CONCATENATE($AZ23, ":", FLOOR((COLUMN() - 4) / 2, 1) * 100 + MOD(COLUMN(), 2) * 30), 週間シフト!$DP:$DQ, 2, FALSE), 0), "")</f>
        <v/>
      </c>
      <c r="E23" s="10" t="str">
        <f>IF(COUNTIFS(週間シフト!$B:$B, $A23, 週間シフト!$H:$H, $B23, 週間シフト!AW:AW, 1) + COUNTIFS(週間シフト!$B:$B, $A23, 週間シフト!$H:$H, $B23 - 1, 週間シフト!CS:CS, 1) &gt; 0, IFERROR(VLOOKUP(CONCATENATE($AZ23, ":", FLOOR((COLUMN() - 4) / 2, 1) * 100 + MOD(COLUMN(), 2) * 30), 週間シフト!$DP:$DQ, 2, FALSE), 0), "")</f>
        <v/>
      </c>
      <c r="F23" s="10" t="str">
        <f>IF(COUNTIFS(週間シフト!$B:$B, $A23, 週間シフト!$H:$H, $B23, 週間シフト!AX:AX, 1) + COUNTIFS(週間シフト!$B:$B, $A23, 週間シフト!$H:$H, $B23 - 1, 週間シフト!CT:CT, 1) &gt; 0, IFERROR(VLOOKUP(CONCATENATE($AZ23, ":", FLOOR((COLUMN() - 4) / 2, 1) * 100 + MOD(COLUMN(), 2) * 30), 週間シフト!$DP:$DQ, 2, FALSE), 0), "")</f>
        <v/>
      </c>
      <c r="G23" s="10" t="str">
        <f>IF(COUNTIFS(週間シフト!$B:$B, $A23, 週間シフト!$H:$H, $B23, 週間シフト!AY:AY, 1) + COUNTIFS(週間シフト!$B:$B, $A23, 週間シフト!$H:$H, $B23 - 1, 週間シフト!CU:CU, 1) &gt; 0, IFERROR(VLOOKUP(CONCATENATE($AZ23, ":", FLOOR((COLUMN() - 4) / 2, 1) * 100 + MOD(COLUMN(), 2) * 30), 週間シフト!$DP:$DQ, 2, FALSE), 0), "")</f>
        <v/>
      </c>
      <c r="H23" s="10" t="str">
        <f>IF(COUNTIFS(週間シフト!$B:$B, $A23, 週間シフト!$H:$H, $B23, 週間シフト!AZ:AZ, 1) + COUNTIFS(週間シフト!$B:$B, $A23, 週間シフト!$H:$H, $B23 - 1, 週間シフト!CV:CV, 1) &gt; 0, IFERROR(VLOOKUP(CONCATENATE($AZ23, ":", FLOOR((COLUMN() - 4) / 2, 1) * 100 + MOD(COLUMN(), 2) * 30), 週間シフト!$DP:$DQ, 2, FALSE), 0), "")</f>
        <v/>
      </c>
      <c r="I23" s="10" t="str">
        <f>IF(COUNTIFS(週間シフト!$B:$B, $A23, 週間シフト!$H:$H, $B23, 週間シフト!BA:BA, 1) + COUNTIFS(週間シフト!$B:$B, $A23, 週間シフト!$H:$H, $B23 - 1, 週間シフト!CW:CW, 1) &gt; 0, IFERROR(VLOOKUP(CONCATENATE($AZ23, ":", FLOOR((COLUMN() - 4) / 2, 1) * 100 + MOD(COLUMN(), 2) * 30), 週間シフト!$DP:$DQ, 2, FALSE), 0), "")</f>
        <v/>
      </c>
      <c r="J23" s="10" t="str">
        <f>IF(COUNTIFS(週間シフト!$B:$B, $A23, 週間シフト!$H:$H, $B23, 週間シフト!BB:BB, 1) + COUNTIFS(週間シフト!$B:$B, $A23, 週間シフト!$H:$H, $B23 - 1, 週間シフト!CX:CX, 1) &gt; 0, IFERROR(VLOOKUP(CONCATENATE($AZ23, ":", FLOOR((COLUMN() - 4) / 2, 1) * 100 + MOD(COLUMN(), 2) * 30), 週間シフト!$DP:$DQ, 2, FALSE), 0), "")</f>
        <v/>
      </c>
      <c r="K23" s="10" t="str">
        <f>IF(COUNTIFS(週間シフト!$B:$B, $A23, 週間シフト!$H:$H, $B23, 週間シフト!BC:BC, 1) + COUNTIFS(週間シフト!$B:$B, $A23, 週間シフト!$H:$H, $B23 - 1, 週間シフト!CY:CY, 1) &gt; 0, IFERROR(VLOOKUP(CONCATENATE($AZ23, ":", FLOOR((COLUMN() - 4) / 2, 1) * 100 + MOD(COLUMN(), 2) * 30), 週間シフト!$DP:$DQ, 2, FALSE), 0), "")</f>
        <v/>
      </c>
      <c r="L23" s="10" t="str">
        <f>IF(COUNTIFS(週間シフト!$B:$B, $A23, 週間シフト!$H:$H, $B23, 週間シフト!BD:BD, 1) + COUNTIFS(週間シフト!$B:$B, $A23, 週間シフト!$H:$H, $B23 - 1, 週間シフト!CZ:CZ, 1) &gt; 0, IFERROR(VLOOKUP(CONCATENATE($AZ23, ":", FLOOR((COLUMN() - 4) / 2, 1) * 100 + MOD(COLUMN(), 2) * 30), 週間シフト!$DP:$DQ, 2, FALSE), 0), "")</f>
        <v/>
      </c>
      <c r="M23" s="10" t="str">
        <f>IF(COUNTIFS(週間シフト!$B:$B, $A23, 週間シフト!$H:$H, $B23, 週間シフト!BE:BE, 1) + COUNTIFS(週間シフト!$B:$B, $A23, 週間シフト!$H:$H, $B23 - 1, 週間シフト!DA:DA, 1) &gt; 0, IFERROR(VLOOKUP(CONCATENATE($AZ23, ":", FLOOR((COLUMN() - 4) / 2, 1) * 100 + MOD(COLUMN(), 2) * 30), 週間シフト!$DP:$DQ, 2, FALSE), 0), "")</f>
        <v/>
      </c>
      <c r="N23" s="10" t="str">
        <f>IF(COUNTIFS(週間シフト!$B:$B, $A23, 週間シフト!$H:$H, $B23, 週間シフト!BF:BF, 1) + COUNTIFS(週間シフト!$B:$B, $A23, 週間シフト!$H:$H, $B23 - 1, 週間シフト!DB:DB, 1) &gt; 0, IFERROR(VLOOKUP(CONCATENATE($AZ23, ":", FLOOR((COLUMN() - 4) / 2, 1) * 100 + MOD(COLUMN(), 2) * 30), 週間シフト!$DP:$DQ, 2, FALSE), 0), "")</f>
        <v/>
      </c>
      <c r="O23" s="10" t="str">
        <f>IF(COUNTIFS(週間シフト!$B:$B, $A23, 週間シフト!$H:$H, $B23, 週間シフト!BG:BG, 1) + COUNTIFS(週間シフト!$B:$B, $A23, 週間シフト!$H:$H, $B23 - 1, 週間シフト!DC:DC, 1) &gt; 0, IFERROR(VLOOKUP(CONCATENATE($AZ23, ":", FLOOR((COLUMN() - 4) / 2, 1) * 100 + MOD(COLUMN(), 2) * 30), 週間シフト!$DP:$DQ, 2, FALSE), 0), "")</f>
        <v/>
      </c>
      <c r="P23" s="10" t="str">
        <f>IF(COUNTIFS(週間シフト!$B:$B, $A23, 週間シフト!$H:$H, $B23, 週間シフト!BH:BH, 1) + COUNTIFS(週間シフト!$B:$B, $A23, 週間シフト!$H:$H, $B23 - 1, 週間シフト!DD:DD, 1) &gt; 0, IFERROR(VLOOKUP(CONCATENATE($AZ23, ":", FLOOR((COLUMN() - 4) / 2, 1) * 100 + MOD(COLUMN(), 2) * 30), 週間シフト!$DP:$DQ, 2, FALSE), 0), "")</f>
        <v/>
      </c>
      <c r="Q23" s="10" t="str">
        <f>IF(COUNTIFS(週間シフト!$B:$B, $A23, 週間シフト!$H:$H, $B23, 週間シフト!BI:BI, 1) + COUNTIFS(週間シフト!$B:$B, $A23, 週間シフト!$H:$H, $B23 - 1, 週間シフト!DE:DE, 1) &gt; 0, IFERROR(VLOOKUP(CONCATENATE($AZ23, ":", FLOOR((COLUMN() - 4) / 2, 1) * 100 + MOD(COLUMN(), 2) * 30), 週間シフト!$DP:$DQ, 2, FALSE), 0), "")</f>
        <v/>
      </c>
      <c r="R23" s="10" t="str">
        <f>IF(COUNTIFS(週間シフト!$B:$B, $A23, 週間シフト!$H:$H, $B23, 週間シフト!BJ:BJ, 1) + COUNTIFS(週間シフト!$B:$B, $A23, 週間シフト!$H:$H, $B23 - 1, 週間シフト!DF:DF, 1) &gt; 0, IFERROR(VLOOKUP(CONCATENATE($AZ23, ":", FLOOR((COLUMN() - 4) / 2, 1) * 100 + MOD(COLUMN(), 2) * 30), 週間シフト!$DP:$DQ, 2, FALSE), 0), "")</f>
        <v/>
      </c>
      <c r="S23" s="10" t="str">
        <f>IF(COUNTIFS(週間シフト!$B:$B, $A23, 週間シフト!$H:$H, $B23, 週間シフト!BK:BK, 1) + COUNTIFS(週間シフト!$B:$B, $A23, 週間シフト!$H:$H, $B23 - 1, 週間シフト!DG:DG, 1) &gt; 0, IFERROR(VLOOKUP(CONCATENATE($AZ23, ":", FLOOR((COLUMN() - 4) / 2, 1) * 100 + MOD(COLUMN(), 2) * 30), 週間シフト!$DP:$DQ, 2, FALSE), 0), "")</f>
        <v/>
      </c>
      <c r="T23" s="10" t="str">
        <f>IF(COUNTIFS(週間シフト!$B:$B, $A23, 週間シフト!$H:$H, $B23, 週間シフト!BL:BL, 1) + COUNTIFS(週間シフト!$B:$B, $A23, 週間シフト!$H:$H, $B23 - 1, 週間シフト!DH:DH, 1) &gt; 0, IFERROR(VLOOKUP(CONCATENATE($AZ23, ":", FLOOR((COLUMN() - 4) / 2, 1) * 100 + MOD(COLUMN(), 2) * 30), 週間シフト!$DP:$DQ, 2, FALSE), 0), "")</f>
        <v/>
      </c>
      <c r="U23" s="10" t="str">
        <f>IF(COUNTIFS(週間シフト!$B:$B, $A23, 週間シフト!$H:$H, $B23, 週間シフト!BM:BM, 1) + COUNTIFS(週間シフト!$B:$B, $A23, 週間シフト!$H:$H, $B23 - 1, 週間シフト!DI:DI, 1) &gt; 0, IFERROR(VLOOKUP(CONCATENATE($AZ23, ":", FLOOR((COLUMN() - 4) / 2, 1) * 100 + MOD(COLUMN(), 2) * 30), 週間シフト!$DP:$DQ, 2, FALSE), 0), "")</f>
        <v/>
      </c>
      <c r="V23" s="10" t="str">
        <f>IF(COUNTIFS(週間シフト!$B:$B, $A23, 週間シフト!$H:$H, $B23, 週間シフト!BN:BN, 1) + COUNTIFS(週間シフト!$B:$B, $A23, 週間シフト!$H:$H, $B23 - 1, 週間シフト!DJ:DJ, 1) &gt; 0, IFERROR(VLOOKUP(CONCATENATE($AZ23, ":", FLOOR((COLUMN() - 4) / 2, 1) * 100 + MOD(COLUMN(), 2) * 30), 週間シフト!$DP:$DQ, 2, FALSE), 0), "")</f>
        <v/>
      </c>
      <c r="W23" s="10" t="str">
        <f>IF(COUNTIFS(週間シフト!$B:$B, $A23, 週間シフト!$H:$H, $B23, 週間シフト!BO:BO, 1) + COUNTIFS(週間シフト!$B:$B, $A23, 週間シフト!$H:$H, $B23 - 1, 週間シフト!DK:DK, 1) &gt; 0, IFERROR(VLOOKUP(CONCATENATE($AZ23, ":", FLOOR((COLUMN() - 4) / 2, 1) * 100 + MOD(COLUMN(), 2) * 30), 週間シフト!$DP:$DQ, 2, FALSE), 0), "")</f>
        <v/>
      </c>
      <c r="X23" s="10" t="str">
        <f>IF(COUNTIFS(週間シフト!$B:$B, $A23, 週間シフト!$H:$H, $B23, 週間シフト!BP:BP, 1) + COUNTIFS(週間シフト!$B:$B, $A23, 週間シフト!$H:$H, $B23 - 1, 週間シフト!DL:DL, 1) &gt; 0, IFERROR(VLOOKUP(CONCATENATE($AZ23, ":", FLOOR((COLUMN() - 4) / 2, 1) * 100 + MOD(COLUMN(), 2) * 30), 週間シフト!$DP:$DQ, 2, FALSE), 0), "")</f>
        <v/>
      </c>
      <c r="Y23" s="10" t="str">
        <f>IF(COUNTIFS(週間シフト!$B:$B, $A23, 週間シフト!$H:$H, $B23, 週間シフト!BQ:BQ, 1) + COUNTIFS(週間シフト!$B:$B, $A23, 週間シフト!$H:$H, $B23 - 1, 週間シフト!DM:DM, 1) &gt; 0, IFERROR(VLOOKUP(CONCATENATE($AZ23, ":", FLOOR((COLUMN() - 4) / 2, 1) * 100 + MOD(COLUMN(), 2) * 30), 週間シフト!$DP:$DQ, 2, FALSE), 0), "")</f>
        <v/>
      </c>
      <c r="Z23" s="10" t="str">
        <f>IF(COUNTIFS(週間シフト!$B:$B, $A23, 週間シフト!$H:$H, $B23, 週間シフト!BR:BR, 1) + COUNTIFS(週間シフト!$B:$B, $A23, 週間シフト!$H:$H, $B23 - 1, 週間シフト!DN:DN, 1) &gt; 0, IFERROR(VLOOKUP(CONCATENATE($AZ23, ":", FLOOR((COLUMN() - 4) / 2, 1) * 100 + MOD(COLUMN(), 2) * 30), 週間シフト!$DP:$DQ, 2, FALSE), 0), "")</f>
        <v/>
      </c>
      <c r="AA23" s="10" t="str">
        <f>IF(COUNTIFS(週間シフト!$B:$B, $A23, 週間シフト!$H:$H, $B23, 週間シフト!BS:BS, 1) + COUNTIFS(週間シフト!$B:$B, $A23, 週間シフト!$H:$H, $B23 - 1, 週間シフト!DO:DO, 1) &gt; 0, IFERROR(VLOOKUP(CONCATENATE($AZ23, ":", FLOOR((COLUMN() - 4) / 2, 1) * 100 + MOD(COLUMN(), 2) * 30), 週間シフト!$DP:$DQ, 2, FALSE), 0), "")</f>
        <v/>
      </c>
      <c r="AB23" s="10" t="str">
        <f>IF(COUNTIFS(週間シフト!$B:$B, $A23, 週間シフト!$H:$H, $B23, 週間シフト!BT:BT, 1) + COUNTIFS(週間シフト!$B:$B, $A23, 週間シフト!$H:$H, $B23 - 1, 週間シフト!DP:DP, 1) &gt; 0, IFERROR(VLOOKUP(CONCATENATE($AZ23, ":", FLOOR((COLUMN() - 4) / 2, 1) * 100 + MOD(COLUMN(), 2) * 30), 週間シフト!$DP:$DQ, 2, FALSE), 0), "")</f>
        <v/>
      </c>
      <c r="AC23" s="10" t="str">
        <f>IF(COUNTIFS(週間シフト!$B:$B, $A23, 週間シフト!$H:$H, $B23, 週間シフト!BU:BU, 1) + COUNTIFS(週間シフト!$B:$B, $A23, 週間シフト!$H:$H, $B23 - 1, 週間シフト!DQ:DQ, 1) &gt; 0, IFERROR(VLOOKUP(CONCATENATE($AZ23, ":", FLOOR((COLUMN() - 4) / 2, 1) * 100 + MOD(COLUMN(), 2) * 30), 週間シフト!$DP:$DQ, 2, FALSE), 0), "")</f>
        <v/>
      </c>
      <c r="AD23" s="10" t="str">
        <f>IF(COUNTIFS(週間シフト!$B:$B, $A23, 週間シフト!$H:$H, $B23, 週間シフト!BV:BV, 1) + COUNTIFS(週間シフト!$B:$B, $A23, 週間シフト!$H:$H, $B23 - 1, 週間シフト!DR:DR, 1) &gt; 0, IFERROR(VLOOKUP(CONCATENATE($AZ23, ":", FLOOR((COLUMN() - 4) / 2, 1) * 100 + MOD(COLUMN(), 2) * 30), 週間シフト!$DP:$DQ, 2, FALSE), 0), "")</f>
        <v/>
      </c>
      <c r="AE23" s="10" t="str">
        <f>IF(COUNTIFS(週間シフト!$B:$B, $A23, 週間シフト!$H:$H, $B23, 週間シフト!BW:BW, 1) + COUNTIFS(週間シフト!$B:$B, $A23, 週間シフト!$H:$H, $B23 - 1, 週間シフト!DS:DS, 1) &gt; 0, IFERROR(VLOOKUP(CONCATENATE($AZ23, ":", FLOOR((COLUMN() - 4) / 2, 1) * 100 + MOD(COLUMN(), 2) * 30), 週間シフト!$DP:$DQ, 2, FALSE), 0), "")</f>
        <v/>
      </c>
      <c r="AF23" s="10" t="str">
        <f>IF(COUNTIFS(週間シフト!$B:$B, $A23, 週間シフト!$H:$H, $B23, 週間シフト!BX:BX, 1) + COUNTIFS(週間シフト!$B:$B, $A23, 週間シフト!$H:$H, $B23 - 1, 週間シフト!DT:DT, 1) &gt; 0, IFERROR(VLOOKUP(CONCATENATE($AZ23, ":", FLOOR((COLUMN() - 4) / 2, 1) * 100 + MOD(COLUMN(), 2) * 30), 週間シフト!$DP:$DQ, 2, FALSE), 0), "")</f>
        <v/>
      </c>
      <c r="AG23" s="10" t="str">
        <f>IF(COUNTIFS(週間シフト!$B:$B, $A23, 週間シフト!$H:$H, $B23, 週間シフト!BY:BY, 1) + COUNTIFS(週間シフト!$B:$B, $A23, 週間シフト!$H:$H, $B23 - 1, 週間シフト!DU:DU, 1) &gt; 0, IFERROR(VLOOKUP(CONCATENATE($AZ23, ":", FLOOR((COLUMN() - 4) / 2, 1) * 100 + MOD(COLUMN(), 2) * 30), 週間シフト!$DP:$DQ, 2, FALSE), 0), "")</f>
        <v/>
      </c>
      <c r="AH23" s="10" t="str">
        <f>IF(COUNTIFS(週間シフト!$B:$B, $A23, 週間シフト!$H:$H, $B23, 週間シフト!BZ:BZ, 1) + COUNTIFS(週間シフト!$B:$B, $A23, 週間シフト!$H:$H, $B23 - 1, 週間シフト!DV:DV, 1) &gt; 0, IFERROR(VLOOKUP(CONCATENATE($AZ23, ":", FLOOR((COLUMN() - 4) / 2, 1) * 100 + MOD(COLUMN(), 2) * 30), 週間シフト!$DP:$DQ, 2, FALSE), 0), "")</f>
        <v/>
      </c>
      <c r="AI23" s="10" t="str">
        <f>IF(COUNTIFS(週間シフト!$B:$B, $A23, 週間シフト!$H:$H, $B23, 週間シフト!CA:CA, 1) + COUNTIFS(週間シフト!$B:$B, $A23, 週間シフト!$H:$H, $B23 - 1, 週間シフト!DW:DW, 1) &gt; 0, IFERROR(VLOOKUP(CONCATENATE($AZ23, ":", FLOOR((COLUMN() - 4) / 2, 1) * 100 + MOD(COLUMN(), 2) * 30), 週間シフト!$DP:$DQ, 2, FALSE), 0), "")</f>
        <v/>
      </c>
      <c r="AJ23" s="10" t="str">
        <f>IF(COUNTIFS(週間シフト!$B:$B, $A23, 週間シフト!$H:$H, $B23, 週間シフト!CB:CB, 1) + COUNTIFS(週間シフト!$B:$B, $A23, 週間シフト!$H:$H, $B23 - 1, 週間シフト!DX:DX, 1) &gt; 0, IFERROR(VLOOKUP(CONCATENATE($AZ23, ":", FLOOR((COLUMN() - 4) / 2, 1) * 100 + MOD(COLUMN(), 2) * 30), 週間シフト!$DP:$DQ, 2, FALSE), 0), "")</f>
        <v/>
      </c>
      <c r="AK23" s="10" t="str">
        <f>IF(COUNTIFS(週間シフト!$B:$B, $A23, 週間シフト!$H:$H, $B23, 週間シフト!CC:CC, 1) + COUNTIFS(週間シフト!$B:$B, $A23, 週間シフト!$H:$H, $B23 - 1, 週間シフト!DY:DY, 1) &gt; 0, IFERROR(VLOOKUP(CONCATENATE($AZ23, ":", FLOOR((COLUMN() - 4) / 2, 1) * 100 + MOD(COLUMN(), 2) * 30), 週間シフト!$DP:$DQ, 2, FALSE), 0), "")</f>
        <v/>
      </c>
      <c r="AL23" s="10" t="str">
        <f>IF(COUNTIFS(週間シフト!$B:$B, $A23, 週間シフト!$H:$H, $B23, 週間シフト!CD:CD, 1) + COUNTIFS(週間シフト!$B:$B, $A23, 週間シフト!$H:$H, $B23 - 1, 週間シフト!DZ:DZ, 1) &gt; 0, IFERROR(VLOOKUP(CONCATENATE($AZ23, ":", FLOOR((COLUMN() - 4) / 2, 1) * 100 + MOD(COLUMN(), 2) * 30), 週間シフト!$DP:$DQ, 2, FALSE), 0), "")</f>
        <v/>
      </c>
      <c r="AM23" s="10" t="str">
        <f>IF(COUNTIFS(週間シフト!$B:$B, $A23, 週間シフト!$H:$H, $B23, 週間シフト!CE:CE, 1) + COUNTIFS(週間シフト!$B:$B, $A23, 週間シフト!$H:$H, $B23 - 1, 週間シフト!EA:EA, 1) &gt; 0, IFERROR(VLOOKUP(CONCATENATE($AZ23, ":", FLOOR((COLUMN() - 4) / 2, 1) * 100 + MOD(COLUMN(), 2) * 30), 週間シフト!$DP:$DQ, 2, FALSE), 0), "")</f>
        <v/>
      </c>
      <c r="AN23" s="10" t="str">
        <f>IF(COUNTIFS(週間シフト!$B:$B, $A23, 週間シフト!$H:$H, $B23, 週間シフト!CF:CF, 1) + COUNTIFS(週間シフト!$B:$B, $A23, 週間シフト!$H:$H, $B23 - 1, 週間シフト!EB:EB, 1) &gt; 0, IFERROR(VLOOKUP(CONCATENATE($AZ23, ":", FLOOR((COLUMN() - 4) / 2, 1) * 100 + MOD(COLUMN(), 2) * 30), 週間シフト!$DP:$DQ, 2, FALSE), 0), "")</f>
        <v/>
      </c>
      <c r="AO23" s="10" t="str">
        <f>IF(COUNTIFS(週間シフト!$B:$B, $A23, 週間シフト!$H:$H, $B23, 週間シフト!CG:CG, 1) + COUNTIFS(週間シフト!$B:$B, $A23, 週間シフト!$H:$H, $B23 - 1, 週間シフト!EC:EC, 1) &gt; 0, IFERROR(VLOOKUP(CONCATENATE($AZ23, ":", FLOOR((COLUMN() - 4) / 2, 1) * 100 + MOD(COLUMN(), 2) * 30), 週間シフト!$DP:$DQ, 2, FALSE), 0), "")</f>
        <v/>
      </c>
      <c r="AP23" s="10" t="str">
        <f>IF(COUNTIFS(週間シフト!$B:$B, $A23, 週間シフト!$H:$H, $B23, 週間シフト!CH:CH, 1) + COUNTIFS(週間シフト!$B:$B, $A23, 週間シフト!$H:$H, $B23 - 1, 週間シフト!ED:ED, 1) &gt; 0, IFERROR(VLOOKUP(CONCATENATE($AZ23, ":", FLOOR((COLUMN() - 4) / 2, 1) * 100 + MOD(COLUMN(), 2) * 30), 週間シフト!$DP:$DQ, 2, FALSE), 0), "")</f>
        <v/>
      </c>
      <c r="AQ23" s="10" t="str">
        <f>IF(COUNTIFS(週間シフト!$B:$B, $A23, 週間シフト!$H:$H, $B23, 週間シフト!CI:CI, 1) + COUNTIFS(週間シフト!$B:$B, $A23, 週間シフト!$H:$H, $B23 - 1, 週間シフト!EE:EE, 1) &gt; 0, IFERROR(VLOOKUP(CONCATENATE($AZ23, ":", FLOOR((COLUMN() - 4) / 2, 1) * 100 + MOD(COLUMN(), 2) * 30), 週間シフト!$DP:$DQ, 2, FALSE), 0), "")</f>
        <v/>
      </c>
      <c r="AR23" s="10" t="str">
        <f>IF(COUNTIFS(週間シフト!$B:$B, $A23, 週間シフト!$H:$H, $B23, 週間シフト!CJ:CJ, 1) + COUNTIFS(週間シフト!$B:$B, $A23, 週間シフト!$H:$H, $B23 - 1, 週間シフト!EF:EF, 1) &gt; 0, IFERROR(VLOOKUP(CONCATENATE($AZ23, ":", FLOOR((COLUMN() - 4) / 2, 1) * 100 + MOD(COLUMN(), 2) * 30), 週間シフト!$DP:$DQ, 2, FALSE), 0), "")</f>
        <v/>
      </c>
      <c r="AS23" s="10" t="str">
        <f>IF(COUNTIFS(週間シフト!$B:$B, $A23, 週間シフト!$H:$H, $B23, 週間シフト!CK:CK, 1) + COUNTIFS(週間シフト!$B:$B, $A23, 週間シフト!$H:$H, $B23 - 1, 週間シフト!EG:EG, 1) &gt; 0, IFERROR(VLOOKUP(CONCATENATE($AZ23, ":", FLOOR((COLUMN() - 4) / 2, 1) * 100 + MOD(COLUMN(), 2) * 30), 週間シフト!$DP:$DQ, 2, FALSE), 0), "")</f>
        <v/>
      </c>
      <c r="AT23" s="10" t="str">
        <f>IF(COUNTIFS(週間シフト!$B:$B, $A23, 週間シフト!$H:$H, $B23, 週間シフト!CL:CL, 1) + COUNTIFS(週間シフト!$B:$B, $A23, 週間シフト!$H:$H, $B23 - 1, 週間シフト!EH:EH, 1) &gt; 0, IFERROR(VLOOKUP(CONCATENATE($AZ23, ":", FLOOR((COLUMN() - 4) / 2, 1) * 100 + MOD(COLUMN(), 2) * 30), 週間シフト!$DP:$DQ, 2, FALSE), 0), "")</f>
        <v/>
      </c>
      <c r="AU23" s="10" t="str">
        <f>IF(COUNTIFS(週間シフト!$B:$B, $A23, 週間シフト!$H:$H, $B23, 週間シフト!CM:CM, 1) + COUNTIFS(週間シフト!$B:$B, $A23, 週間シフト!$H:$H, $B23 - 1, 週間シフト!EI:EI, 1) &gt; 0, IFERROR(VLOOKUP(CONCATENATE($AZ23, ":", FLOOR((COLUMN() - 4) / 2, 1) * 100 + MOD(COLUMN(), 2) * 30), 週間シフト!$DP:$DQ, 2, FALSE), 0), "")</f>
        <v/>
      </c>
      <c r="AV23" s="10" t="str">
        <f>IF(COUNTIFS(週間シフト!$B:$B, $A23, 週間シフト!$H:$H, $B23, 週間シフト!CN:CN, 1) + COUNTIFS(週間シフト!$B:$B, $A23, 週間シフト!$H:$H, $B23 - 1, 週間シフト!EJ:EJ, 1) &gt; 0, IFERROR(VLOOKUP(CONCATENATE($AZ23, ":", FLOOR((COLUMN() - 4) / 2, 1) * 100 + MOD(COLUMN(), 2) * 30), 週間シフト!$DP:$DQ, 2, FALSE), 0), "")</f>
        <v/>
      </c>
      <c r="AW23" s="10" t="str">
        <f>IF(COUNTIFS(週間シフト!$B:$B, $A23, 週間シフト!$H:$H, $B23, 週間シフト!CO:CO, 1) + COUNTIFS(週間シフト!$B:$B, $A23, 週間シフト!$H:$H, $B23 - 1, 週間シフト!EK:EK, 1) &gt; 0, IFERROR(VLOOKUP(CONCATENATE($AZ23, ":", FLOOR((COLUMN() - 4) / 2, 1) * 100 + MOD(COLUMN(), 2) * 30), 週間シフト!$DP:$DQ, 2, FALSE), 0), "")</f>
        <v/>
      </c>
      <c r="AX23" s="10" t="str">
        <f>IF(COUNTIFS(週間シフト!$B:$B, $A23, 週間シフト!$H:$H, $B23, 週間シフト!CP:CP, 1) + COUNTIFS(週間シフト!$B:$B, $A23, 週間シフト!$H:$H, $B23 - 1, 週間シフト!EL:EL, 1) &gt; 0, IFERROR(VLOOKUP(CONCATENATE($AZ23, ":", FLOOR((COLUMN() - 4) / 2, 1) * 100 + MOD(COLUMN(), 2) * 30), 週間シフト!$DP:$DQ, 2, FALSE), 0), "")</f>
        <v/>
      </c>
      <c r="AY23" s="10" t="str">
        <f>IF(COUNTIFS(週間シフト!$B:$B, $A23, 週間シフト!$H:$H, $B23, 週間シフト!CQ:CQ, 1) + COUNTIFS(週間シフト!$B:$B, $A23, 週間シフト!$H:$H, $B23 - 1, 週間シフト!EM:EM, 1) &gt; 0, IFERROR(VLOOKUP(CONCATENATE($AZ23, ":", FLOOR((COLUMN() - 4) / 2, 1) * 100 + MOD(COLUMN(), 2) * 30), 週間シフト!$DP:$DQ, 2, FALSE), 0), "")</f>
        <v/>
      </c>
      <c r="AZ23" s="2" t="e">
        <f>CONCATENATE(VLOOKUP(A23, スタッフ一覧!A:D, 4, FALSE), ":",  YEAR(B23), ":",  MONTH(B23), ":",  DAY(B23))</f>
        <v>#N/A</v>
      </c>
      <c r="BA23"/>
      <c r="BB23"/>
    </row>
    <row r="24" spans="1:54">
      <c r="A24" s="1"/>
      <c r="B24" s="5"/>
      <c r="C24" s="12" t="str">
        <f t="shared" si="0"/>
        <v/>
      </c>
      <c r="D24" s="10" t="str">
        <f>IF(COUNTIFS(週間シフト!$B:$B, $A24, 週間シフト!$H:$H, $B24, 週間シフト!AV:AV, 1) + COUNTIFS(週間シフト!$B:$B, $A24, 週間シフト!$H:$H, $B24 - 1, 週間シフト!CR:CR, 1) &gt; 0, IFERROR(VLOOKUP(CONCATENATE($AZ24, ":", FLOOR((COLUMN() - 4) / 2, 1) * 100 + MOD(COLUMN(), 2) * 30), 週間シフト!$DP:$DQ, 2, FALSE), 0), "")</f>
        <v/>
      </c>
      <c r="E24" s="10" t="str">
        <f>IF(COUNTIFS(週間シフト!$B:$B, $A24, 週間シフト!$H:$H, $B24, 週間シフト!AW:AW, 1) + COUNTIFS(週間シフト!$B:$B, $A24, 週間シフト!$H:$H, $B24 - 1, 週間シフト!CS:CS, 1) &gt; 0, IFERROR(VLOOKUP(CONCATENATE($AZ24, ":", FLOOR((COLUMN() - 4) / 2, 1) * 100 + MOD(COLUMN(), 2) * 30), 週間シフト!$DP:$DQ, 2, FALSE), 0), "")</f>
        <v/>
      </c>
      <c r="F24" s="10" t="str">
        <f>IF(COUNTIFS(週間シフト!$B:$B, $A24, 週間シフト!$H:$H, $B24, 週間シフト!AX:AX, 1) + COUNTIFS(週間シフト!$B:$B, $A24, 週間シフト!$H:$H, $B24 - 1, 週間シフト!CT:CT, 1) &gt; 0, IFERROR(VLOOKUP(CONCATENATE($AZ24, ":", FLOOR((COLUMN() - 4) / 2, 1) * 100 + MOD(COLUMN(), 2) * 30), 週間シフト!$DP:$DQ, 2, FALSE), 0), "")</f>
        <v/>
      </c>
      <c r="G24" s="10" t="str">
        <f>IF(COUNTIFS(週間シフト!$B:$B, $A24, 週間シフト!$H:$H, $B24, 週間シフト!AY:AY, 1) + COUNTIFS(週間シフト!$B:$B, $A24, 週間シフト!$H:$H, $B24 - 1, 週間シフト!CU:CU, 1) &gt; 0, IFERROR(VLOOKUP(CONCATENATE($AZ24, ":", FLOOR((COLUMN() - 4) / 2, 1) * 100 + MOD(COLUMN(), 2) * 30), 週間シフト!$DP:$DQ, 2, FALSE), 0), "")</f>
        <v/>
      </c>
      <c r="H24" s="10" t="str">
        <f>IF(COUNTIFS(週間シフト!$B:$B, $A24, 週間シフト!$H:$H, $B24, 週間シフト!AZ:AZ, 1) + COUNTIFS(週間シフト!$B:$B, $A24, 週間シフト!$H:$H, $B24 - 1, 週間シフト!CV:CV, 1) &gt; 0, IFERROR(VLOOKUP(CONCATENATE($AZ24, ":", FLOOR((COLUMN() - 4) / 2, 1) * 100 + MOD(COLUMN(), 2) * 30), 週間シフト!$DP:$DQ, 2, FALSE), 0), "")</f>
        <v/>
      </c>
      <c r="I24" s="10" t="str">
        <f>IF(COUNTIFS(週間シフト!$B:$B, $A24, 週間シフト!$H:$H, $B24, 週間シフト!BA:BA, 1) + COUNTIFS(週間シフト!$B:$B, $A24, 週間シフト!$H:$H, $B24 - 1, 週間シフト!CW:CW, 1) &gt; 0, IFERROR(VLOOKUP(CONCATENATE($AZ24, ":", FLOOR((COLUMN() - 4) / 2, 1) * 100 + MOD(COLUMN(), 2) * 30), 週間シフト!$DP:$DQ, 2, FALSE), 0), "")</f>
        <v/>
      </c>
      <c r="J24" s="10" t="str">
        <f>IF(COUNTIFS(週間シフト!$B:$B, $A24, 週間シフト!$H:$H, $B24, 週間シフト!BB:BB, 1) + COUNTIFS(週間シフト!$B:$B, $A24, 週間シフト!$H:$H, $B24 - 1, 週間シフト!CX:CX, 1) &gt; 0, IFERROR(VLOOKUP(CONCATENATE($AZ24, ":", FLOOR((COLUMN() - 4) / 2, 1) * 100 + MOD(COLUMN(), 2) * 30), 週間シフト!$DP:$DQ, 2, FALSE), 0), "")</f>
        <v/>
      </c>
      <c r="K24" s="10" t="str">
        <f>IF(COUNTIFS(週間シフト!$B:$B, $A24, 週間シフト!$H:$H, $B24, 週間シフト!BC:BC, 1) + COUNTIFS(週間シフト!$B:$B, $A24, 週間シフト!$H:$H, $B24 - 1, 週間シフト!CY:CY, 1) &gt; 0, IFERROR(VLOOKUP(CONCATENATE($AZ24, ":", FLOOR((COLUMN() - 4) / 2, 1) * 100 + MOD(COLUMN(), 2) * 30), 週間シフト!$DP:$DQ, 2, FALSE), 0), "")</f>
        <v/>
      </c>
      <c r="L24" s="10" t="str">
        <f>IF(COUNTIFS(週間シフト!$B:$B, $A24, 週間シフト!$H:$H, $B24, 週間シフト!BD:BD, 1) + COUNTIFS(週間シフト!$B:$B, $A24, 週間シフト!$H:$H, $B24 - 1, 週間シフト!CZ:CZ, 1) &gt; 0, IFERROR(VLOOKUP(CONCATENATE($AZ24, ":", FLOOR((COLUMN() - 4) / 2, 1) * 100 + MOD(COLUMN(), 2) * 30), 週間シフト!$DP:$DQ, 2, FALSE), 0), "")</f>
        <v/>
      </c>
      <c r="M24" s="10" t="str">
        <f>IF(COUNTIFS(週間シフト!$B:$B, $A24, 週間シフト!$H:$H, $B24, 週間シフト!BE:BE, 1) + COUNTIFS(週間シフト!$B:$B, $A24, 週間シフト!$H:$H, $B24 - 1, 週間シフト!DA:DA, 1) &gt; 0, IFERROR(VLOOKUP(CONCATENATE($AZ24, ":", FLOOR((COLUMN() - 4) / 2, 1) * 100 + MOD(COLUMN(), 2) * 30), 週間シフト!$DP:$DQ, 2, FALSE), 0), "")</f>
        <v/>
      </c>
      <c r="N24" s="10" t="str">
        <f>IF(COUNTIFS(週間シフト!$B:$B, $A24, 週間シフト!$H:$H, $B24, 週間シフト!BF:BF, 1) + COUNTIFS(週間シフト!$B:$B, $A24, 週間シフト!$H:$H, $B24 - 1, 週間シフト!DB:DB, 1) &gt; 0, IFERROR(VLOOKUP(CONCATENATE($AZ24, ":", FLOOR((COLUMN() - 4) / 2, 1) * 100 + MOD(COLUMN(), 2) * 30), 週間シフト!$DP:$DQ, 2, FALSE), 0), "")</f>
        <v/>
      </c>
      <c r="O24" s="10" t="str">
        <f>IF(COUNTIFS(週間シフト!$B:$B, $A24, 週間シフト!$H:$H, $B24, 週間シフト!BG:BG, 1) + COUNTIFS(週間シフト!$B:$B, $A24, 週間シフト!$H:$H, $B24 - 1, 週間シフト!DC:DC, 1) &gt; 0, IFERROR(VLOOKUP(CONCATENATE($AZ24, ":", FLOOR((COLUMN() - 4) / 2, 1) * 100 + MOD(COLUMN(), 2) * 30), 週間シフト!$DP:$DQ, 2, FALSE), 0), "")</f>
        <v/>
      </c>
      <c r="P24" s="10" t="str">
        <f>IF(COUNTIFS(週間シフト!$B:$B, $A24, 週間シフト!$H:$H, $B24, 週間シフト!BH:BH, 1) + COUNTIFS(週間シフト!$B:$B, $A24, 週間シフト!$H:$H, $B24 - 1, 週間シフト!DD:DD, 1) &gt; 0, IFERROR(VLOOKUP(CONCATENATE($AZ24, ":", FLOOR((COLUMN() - 4) / 2, 1) * 100 + MOD(COLUMN(), 2) * 30), 週間シフト!$DP:$DQ, 2, FALSE), 0), "")</f>
        <v/>
      </c>
      <c r="Q24" s="10" t="str">
        <f>IF(COUNTIFS(週間シフト!$B:$B, $A24, 週間シフト!$H:$H, $B24, 週間シフト!BI:BI, 1) + COUNTIFS(週間シフト!$B:$B, $A24, 週間シフト!$H:$H, $B24 - 1, 週間シフト!DE:DE, 1) &gt; 0, IFERROR(VLOOKUP(CONCATENATE($AZ24, ":", FLOOR((COLUMN() - 4) / 2, 1) * 100 + MOD(COLUMN(), 2) * 30), 週間シフト!$DP:$DQ, 2, FALSE), 0), "")</f>
        <v/>
      </c>
      <c r="R24" s="10" t="str">
        <f>IF(COUNTIFS(週間シフト!$B:$B, $A24, 週間シフト!$H:$H, $B24, 週間シフト!BJ:BJ, 1) + COUNTIFS(週間シフト!$B:$B, $A24, 週間シフト!$H:$H, $B24 - 1, 週間シフト!DF:DF, 1) &gt; 0, IFERROR(VLOOKUP(CONCATENATE($AZ24, ":", FLOOR((COLUMN() - 4) / 2, 1) * 100 + MOD(COLUMN(), 2) * 30), 週間シフト!$DP:$DQ, 2, FALSE), 0), "")</f>
        <v/>
      </c>
      <c r="S24" s="10" t="str">
        <f>IF(COUNTIFS(週間シフト!$B:$B, $A24, 週間シフト!$H:$H, $B24, 週間シフト!BK:BK, 1) + COUNTIFS(週間シフト!$B:$B, $A24, 週間シフト!$H:$H, $B24 - 1, 週間シフト!DG:DG, 1) &gt; 0, IFERROR(VLOOKUP(CONCATENATE($AZ24, ":", FLOOR((COLUMN() - 4) / 2, 1) * 100 + MOD(COLUMN(), 2) * 30), 週間シフト!$DP:$DQ, 2, FALSE), 0), "")</f>
        <v/>
      </c>
      <c r="T24" s="10" t="str">
        <f>IF(COUNTIFS(週間シフト!$B:$B, $A24, 週間シフト!$H:$H, $B24, 週間シフト!BL:BL, 1) + COUNTIFS(週間シフト!$B:$B, $A24, 週間シフト!$H:$H, $B24 - 1, 週間シフト!DH:DH, 1) &gt; 0, IFERROR(VLOOKUP(CONCATENATE($AZ24, ":", FLOOR((COLUMN() - 4) / 2, 1) * 100 + MOD(COLUMN(), 2) * 30), 週間シフト!$DP:$DQ, 2, FALSE), 0), "")</f>
        <v/>
      </c>
      <c r="U24" s="10" t="str">
        <f>IF(COUNTIFS(週間シフト!$B:$B, $A24, 週間シフト!$H:$H, $B24, 週間シフト!BM:BM, 1) + COUNTIFS(週間シフト!$B:$B, $A24, 週間シフト!$H:$H, $B24 - 1, 週間シフト!DI:DI, 1) &gt; 0, IFERROR(VLOOKUP(CONCATENATE($AZ24, ":", FLOOR((COLUMN() - 4) / 2, 1) * 100 + MOD(COLUMN(), 2) * 30), 週間シフト!$DP:$DQ, 2, FALSE), 0), "")</f>
        <v/>
      </c>
      <c r="V24" s="10" t="str">
        <f>IF(COUNTIFS(週間シフト!$B:$B, $A24, 週間シフト!$H:$H, $B24, 週間シフト!BN:BN, 1) + COUNTIFS(週間シフト!$B:$B, $A24, 週間シフト!$H:$H, $B24 - 1, 週間シフト!DJ:DJ, 1) &gt; 0, IFERROR(VLOOKUP(CONCATENATE($AZ24, ":", FLOOR((COLUMN() - 4) / 2, 1) * 100 + MOD(COLUMN(), 2) * 30), 週間シフト!$DP:$DQ, 2, FALSE), 0), "")</f>
        <v/>
      </c>
      <c r="W24" s="10" t="str">
        <f>IF(COUNTIFS(週間シフト!$B:$B, $A24, 週間シフト!$H:$H, $B24, 週間シフト!BO:BO, 1) + COUNTIFS(週間シフト!$B:$B, $A24, 週間シフト!$H:$H, $B24 - 1, 週間シフト!DK:DK, 1) &gt; 0, IFERROR(VLOOKUP(CONCATENATE($AZ24, ":", FLOOR((COLUMN() - 4) / 2, 1) * 100 + MOD(COLUMN(), 2) * 30), 週間シフト!$DP:$DQ, 2, FALSE), 0), "")</f>
        <v/>
      </c>
      <c r="X24" s="10" t="str">
        <f>IF(COUNTIFS(週間シフト!$B:$B, $A24, 週間シフト!$H:$H, $B24, 週間シフト!BP:BP, 1) + COUNTIFS(週間シフト!$B:$B, $A24, 週間シフト!$H:$H, $B24 - 1, 週間シフト!DL:DL, 1) &gt; 0, IFERROR(VLOOKUP(CONCATENATE($AZ24, ":", FLOOR((COLUMN() - 4) / 2, 1) * 100 + MOD(COLUMN(), 2) * 30), 週間シフト!$DP:$DQ, 2, FALSE), 0), "")</f>
        <v/>
      </c>
      <c r="Y24" s="10" t="str">
        <f>IF(COUNTIFS(週間シフト!$B:$B, $A24, 週間シフト!$H:$H, $B24, 週間シフト!BQ:BQ, 1) + COUNTIFS(週間シフト!$B:$B, $A24, 週間シフト!$H:$H, $B24 - 1, 週間シフト!DM:DM, 1) &gt; 0, IFERROR(VLOOKUP(CONCATENATE($AZ24, ":", FLOOR((COLUMN() - 4) / 2, 1) * 100 + MOD(COLUMN(), 2) * 30), 週間シフト!$DP:$DQ, 2, FALSE), 0), "")</f>
        <v/>
      </c>
      <c r="Z24" s="10" t="str">
        <f>IF(COUNTIFS(週間シフト!$B:$B, $A24, 週間シフト!$H:$H, $B24, 週間シフト!BR:BR, 1) + COUNTIFS(週間シフト!$B:$B, $A24, 週間シフト!$H:$H, $B24 - 1, 週間シフト!DN:DN, 1) &gt; 0, IFERROR(VLOOKUP(CONCATENATE($AZ24, ":", FLOOR((COLUMN() - 4) / 2, 1) * 100 + MOD(COLUMN(), 2) * 30), 週間シフト!$DP:$DQ, 2, FALSE), 0), "")</f>
        <v/>
      </c>
      <c r="AA24" s="10" t="str">
        <f>IF(COUNTIFS(週間シフト!$B:$B, $A24, 週間シフト!$H:$H, $B24, 週間シフト!BS:BS, 1) + COUNTIFS(週間シフト!$B:$B, $A24, 週間シフト!$H:$H, $B24 - 1, 週間シフト!DO:DO, 1) &gt; 0, IFERROR(VLOOKUP(CONCATENATE($AZ24, ":", FLOOR((COLUMN() - 4) / 2, 1) * 100 + MOD(COLUMN(), 2) * 30), 週間シフト!$DP:$DQ, 2, FALSE), 0), "")</f>
        <v/>
      </c>
      <c r="AB24" s="10" t="str">
        <f>IF(COUNTIFS(週間シフト!$B:$B, $A24, 週間シフト!$H:$H, $B24, 週間シフト!BT:BT, 1) + COUNTIFS(週間シフト!$B:$B, $A24, 週間シフト!$H:$H, $B24 - 1, 週間シフト!DP:DP, 1) &gt; 0, IFERROR(VLOOKUP(CONCATENATE($AZ24, ":", FLOOR((COLUMN() - 4) / 2, 1) * 100 + MOD(COLUMN(), 2) * 30), 週間シフト!$DP:$DQ, 2, FALSE), 0), "")</f>
        <v/>
      </c>
      <c r="AC24" s="10" t="str">
        <f>IF(COUNTIFS(週間シフト!$B:$B, $A24, 週間シフト!$H:$H, $B24, 週間シフト!BU:BU, 1) + COUNTIFS(週間シフト!$B:$B, $A24, 週間シフト!$H:$H, $B24 - 1, 週間シフト!DQ:DQ, 1) &gt; 0, IFERROR(VLOOKUP(CONCATENATE($AZ24, ":", FLOOR((COLUMN() - 4) / 2, 1) * 100 + MOD(COLUMN(), 2) * 30), 週間シフト!$DP:$DQ, 2, FALSE), 0), "")</f>
        <v/>
      </c>
      <c r="AD24" s="10" t="str">
        <f>IF(COUNTIFS(週間シフト!$B:$B, $A24, 週間シフト!$H:$H, $B24, 週間シフト!BV:BV, 1) + COUNTIFS(週間シフト!$B:$B, $A24, 週間シフト!$H:$H, $B24 - 1, 週間シフト!DR:DR, 1) &gt; 0, IFERROR(VLOOKUP(CONCATENATE($AZ24, ":", FLOOR((COLUMN() - 4) / 2, 1) * 100 + MOD(COLUMN(), 2) * 30), 週間シフト!$DP:$DQ, 2, FALSE), 0), "")</f>
        <v/>
      </c>
      <c r="AE24" s="10" t="str">
        <f>IF(COUNTIFS(週間シフト!$B:$B, $A24, 週間シフト!$H:$H, $B24, 週間シフト!BW:BW, 1) + COUNTIFS(週間シフト!$B:$B, $A24, 週間シフト!$H:$H, $B24 - 1, 週間シフト!DS:DS, 1) &gt; 0, IFERROR(VLOOKUP(CONCATENATE($AZ24, ":", FLOOR((COLUMN() - 4) / 2, 1) * 100 + MOD(COLUMN(), 2) * 30), 週間シフト!$DP:$DQ, 2, FALSE), 0), "")</f>
        <v/>
      </c>
      <c r="AF24" s="10" t="str">
        <f>IF(COUNTIFS(週間シフト!$B:$B, $A24, 週間シフト!$H:$H, $B24, 週間シフト!BX:BX, 1) + COUNTIFS(週間シフト!$B:$B, $A24, 週間シフト!$H:$H, $B24 - 1, 週間シフト!DT:DT, 1) &gt; 0, IFERROR(VLOOKUP(CONCATENATE($AZ24, ":", FLOOR((COLUMN() - 4) / 2, 1) * 100 + MOD(COLUMN(), 2) * 30), 週間シフト!$DP:$DQ, 2, FALSE), 0), "")</f>
        <v/>
      </c>
      <c r="AG24" s="10" t="str">
        <f>IF(COUNTIFS(週間シフト!$B:$B, $A24, 週間シフト!$H:$H, $B24, 週間シフト!BY:BY, 1) + COUNTIFS(週間シフト!$B:$B, $A24, 週間シフト!$H:$H, $B24 - 1, 週間シフト!DU:DU, 1) &gt; 0, IFERROR(VLOOKUP(CONCATENATE($AZ24, ":", FLOOR((COLUMN() - 4) / 2, 1) * 100 + MOD(COLUMN(), 2) * 30), 週間シフト!$DP:$DQ, 2, FALSE), 0), "")</f>
        <v/>
      </c>
      <c r="AH24" s="10" t="str">
        <f>IF(COUNTIFS(週間シフト!$B:$B, $A24, 週間シフト!$H:$H, $B24, 週間シフト!BZ:BZ, 1) + COUNTIFS(週間シフト!$B:$B, $A24, 週間シフト!$H:$H, $B24 - 1, 週間シフト!DV:DV, 1) &gt; 0, IFERROR(VLOOKUP(CONCATENATE($AZ24, ":", FLOOR((COLUMN() - 4) / 2, 1) * 100 + MOD(COLUMN(), 2) * 30), 週間シフト!$DP:$DQ, 2, FALSE), 0), "")</f>
        <v/>
      </c>
      <c r="AI24" s="10" t="str">
        <f>IF(COUNTIFS(週間シフト!$B:$B, $A24, 週間シフト!$H:$H, $B24, 週間シフト!CA:CA, 1) + COUNTIFS(週間シフト!$B:$B, $A24, 週間シフト!$H:$H, $B24 - 1, 週間シフト!DW:DW, 1) &gt; 0, IFERROR(VLOOKUP(CONCATENATE($AZ24, ":", FLOOR((COLUMN() - 4) / 2, 1) * 100 + MOD(COLUMN(), 2) * 30), 週間シフト!$DP:$DQ, 2, FALSE), 0), "")</f>
        <v/>
      </c>
      <c r="AJ24" s="10" t="str">
        <f>IF(COUNTIFS(週間シフト!$B:$B, $A24, 週間シフト!$H:$H, $B24, 週間シフト!CB:CB, 1) + COUNTIFS(週間シフト!$B:$B, $A24, 週間シフト!$H:$H, $B24 - 1, 週間シフト!DX:DX, 1) &gt; 0, IFERROR(VLOOKUP(CONCATENATE($AZ24, ":", FLOOR((COLUMN() - 4) / 2, 1) * 100 + MOD(COLUMN(), 2) * 30), 週間シフト!$DP:$DQ, 2, FALSE), 0), "")</f>
        <v/>
      </c>
      <c r="AK24" s="10" t="str">
        <f>IF(COUNTIFS(週間シフト!$B:$B, $A24, 週間シフト!$H:$H, $B24, 週間シフト!CC:CC, 1) + COUNTIFS(週間シフト!$B:$B, $A24, 週間シフト!$H:$H, $B24 - 1, 週間シフト!DY:DY, 1) &gt; 0, IFERROR(VLOOKUP(CONCATENATE($AZ24, ":", FLOOR((COLUMN() - 4) / 2, 1) * 100 + MOD(COLUMN(), 2) * 30), 週間シフト!$DP:$DQ, 2, FALSE), 0), "")</f>
        <v/>
      </c>
      <c r="AL24" s="10" t="str">
        <f>IF(COUNTIFS(週間シフト!$B:$B, $A24, 週間シフト!$H:$H, $B24, 週間シフト!CD:CD, 1) + COUNTIFS(週間シフト!$B:$B, $A24, 週間シフト!$H:$H, $B24 - 1, 週間シフト!DZ:DZ, 1) &gt; 0, IFERROR(VLOOKUP(CONCATENATE($AZ24, ":", FLOOR((COLUMN() - 4) / 2, 1) * 100 + MOD(COLUMN(), 2) * 30), 週間シフト!$DP:$DQ, 2, FALSE), 0), "")</f>
        <v/>
      </c>
      <c r="AM24" s="10" t="str">
        <f>IF(COUNTIFS(週間シフト!$B:$B, $A24, 週間シフト!$H:$H, $B24, 週間シフト!CE:CE, 1) + COUNTIFS(週間シフト!$B:$B, $A24, 週間シフト!$H:$H, $B24 - 1, 週間シフト!EA:EA, 1) &gt; 0, IFERROR(VLOOKUP(CONCATENATE($AZ24, ":", FLOOR((COLUMN() - 4) / 2, 1) * 100 + MOD(COLUMN(), 2) * 30), 週間シフト!$DP:$DQ, 2, FALSE), 0), "")</f>
        <v/>
      </c>
      <c r="AN24" s="10" t="str">
        <f>IF(COUNTIFS(週間シフト!$B:$B, $A24, 週間シフト!$H:$H, $B24, 週間シフト!CF:CF, 1) + COUNTIFS(週間シフト!$B:$B, $A24, 週間シフト!$H:$H, $B24 - 1, 週間シフト!EB:EB, 1) &gt; 0, IFERROR(VLOOKUP(CONCATENATE($AZ24, ":", FLOOR((COLUMN() - 4) / 2, 1) * 100 + MOD(COLUMN(), 2) * 30), 週間シフト!$DP:$DQ, 2, FALSE), 0), "")</f>
        <v/>
      </c>
      <c r="AO24" s="10" t="str">
        <f>IF(COUNTIFS(週間シフト!$B:$B, $A24, 週間シフト!$H:$H, $B24, 週間シフト!CG:CG, 1) + COUNTIFS(週間シフト!$B:$B, $A24, 週間シフト!$H:$H, $B24 - 1, 週間シフト!EC:EC, 1) &gt; 0, IFERROR(VLOOKUP(CONCATENATE($AZ24, ":", FLOOR((COLUMN() - 4) / 2, 1) * 100 + MOD(COLUMN(), 2) * 30), 週間シフト!$DP:$DQ, 2, FALSE), 0), "")</f>
        <v/>
      </c>
      <c r="AP24" s="10" t="str">
        <f>IF(COUNTIFS(週間シフト!$B:$B, $A24, 週間シフト!$H:$H, $B24, 週間シフト!CH:CH, 1) + COUNTIFS(週間シフト!$B:$B, $A24, 週間シフト!$H:$H, $B24 - 1, 週間シフト!ED:ED, 1) &gt; 0, IFERROR(VLOOKUP(CONCATENATE($AZ24, ":", FLOOR((COLUMN() - 4) / 2, 1) * 100 + MOD(COLUMN(), 2) * 30), 週間シフト!$DP:$DQ, 2, FALSE), 0), "")</f>
        <v/>
      </c>
      <c r="AQ24" s="10" t="str">
        <f>IF(COUNTIFS(週間シフト!$B:$B, $A24, 週間シフト!$H:$H, $B24, 週間シフト!CI:CI, 1) + COUNTIFS(週間シフト!$B:$B, $A24, 週間シフト!$H:$H, $B24 - 1, 週間シフト!EE:EE, 1) &gt; 0, IFERROR(VLOOKUP(CONCATENATE($AZ24, ":", FLOOR((COLUMN() - 4) / 2, 1) * 100 + MOD(COLUMN(), 2) * 30), 週間シフト!$DP:$DQ, 2, FALSE), 0), "")</f>
        <v/>
      </c>
      <c r="AR24" s="10" t="str">
        <f>IF(COUNTIFS(週間シフト!$B:$B, $A24, 週間シフト!$H:$H, $B24, 週間シフト!CJ:CJ, 1) + COUNTIFS(週間シフト!$B:$B, $A24, 週間シフト!$H:$H, $B24 - 1, 週間シフト!EF:EF, 1) &gt; 0, IFERROR(VLOOKUP(CONCATENATE($AZ24, ":", FLOOR((COLUMN() - 4) / 2, 1) * 100 + MOD(COLUMN(), 2) * 30), 週間シフト!$DP:$DQ, 2, FALSE), 0), "")</f>
        <v/>
      </c>
      <c r="AS24" s="10" t="str">
        <f>IF(COUNTIFS(週間シフト!$B:$B, $A24, 週間シフト!$H:$H, $B24, 週間シフト!CK:CK, 1) + COUNTIFS(週間シフト!$B:$B, $A24, 週間シフト!$H:$H, $B24 - 1, 週間シフト!EG:EG, 1) &gt; 0, IFERROR(VLOOKUP(CONCATENATE($AZ24, ":", FLOOR((COLUMN() - 4) / 2, 1) * 100 + MOD(COLUMN(), 2) * 30), 週間シフト!$DP:$DQ, 2, FALSE), 0), "")</f>
        <v/>
      </c>
      <c r="AT24" s="10" t="str">
        <f>IF(COUNTIFS(週間シフト!$B:$B, $A24, 週間シフト!$H:$H, $B24, 週間シフト!CL:CL, 1) + COUNTIFS(週間シフト!$B:$B, $A24, 週間シフト!$H:$H, $B24 - 1, 週間シフト!EH:EH, 1) &gt; 0, IFERROR(VLOOKUP(CONCATENATE($AZ24, ":", FLOOR((COLUMN() - 4) / 2, 1) * 100 + MOD(COLUMN(), 2) * 30), 週間シフト!$DP:$DQ, 2, FALSE), 0), "")</f>
        <v/>
      </c>
      <c r="AU24" s="10" t="str">
        <f>IF(COUNTIFS(週間シフト!$B:$B, $A24, 週間シフト!$H:$H, $B24, 週間シフト!CM:CM, 1) + COUNTIFS(週間シフト!$B:$B, $A24, 週間シフト!$H:$H, $B24 - 1, 週間シフト!EI:EI, 1) &gt; 0, IFERROR(VLOOKUP(CONCATENATE($AZ24, ":", FLOOR((COLUMN() - 4) / 2, 1) * 100 + MOD(COLUMN(), 2) * 30), 週間シフト!$DP:$DQ, 2, FALSE), 0), "")</f>
        <v/>
      </c>
      <c r="AV24" s="10" t="str">
        <f>IF(COUNTIFS(週間シフト!$B:$B, $A24, 週間シフト!$H:$H, $B24, 週間シフト!CN:CN, 1) + COUNTIFS(週間シフト!$B:$B, $A24, 週間シフト!$H:$H, $B24 - 1, 週間シフト!EJ:EJ, 1) &gt; 0, IFERROR(VLOOKUP(CONCATENATE($AZ24, ":", FLOOR((COLUMN() - 4) / 2, 1) * 100 + MOD(COLUMN(), 2) * 30), 週間シフト!$DP:$DQ, 2, FALSE), 0), "")</f>
        <v/>
      </c>
      <c r="AW24" s="10" t="str">
        <f>IF(COUNTIFS(週間シフト!$B:$B, $A24, 週間シフト!$H:$H, $B24, 週間シフト!CO:CO, 1) + COUNTIFS(週間シフト!$B:$B, $A24, 週間シフト!$H:$H, $B24 - 1, 週間シフト!EK:EK, 1) &gt; 0, IFERROR(VLOOKUP(CONCATENATE($AZ24, ":", FLOOR((COLUMN() - 4) / 2, 1) * 100 + MOD(COLUMN(), 2) * 30), 週間シフト!$DP:$DQ, 2, FALSE), 0), "")</f>
        <v/>
      </c>
      <c r="AX24" s="10" t="str">
        <f>IF(COUNTIFS(週間シフト!$B:$B, $A24, 週間シフト!$H:$H, $B24, 週間シフト!CP:CP, 1) + COUNTIFS(週間シフト!$B:$B, $A24, 週間シフト!$H:$H, $B24 - 1, 週間シフト!EL:EL, 1) &gt; 0, IFERROR(VLOOKUP(CONCATENATE($AZ24, ":", FLOOR((COLUMN() - 4) / 2, 1) * 100 + MOD(COLUMN(), 2) * 30), 週間シフト!$DP:$DQ, 2, FALSE), 0), "")</f>
        <v/>
      </c>
      <c r="AY24" s="10" t="str">
        <f>IF(COUNTIFS(週間シフト!$B:$B, $A24, 週間シフト!$H:$H, $B24, 週間シフト!CQ:CQ, 1) + COUNTIFS(週間シフト!$B:$B, $A24, 週間シフト!$H:$H, $B24 - 1, 週間シフト!EM:EM, 1) &gt; 0, IFERROR(VLOOKUP(CONCATENATE($AZ24, ":", FLOOR((COLUMN() - 4) / 2, 1) * 100 + MOD(COLUMN(), 2) * 30), 週間シフト!$DP:$DQ, 2, FALSE), 0), "")</f>
        <v/>
      </c>
      <c r="AZ24" s="2" t="e">
        <f>CONCATENATE(VLOOKUP(A24, スタッフ一覧!A:D, 4, FALSE), ":",  YEAR(B24), ":",  MONTH(B24), ":",  DAY(B24))</f>
        <v>#N/A</v>
      </c>
      <c r="BA24"/>
      <c r="BB24"/>
    </row>
    <row r="25" spans="1:54">
      <c r="A25" s="1"/>
      <c r="B25" s="5"/>
      <c r="C25" s="12" t="str">
        <f t="shared" si="0"/>
        <v/>
      </c>
      <c r="D25" s="10" t="str">
        <f>IF(COUNTIFS(週間シフト!$B:$B, $A25, 週間シフト!$H:$H, $B25, 週間シフト!AV:AV, 1) + COUNTIFS(週間シフト!$B:$B, $A25, 週間シフト!$H:$H, $B25 - 1, 週間シフト!CR:CR, 1) &gt; 0, IFERROR(VLOOKUP(CONCATENATE($AZ25, ":", FLOOR((COLUMN() - 4) / 2, 1) * 100 + MOD(COLUMN(), 2) * 30), 週間シフト!$DP:$DQ, 2, FALSE), 0), "")</f>
        <v/>
      </c>
      <c r="E25" s="10" t="str">
        <f>IF(COUNTIFS(週間シフト!$B:$B, $A25, 週間シフト!$H:$H, $B25, 週間シフト!AW:AW, 1) + COUNTIFS(週間シフト!$B:$B, $A25, 週間シフト!$H:$H, $B25 - 1, 週間シフト!CS:CS, 1) &gt; 0, IFERROR(VLOOKUP(CONCATENATE($AZ25, ":", FLOOR((COLUMN() - 4) / 2, 1) * 100 + MOD(COLUMN(), 2) * 30), 週間シフト!$DP:$DQ, 2, FALSE), 0), "")</f>
        <v/>
      </c>
      <c r="F25" s="10" t="str">
        <f>IF(COUNTIFS(週間シフト!$B:$B, $A25, 週間シフト!$H:$H, $B25, 週間シフト!AX:AX, 1) + COUNTIFS(週間シフト!$B:$B, $A25, 週間シフト!$H:$H, $B25 - 1, 週間シフト!CT:CT, 1) &gt; 0, IFERROR(VLOOKUP(CONCATENATE($AZ25, ":", FLOOR((COLUMN() - 4) / 2, 1) * 100 + MOD(COLUMN(), 2) * 30), 週間シフト!$DP:$DQ, 2, FALSE), 0), "")</f>
        <v/>
      </c>
      <c r="G25" s="10" t="str">
        <f>IF(COUNTIFS(週間シフト!$B:$B, $A25, 週間シフト!$H:$H, $B25, 週間シフト!AY:AY, 1) + COUNTIFS(週間シフト!$B:$B, $A25, 週間シフト!$H:$H, $B25 - 1, 週間シフト!CU:CU, 1) &gt; 0, IFERROR(VLOOKUP(CONCATENATE($AZ25, ":", FLOOR((COLUMN() - 4) / 2, 1) * 100 + MOD(COLUMN(), 2) * 30), 週間シフト!$DP:$DQ, 2, FALSE), 0), "")</f>
        <v/>
      </c>
      <c r="H25" s="10" t="str">
        <f>IF(COUNTIFS(週間シフト!$B:$B, $A25, 週間シフト!$H:$H, $B25, 週間シフト!AZ:AZ, 1) + COUNTIFS(週間シフト!$B:$B, $A25, 週間シフト!$H:$H, $B25 - 1, 週間シフト!CV:CV, 1) &gt; 0, IFERROR(VLOOKUP(CONCATENATE($AZ25, ":", FLOOR((COLUMN() - 4) / 2, 1) * 100 + MOD(COLUMN(), 2) * 30), 週間シフト!$DP:$DQ, 2, FALSE), 0), "")</f>
        <v/>
      </c>
      <c r="I25" s="10" t="str">
        <f>IF(COUNTIFS(週間シフト!$B:$B, $A25, 週間シフト!$H:$H, $B25, 週間シフト!BA:BA, 1) + COUNTIFS(週間シフト!$B:$B, $A25, 週間シフト!$H:$H, $B25 - 1, 週間シフト!CW:CW, 1) &gt; 0, IFERROR(VLOOKUP(CONCATENATE($AZ25, ":", FLOOR((COLUMN() - 4) / 2, 1) * 100 + MOD(COLUMN(), 2) * 30), 週間シフト!$DP:$DQ, 2, FALSE), 0), "")</f>
        <v/>
      </c>
      <c r="J25" s="10" t="str">
        <f>IF(COUNTIFS(週間シフト!$B:$B, $A25, 週間シフト!$H:$H, $B25, 週間シフト!BB:BB, 1) + COUNTIFS(週間シフト!$B:$B, $A25, 週間シフト!$H:$H, $B25 - 1, 週間シフト!CX:CX, 1) &gt; 0, IFERROR(VLOOKUP(CONCATENATE($AZ25, ":", FLOOR((COLUMN() - 4) / 2, 1) * 100 + MOD(COLUMN(), 2) * 30), 週間シフト!$DP:$DQ, 2, FALSE), 0), "")</f>
        <v/>
      </c>
      <c r="K25" s="10" t="str">
        <f>IF(COUNTIFS(週間シフト!$B:$B, $A25, 週間シフト!$H:$H, $B25, 週間シフト!BC:BC, 1) + COUNTIFS(週間シフト!$B:$B, $A25, 週間シフト!$H:$H, $B25 - 1, 週間シフト!CY:CY, 1) &gt; 0, IFERROR(VLOOKUP(CONCATENATE($AZ25, ":", FLOOR((COLUMN() - 4) / 2, 1) * 100 + MOD(COLUMN(), 2) * 30), 週間シフト!$DP:$DQ, 2, FALSE), 0), "")</f>
        <v/>
      </c>
      <c r="L25" s="10" t="str">
        <f>IF(COUNTIFS(週間シフト!$B:$B, $A25, 週間シフト!$H:$H, $B25, 週間シフト!BD:BD, 1) + COUNTIFS(週間シフト!$B:$B, $A25, 週間シフト!$H:$H, $B25 - 1, 週間シフト!CZ:CZ, 1) &gt; 0, IFERROR(VLOOKUP(CONCATENATE($AZ25, ":", FLOOR((COLUMN() - 4) / 2, 1) * 100 + MOD(COLUMN(), 2) * 30), 週間シフト!$DP:$DQ, 2, FALSE), 0), "")</f>
        <v/>
      </c>
      <c r="M25" s="10" t="str">
        <f>IF(COUNTIFS(週間シフト!$B:$B, $A25, 週間シフト!$H:$H, $B25, 週間シフト!BE:BE, 1) + COUNTIFS(週間シフト!$B:$B, $A25, 週間シフト!$H:$H, $B25 - 1, 週間シフト!DA:DA, 1) &gt; 0, IFERROR(VLOOKUP(CONCATENATE($AZ25, ":", FLOOR((COLUMN() - 4) / 2, 1) * 100 + MOD(COLUMN(), 2) * 30), 週間シフト!$DP:$DQ, 2, FALSE), 0), "")</f>
        <v/>
      </c>
      <c r="N25" s="10" t="str">
        <f>IF(COUNTIFS(週間シフト!$B:$B, $A25, 週間シフト!$H:$H, $B25, 週間シフト!BF:BF, 1) + COUNTIFS(週間シフト!$B:$B, $A25, 週間シフト!$H:$H, $B25 - 1, 週間シフト!DB:DB, 1) &gt; 0, IFERROR(VLOOKUP(CONCATENATE($AZ25, ":", FLOOR((COLUMN() - 4) / 2, 1) * 100 + MOD(COLUMN(), 2) * 30), 週間シフト!$DP:$DQ, 2, FALSE), 0), "")</f>
        <v/>
      </c>
      <c r="O25" s="10" t="str">
        <f>IF(COUNTIFS(週間シフト!$B:$B, $A25, 週間シフト!$H:$H, $B25, 週間シフト!BG:BG, 1) + COUNTIFS(週間シフト!$B:$B, $A25, 週間シフト!$H:$H, $B25 - 1, 週間シフト!DC:DC, 1) &gt; 0, IFERROR(VLOOKUP(CONCATENATE($AZ25, ":", FLOOR((COLUMN() - 4) / 2, 1) * 100 + MOD(COLUMN(), 2) * 30), 週間シフト!$DP:$DQ, 2, FALSE), 0), "")</f>
        <v/>
      </c>
      <c r="P25" s="10" t="str">
        <f>IF(COUNTIFS(週間シフト!$B:$B, $A25, 週間シフト!$H:$H, $B25, 週間シフト!BH:BH, 1) + COUNTIFS(週間シフト!$B:$B, $A25, 週間シフト!$H:$H, $B25 - 1, 週間シフト!DD:DD, 1) &gt; 0, IFERROR(VLOOKUP(CONCATENATE($AZ25, ":", FLOOR((COLUMN() - 4) / 2, 1) * 100 + MOD(COLUMN(), 2) * 30), 週間シフト!$DP:$DQ, 2, FALSE), 0), "")</f>
        <v/>
      </c>
      <c r="Q25" s="10" t="str">
        <f>IF(COUNTIFS(週間シフト!$B:$B, $A25, 週間シフト!$H:$H, $B25, 週間シフト!BI:BI, 1) + COUNTIFS(週間シフト!$B:$B, $A25, 週間シフト!$H:$H, $B25 - 1, 週間シフト!DE:DE, 1) &gt; 0, IFERROR(VLOOKUP(CONCATENATE($AZ25, ":", FLOOR((COLUMN() - 4) / 2, 1) * 100 + MOD(COLUMN(), 2) * 30), 週間シフト!$DP:$DQ, 2, FALSE), 0), "")</f>
        <v/>
      </c>
      <c r="R25" s="10" t="str">
        <f>IF(COUNTIFS(週間シフト!$B:$B, $A25, 週間シフト!$H:$H, $B25, 週間シフト!BJ:BJ, 1) + COUNTIFS(週間シフト!$B:$B, $A25, 週間シフト!$H:$H, $B25 - 1, 週間シフト!DF:DF, 1) &gt; 0, IFERROR(VLOOKUP(CONCATENATE($AZ25, ":", FLOOR((COLUMN() - 4) / 2, 1) * 100 + MOD(COLUMN(), 2) * 30), 週間シフト!$DP:$DQ, 2, FALSE), 0), "")</f>
        <v/>
      </c>
      <c r="S25" s="10" t="str">
        <f>IF(COUNTIFS(週間シフト!$B:$B, $A25, 週間シフト!$H:$H, $B25, 週間シフト!BK:BK, 1) + COUNTIFS(週間シフト!$B:$B, $A25, 週間シフト!$H:$H, $B25 - 1, 週間シフト!DG:DG, 1) &gt; 0, IFERROR(VLOOKUP(CONCATENATE($AZ25, ":", FLOOR((COLUMN() - 4) / 2, 1) * 100 + MOD(COLUMN(), 2) * 30), 週間シフト!$DP:$DQ, 2, FALSE), 0), "")</f>
        <v/>
      </c>
      <c r="T25" s="10" t="str">
        <f>IF(COUNTIFS(週間シフト!$B:$B, $A25, 週間シフト!$H:$H, $B25, 週間シフト!BL:BL, 1) + COUNTIFS(週間シフト!$B:$B, $A25, 週間シフト!$H:$H, $B25 - 1, 週間シフト!DH:DH, 1) &gt; 0, IFERROR(VLOOKUP(CONCATENATE($AZ25, ":", FLOOR((COLUMN() - 4) / 2, 1) * 100 + MOD(COLUMN(), 2) * 30), 週間シフト!$DP:$DQ, 2, FALSE), 0), "")</f>
        <v/>
      </c>
      <c r="U25" s="10" t="str">
        <f>IF(COUNTIFS(週間シフト!$B:$B, $A25, 週間シフト!$H:$H, $B25, 週間シフト!BM:BM, 1) + COUNTIFS(週間シフト!$B:$B, $A25, 週間シフト!$H:$H, $B25 - 1, 週間シフト!DI:DI, 1) &gt; 0, IFERROR(VLOOKUP(CONCATENATE($AZ25, ":", FLOOR((COLUMN() - 4) / 2, 1) * 100 + MOD(COLUMN(), 2) * 30), 週間シフト!$DP:$DQ, 2, FALSE), 0), "")</f>
        <v/>
      </c>
      <c r="V25" s="10" t="str">
        <f>IF(COUNTIFS(週間シフト!$B:$B, $A25, 週間シフト!$H:$H, $B25, 週間シフト!BN:BN, 1) + COUNTIFS(週間シフト!$B:$B, $A25, 週間シフト!$H:$H, $B25 - 1, 週間シフト!DJ:DJ, 1) &gt; 0, IFERROR(VLOOKUP(CONCATENATE($AZ25, ":", FLOOR((COLUMN() - 4) / 2, 1) * 100 + MOD(COLUMN(), 2) * 30), 週間シフト!$DP:$DQ, 2, FALSE), 0), "")</f>
        <v/>
      </c>
      <c r="W25" s="10" t="str">
        <f>IF(COUNTIFS(週間シフト!$B:$B, $A25, 週間シフト!$H:$H, $B25, 週間シフト!BO:BO, 1) + COUNTIFS(週間シフト!$B:$B, $A25, 週間シフト!$H:$H, $B25 - 1, 週間シフト!DK:DK, 1) &gt; 0, IFERROR(VLOOKUP(CONCATENATE($AZ25, ":", FLOOR((COLUMN() - 4) / 2, 1) * 100 + MOD(COLUMN(), 2) * 30), 週間シフト!$DP:$DQ, 2, FALSE), 0), "")</f>
        <v/>
      </c>
      <c r="X25" s="10" t="str">
        <f>IF(COUNTIFS(週間シフト!$B:$B, $A25, 週間シフト!$H:$H, $B25, 週間シフト!BP:BP, 1) + COUNTIFS(週間シフト!$B:$B, $A25, 週間シフト!$H:$H, $B25 - 1, 週間シフト!DL:DL, 1) &gt; 0, IFERROR(VLOOKUP(CONCATENATE($AZ25, ":", FLOOR((COLUMN() - 4) / 2, 1) * 100 + MOD(COLUMN(), 2) * 30), 週間シフト!$DP:$DQ, 2, FALSE), 0), "")</f>
        <v/>
      </c>
      <c r="Y25" s="10" t="str">
        <f>IF(COUNTIFS(週間シフト!$B:$B, $A25, 週間シフト!$H:$H, $B25, 週間シフト!BQ:BQ, 1) + COUNTIFS(週間シフト!$B:$B, $A25, 週間シフト!$H:$H, $B25 - 1, 週間シフト!DM:DM, 1) &gt; 0, IFERROR(VLOOKUP(CONCATENATE($AZ25, ":", FLOOR((COLUMN() - 4) / 2, 1) * 100 + MOD(COLUMN(), 2) * 30), 週間シフト!$DP:$DQ, 2, FALSE), 0), "")</f>
        <v/>
      </c>
      <c r="Z25" s="10" t="str">
        <f>IF(COUNTIFS(週間シフト!$B:$B, $A25, 週間シフト!$H:$H, $B25, 週間シフト!BR:BR, 1) + COUNTIFS(週間シフト!$B:$B, $A25, 週間シフト!$H:$H, $B25 - 1, 週間シフト!DN:DN, 1) &gt; 0, IFERROR(VLOOKUP(CONCATENATE($AZ25, ":", FLOOR((COLUMN() - 4) / 2, 1) * 100 + MOD(COLUMN(), 2) * 30), 週間シフト!$DP:$DQ, 2, FALSE), 0), "")</f>
        <v/>
      </c>
      <c r="AA25" s="10" t="str">
        <f>IF(COUNTIFS(週間シフト!$B:$B, $A25, 週間シフト!$H:$H, $B25, 週間シフト!BS:BS, 1) + COUNTIFS(週間シフト!$B:$B, $A25, 週間シフト!$H:$H, $B25 - 1, 週間シフト!DO:DO, 1) &gt; 0, IFERROR(VLOOKUP(CONCATENATE($AZ25, ":", FLOOR((COLUMN() - 4) / 2, 1) * 100 + MOD(COLUMN(), 2) * 30), 週間シフト!$DP:$DQ, 2, FALSE), 0), "")</f>
        <v/>
      </c>
      <c r="AB25" s="10" t="str">
        <f>IF(COUNTIFS(週間シフト!$B:$B, $A25, 週間シフト!$H:$H, $B25, 週間シフト!BT:BT, 1) + COUNTIFS(週間シフト!$B:$B, $A25, 週間シフト!$H:$H, $B25 - 1, 週間シフト!DP:DP, 1) &gt; 0, IFERROR(VLOOKUP(CONCATENATE($AZ25, ":", FLOOR((COLUMN() - 4) / 2, 1) * 100 + MOD(COLUMN(), 2) * 30), 週間シフト!$DP:$DQ, 2, FALSE), 0), "")</f>
        <v/>
      </c>
      <c r="AC25" s="10" t="str">
        <f>IF(COUNTIFS(週間シフト!$B:$B, $A25, 週間シフト!$H:$H, $B25, 週間シフト!BU:BU, 1) + COUNTIFS(週間シフト!$B:$B, $A25, 週間シフト!$H:$H, $B25 - 1, 週間シフト!DQ:DQ, 1) &gt; 0, IFERROR(VLOOKUP(CONCATENATE($AZ25, ":", FLOOR((COLUMN() - 4) / 2, 1) * 100 + MOD(COLUMN(), 2) * 30), 週間シフト!$DP:$DQ, 2, FALSE), 0), "")</f>
        <v/>
      </c>
      <c r="AD25" s="10" t="str">
        <f>IF(COUNTIFS(週間シフト!$B:$B, $A25, 週間シフト!$H:$H, $B25, 週間シフト!BV:BV, 1) + COUNTIFS(週間シフト!$B:$B, $A25, 週間シフト!$H:$H, $B25 - 1, 週間シフト!DR:DR, 1) &gt; 0, IFERROR(VLOOKUP(CONCATENATE($AZ25, ":", FLOOR((COLUMN() - 4) / 2, 1) * 100 + MOD(COLUMN(), 2) * 30), 週間シフト!$DP:$DQ, 2, FALSE), 0), "")</f>
        <v/>
      </c>
      <c r="AE25" s="10" t="str">
        <f>IF(COUNTIFS(週間シフト!$B:$B, $A25, 週間シフト!$H:$H, $B25, 週間シフト!BW:BW, 1) + COUNTIFS(週間シフト!$B:$B, $A25, 週間シフト!$H:$H, $B25 - 1, 週間シフト!DS:DS, 1) &gt; 0, IFERROR(VLOOKUP(CONCATENATE($AZ25, ":", FLOOR((COLUMN() - 4) / 2, 1) * 100 + MOD(COLUMN(), 2) * 30), 週間シフト!$DP:$DQ, 2, FALSE), 0), "")</f>
        <v/>
      </c>
      <c r="AF25" s="10" t="str">
        <f>IF(COUNTIFS(週間シフト!$B:$B, $A25, 週間シフト!$H:$H, $B25, 週間シフト!BX:BX, 1) + COUNTIFS(週間シフト!$B:$B, $A25, 週間シフト!$H:$H, $B25 - 1, 週間シフト!DT:DT, 1) &gt; 0, IFERROR(VLOOKUP(CONCATENATE($AZ25, ":", FLOOR((COLUMN() - 4) / 2, 1) * 100 + MOD(COLUMN(), 2) * 30), 週間シフト!$DP:$DQ, 2, FALSE), 0), "")</f>
        <v/>
      </c>
      <c r="AG25" s="10" t="str">
        <f>IF(COUNTIFS(週間シフト!$B:$B, $A25, 週間シフト!$H:$H, $B25, 週間シフト!BY:BY, 1) + COUNTIFS(週間シフト!$B:$B, $A25, 週間シフト!$H:$H, $B25 - 1, 週間シフト!DU:DU, 1) &gt; 0, IFERROR(VLOOKUP(CONCATENATE($AZ25, ":", FLOOR((COLUMN() - 4) / 2, 1) * 100 + MOD(COLUMN(), 2) * 30), 週間シフト!$DP:$DQ, 2, FALSE), 0), "")</f>
        <v/>
      </c>
      <c r="AH25" s="10" t="str">
        <f>IF(COUNTIFS(週間シフト!$B:$B, $A25, 週間シフト!$H:$H, $B25, 週間シフト!BZ:BZ, 1) + COUNTIFS(週間シフト!$B:$B, $A25, 週間シフト!$H:$H, $B25 - 1, 週間シフト!DV:DV, 1) &gt; 0, IFERROR(VLOOKUP(CONCATENATE($AZ25, ":", FLOOR((COLUMN() - 4) / 2, 1) * 100 + MOD(COLUMN(), 2) * 30), 週間シフト!$DP:$DQ, 2, FALSE), 0), "")</f>
        <v/>
      </c>
      <c r="AI25" s="10" t="str">
        <f>IF(COUNTIFS(週間シフト!$B:$B, $A25, 週間シフト!$H:$H, $B25, 週間シフト!CA:CA, 1) + COUNTIFS(週間シフト!$B:$B, $A25, 週間シフト!$H:$H, $B25 - 1, 週間シフト!DW:DW, 1) &gt; 0, IFERROR(VLOOKUP(CONCATENATE($AZ25, ":", FLOOR((COLUMN() - 4) / 2, 1) * 100 + MOD(COLUMN(), 2) * 30), 週間シフト!$DP:$DQ, 2, FALSE), 0), "")</f>
        <v/>
      </c>
      <c r="AJ25" s="10" t="str">
        <f>IF(COUNTIFS(週間シフト!$B:$B, $A25, 週間シフト!$H:$H, $B25, 週間シフト!CB:CB, 1) + COUNTIFS(週間シフト!$B:$B, $A25, 週間シフト!$H:$H, $B25 - 1, 週間シフト!DX:DX, 1) &gt; 0, IFERROR(VLOOKUP(CONCATENATE($AZ25, ":", FLOOR((COLUMN() - 4) / 2, 1) * 100 + MOD(COLUMN(), 2) * 30), 週間シフト!$DP:$DQ, 2, FALSE), 0), "")</f>
        <v/>
      </c>
      <c r="AK25" s="10" t="str">
        <f>IF(COUNTIFS(週間シフト!$B:$B, $A25, 週間シフト!$H:$H, $B25, 週間シフト!CC:CC, 1) + COUNTIFS(週間シフト!$B:$B, $A25, 週間シフト!$H:$H, $B25 - 1, 週間シフト!DY:DY, 1) &gt; 0, IFERROR(VLOOKUP(CONCATENATE($AZ25, ":", FLOOR((COLUMN() - 4) / 2, 1) * 100 + MOD(COLUMN(), 2) * 30), 週間シフト!$DP:$DQ, 2, FALSE), 0), "")</f>
        <v/>
      </c>
      <c r="AL25" s="10" t="str">
        <f>IF(COUNTIFS(週間シフト!$B:$B, $A25, 週間シフト!$H:$H, $B25, 週間シフト!CD:CD, 1) + COUNTIFS(週間シフト!$B:$B, $A25, 週間シフト!$H:$H, $B25 - 1, 週間シフト!DZ:DZ, 1) &gt; 0, IFERROR(VLOOKUP(CONCATENATE($AZ25, ":", FLOOR((COLUMN() - 4) / 2, 1) * 100 + MOD(COLUMN(), 2) * 30), 週間シフト!$DP:$DQ, 2, FALSE), 0), "")</f>
        <v/>
      </c>
      <c r="AM25" s="10" t="str">
        <f>IF(COUNTIFS(週間シフト!$B:$B, $A25, 週間シフト!$H:$H, $B25, 週間シフト!CE:CE, 1) + COUNTIFS(週間シフト!$B:$B, $A25, 週間シフト!$H:$H, $B25 - 1, 週間シフト!EA:EA, 1) &gt; 0, IFERROR(VLOOKUP(CONCATENATE($AZ25, ":", FLOOR((COLUMN() - 4) / 2, 1) * 100 + MOD(COLUMN(), 2) * 30), 週間シフト!$DP:$DQ, 2, FALSE), 0), "")</f>
        <v/>
      </c>
      <c r="AN25" s="10" t="str">
        <f>IF(COUNTIFS(週間シフト!$B:$B, $A25, 週間シフト!$H:$H, $B25, 週間シフト!CF:CF, 1) + COUNTIFS(週間シフト!$B:$B, $A25, 週間シフト!$H:$H, $B25 - 1, 週間シフト!EB:EB, 1) &gt; 0, IFERROR(VLOOKUP(CONCATENATE($AZ25, ":", FLOOR((COLUMN() - 4) / 2, 1) * 100 + MOD(COLUMN(), 2) * 30), 週間シフト!$DP:$DQ, 2, FALSE), 0), "")</f>
        <v/>
      </c>
      <c r="AO25" s="10" t="str">
        <f>IF(COUNTIFS(週間シフト!$B:$B, $A25, 週間シフト!$H:$H, $B25, 週間シフト!CG:CG, 1) + COUNTIFS(週間シフト!$B:$B, $A25, 週間シフト!$H:$H, $B25 - 1, 週間シフト!EC:EC, 1) &gt; 0, IFERROR(VLOOKUP(CONCATENATE($AZ25, ":", FLOOR((COLUMN() - 4) / 2, 1) * 100 + MOD(COLUMN(), 2) * 30), 週間シフト!$DP:$DQ, 2, FALSE), 0), "")</f>
        <v/>
      </c>
      <c r="AP25" s="10" t="str">
        <f>IF(COUNTIFS(週間シフト!$B:$B, $A25, 週間シフト!$H:$H, $B25, 週間シフト!CH:CH, 1) + COUNTIFS(週間シフト!$B:$B, $A25, 週間シフト!$H:$H, $B25 - 1, 週間シフト!ED:ED, 1) &gt; 0, IFERROR(VLOOKUP(CONCATENATE($AZ25, ":", FLOOR((COLUMN() - 4) / 2, 1) * 100 + MOD(COLUMN(), 2) * 30), 週間シフト!$DP:$DQ, 2, FALSE), 0), "")</f>
        <v/>
      </c>
      <c r="AQ25" s="10" t="str">
        <f>IF(COUNTIFS(週間シフト!$B:$B, $A25, 週間シフト!$H:$H, $B25, 週間シフト!CI:CI, 1) + COUNTIFS(週間シフト!$B:$B, $A25, 週間シフト!$H:$H, $B25 - 1, 週間シフト!EE:EE, 1) &gt; 0, IFERROR(VLOOKUP(CONCATENATE($AZ25, ":", FLOOR((COLUMN() - 4) / 2, 1) * 100 + MOD(COLUMN(), 2) * 30), 週間シフト!$DP:$DQ, 2, FALSE), 0), "")</f>
        <v/>
      </c>
      <c r="AR25" s="10" t="str">
        <f>IF(COUNTIFS(週間シフト!$B:$B, $A25, 週間シフト!$H:$H, $B25, 週間シフト!CJ:CJ, 1) + COUNTIFS(週間シフト!$B:$B, $A25, 週間シフト!$H:$H, $B25 - 1, 週間シフト!EF:EF, 1) &gt; 0, IFERROR(VLOOKUP(CONCATENATE($AZ25, ":", FLOOR((COLUMN() - 4) / 2, 1) * 100 + MOD(COLUMN(), 2) * 30), 週間シフト!$DP:$DQ, 2, FALSE), 0), "")</f>
        <v/>
      </c>
      <c r="AS25" s="10" t="str">
        <f>IF(COUNTIFS(週間シフト!$B:$B, $A25, 週間シフト!$H:$H, $B25, 週間シフト!CK:CK, 1) + COUNTIFS(週間シフト!$B:$B, $A25, 週間シフト!$H:$H, $B25 - 1, 週間シフト!EG:EG, 1) &gt; 0, IFERROR(VLOOKUP(CONCATENATE($AZ25, ":", FLOOR((COLUMN() - 4) / 2, 1) * 100 + MOD(COLUMN(), 2) * 30), 週間シフト!$DP:$DQ, 2, FALSE), 0), "")</f>
        <v/>
      </c>
      <c r="AT25" s="10" t="str">
        <f>IF(COUNTIFS(週間シフト!$B:$B, $A25, 週間シフト!$H:$H, $B25, 週間シフト!CL:CL, 1) + COUNTIFS(週間シフト!$B:$B, $A25, 週間シフト!$H:$H, $B25 - 1, 週間シフト!EH:EH, 1) &gt; 0, IFERROR(VLOOKUP(CONCATENATE($AZ25, ":", FLOOR((COLUMN() - 4) / 2, 1) * 100 + MOD(COLUMN(), 2) * 30), 週間シフト!$DP:$DQ, 2, FALSE), 0), "")</f>
        <v/>
      </c>
      <c r="AU25" s="10" t="str">
        <f>IF(COUNTIFS(週間シフト!$B:$B, $A25, 週間シフト!$H:$H, $B25, 週間シフト!CM:CM, 1) + COUNTIFS(週間シフト!$B:$B, $A25, 週間シフト!$H:$H, $B25 - 1, 週間シフト!EI:EI, 1) &gt; 0, IFERROR(VLOOKUP(CONCATENATE($AZ25, ":", FLOOR((COLUMN() - 4) / 2, 1) * 100 + MOD(COLUMN(), 2) * 30), 週間シフト!$DP:$DQ, 2, FALSE), 0), "")</f>
        <v/>
      </c>
      <c r="AV25" s="10" t="str">
        <f>IF(COUNTIFS(週間シフト!$B:$B, $A25, 週間シフト!$H:$H, $B25, 週間シフト!CN:CN, 1) + COUNTIFS(週間シフト!$B:$B, $A25, 週間シフト!$H:$H, $B25 - 1, 週間シフト!EJ:EJ, 1) &gt; 0, IFERROR(VLOOKUP(CONCATENATE($AZ25, ":", FLOOR((COLUMN() - 4) / 2, 1) * 100 + MOD(COLUMN(), 2) * 30), 週間シフト!$DP:$DQ, 2, FALSE), 0), "")</f>
        <v/>
      </c>
      <c r="AW25" s="10" t="str">
        <f>IF(COUNTIFS(週間シフト!$B:$B, $A25, 週間シフト!$H:$H, $B25, 週間シフト!CO:CO, 1) + COUNTIFS(週間シフト!$B:$B, $A25, 週間シフト!$H:$H, $B25 - 1, 週間シフト!EK:EK, 1) &gt; 0, IFERROR(VLOOKUP(CONCATENATE($AZ25, ":", FLOOR((COLUMN() - 4) / 2, 1) * 100 + MOD(COLUMN(), 2) * 30), 週間シフト!$DP:$DQ, 2, FALSE), 0), "")</f>
        <v/>
      </c>
      <c r="AX25" s="10" t="str">
        <f>IF(COUNTIFS(週間シフト!$B:$B, $A25, 週間シフト!$H:$H, $B25, 週間シフト!CP:CP, 1) + COUNTIFS(週間シフト!$B:$B, $A25, 週間シフト!$H:$H, $B25 - 1, 週間シフト!EL:EL, 1) &gt; 0, IFERROR(VLOOKUP(CONCATENATE($AZ25, ":", FLOOR((COLUMN() - 4) / 2, 1) * 100 + MOD(COLUMN(), 2) * 30), 週間シフト!$DP:$DQ, 2, FALSE), 0), "")</f>
        <v/>
      </c>
      <c r="AY25" s="10" t="str">
        <f>IF(COUNTIFS(週間シフト!$B:$B, $A25, 週間シフト!$H:$H, $B25, 週間シフト!CQ:CQ, 1) + COUNTIFS(週間シフト!$B:$B, $A25, 週間シフト!$H:$H, $B25 - 1, 週間シフト!EM:EM, 1) &gt; 0, IFERROR(VLOOKUP(CONCATENATE($AZ25, ":", FLOOR((COLUMN() - 4) / 2, 1) * 100 + MOD(COLUMN(), 2) * 30), 週間シフト!$DP:$DQ, 2, FALSE), 0), "")</f>
        <v/>
      </c>
      <c r="AZ25" s="2" t="e">
        <f>CONCATENATE(VLOOKUP(A25, スタッフ一覧!A:D, 4, FALSE), ":",  YEAR(B25), ":",  MONTH(B25), ":",  DAY(B25))</f>
        <v>#N/A</v>
      </c>
      <c r="BA25"/>
      <c r="BB25"/>
    </row>
    <row r="26" spans="1:54">
      <c r="A26" s="1"/>
      <c r="B26" s="5"/>
      <c r="C26" s="12" t="str">
        <f t="shared" si="0"/>
        <v/>
      </c>
      <c r="D26" s="10" t="str">
        <f>IF(COUNTIFS(週間シフト!$B:$B, $A26, 週間シフト!$H:$H, $B26, 週間シフト!AV:AV, 1) + COUNTIFS(週間シフト!$B:$B, $A26, 週間シフト!$H:$H, $B26 - 1, 週間シフト!CR:CR, 1) &gt; 0, IFERROR(VLOOKUP(CONCATENATE($AZ26, ":", FLOOR((COLUMN() - 4) / 2, 1) * 100 + MOD(COLUMN(), 2) * 30), 週間シフト!$DP:$DQ, 2, FALSE), 0), "")</f>
        <v/>
      </c>
      <c r="E26" s="10" t="str">
        <f>IF(COUNTIFS(週間シフト!$B:$B, $A26, 週間シフト!$H:$H, $B26, 週間シフト!AW:AW, 1) + COUNTIFS(週間シフト!$B:$B, $A26, 週間シフト!$H:$H, $B26 - 1, 週間シフト!CS:CS, 1) &gt; 0, IFERROR(VLOOKUP(CONCATENATE($AZ26, ":", FLOOR((COLUMN() - 4) / 2, 1) * 100 + MOD(COLUMN(), 2) * 30), 週間シフト!$DP:$DQ, 2, FALSE), 0), "")</f>
        <v/>
      </c>
      <c r="F26" s="10" t="str">
        <f>IF(COUNTIFS(週間シフト!$B:$B, $A26, 週間シフト!$H:$H, $B26, 週間シフト!AX:AX, 1) + COUNTIFS(週間シフト!$B:$B, $A26, 週間シフト!$H:$H, $B26 - 1, 週間シフト!CT:CT, 1) &gt; 0, IFERROR(VLOOKUP(CONCATENATE($AZ26, ":", FLOOR((COLUMN() - 4) / 2, 1) * 100 + MOD(COLUMN(), 2) * 30), 週間シフト!$DP:$DQ, 2, FALSE), 0), "")</f>
        <v/>
      </c>
      <c r="G26" s="10" t="str">
        <f>IF(COUNTIFS(週間シフト!$B:$B, $A26, 週間シフト!$H:$H, $B26, 週間シフト!AY:AY, 1) + COUNTIFS(週間シフト!$B:$B, $A26, 週間シフト!$H:$H, $B26 - 1, 週間シフト!CU:CU, 1) &gt; 0, IFERROR(VLOOKUP(CONCATENATE($AZ26, ":", FLOOR((COLUMN() - 4) / 2, 1) * 100 + MOD(COLUMN(), 2) * 30), 週間シフト!$DP:$DQ, 2, FALSE), 0), "")</f>
        <v/>
      </c>
      <c r="H26" s="10" t="str">
        <f>IF(COUNTIFS(週間シフト!$B:$B, $A26, 週間シフト!$H:$H, $B26, 週間シフト!AZ:AZ, 1) + COUNTIFS(週間シフト!$B:$B, $A26, 週間シフト!$H:$H, $B26 - 1, 週間シフト!CV:CV, 1) &gt; 0, IFERROR(VLOOKUP(CONCATENATE($AZ26, ":", FLOOR((COLUMN() - 4) / 2, 1) * 100 + MOD(COLUMN(), 2) * 30), 週間シフト!$DP:$DQ, 2, FALSE), 0), "")</f>
        <v/>
      </c>
      <c r="I26" s="10" t="str">
        <f>IF(COUNTIFS(週間シフト!$B:$B, $A26, 週間シフト!$H:$H, $B26, 週間シフト!BA:BA, 1) + COUNTIFS(週間シフト!$B:$B, $A26, 週間シフト!$H:$H, $B26 - 1, 週間シフト!CW:CW, 1) &gt; 0, IFERROR(VLOOKUP(CONCATENATE($AZ26, ":", FLOOR((COLUMN() - 4) / 2, 1) * 100 + MOD(COLUMN(), 2) * 30), 週間シフト!$DP:$DQ, 2, FALSE), 0), "")</f>
        <v/>
      </c>
      <c r="J26" s="10" t="str">
        <f>IF(COUNTIFS(週間シフト!$B:$B, $A26, 週間シフト!$H:$H, $B26, 週間シフト!BB:BB, 1) + COUNTIFS(週間シフト!$B:$B, $A26, 週間シフト!$H:$H, $B26 - 1, 週間シフト!CX:CX, 1) &gt; 0, IFERROR(VLOOKUP(CONCATENATE($AZ26, ":", FLOOR((COLUMN() - 4) / 2, 1) * 100 + MOD(COLUMN(), 2) * 30), 週間シフト!$DP:$DQ, 2, FALSE), 0), "")</f>
        <v/>
      </c>
      <c r="K26" s="10" t="str">
        <f>IF(COUNTIFS(週間シフト!$B:$B, $A26, 週間シフト!$H:$H, $B26, 週間シフト!BC:BC, 1) + COUNTIFS(週間シフト!$B:$B, $A26, 週間シフト!$H:$H, $B26 - 1, 週間シフト!CY:CY, 1) &gt; 0, IFERROR(VLOOKUP(CONCATENATE($AZ26, ":", FLOOR((COLUMN() - 4) / 2, 1) * 100 + MOD(COLUMN(), 2) * 30), 週間シフト!$DP:$DQ, 2, FALSE), 0), "")</f>
        <v/>
      </c>
      <c r="L26" s="10" t="str">
        <f>IF(COUNTIFS(週間シフト!$B:$B, $A26, 週間シフト!$H:$H, $B26, 週間シフト!BD:BD, 1) + COUNTIFS(週間シフト!$B:$B, $A26, 週間シフト!$H:$H, $B26 - 1, 週間シフト!CZ:CZ, 1) &gt; 0, IFERROR(VLOOKUP(CONCATENATE($AZ26, ":", FLOOR((COLUMN() - 4) / 2, 1) * 100 + MOD(COLUMN(), 2) * 30), 週間シフト!$DP:$DQ, 2, FALSE), 0), "")</f>
        <v/>
      </c>
      <c r="M26" s="10" t="str">
        <f>IF(COUNTIFS(週間シフト!$B:$B, $A26, 週間シフト!$H:$H, $B26, 週間シフト!BE:BE, 1) + COUNTIFS(週間シフト!$B:$B, $A26, 週間シフト!$H:$H, $B26 - 1, 週間シフト!DA:DA, 1) &gt; 0, IFERROR(VLOOKUP(CONCATENATE($AZ26, ":", FLOOR((COLUMN() - 4) / 2, 1) * 100 + MOD(COLUMN(), 2) * 30), 週間シフト!$DP:$DQ, 2, FALSE), 0), "")</f>
        <v/>
      </c>
      <c r="N26" s="10" t="str">
        <f>IF(COUNTIFS(週間シフト!$B:$B, $A26, 週間シフト!$H:$H, $B26, 週間シフト!BF:BF, 1) + COUNTIFS(週間シフト!$B:$B, $A26, 週間シフト!$H:$H, $B26 - 1, 週間シフト!DB:DB, 1) &gt; 0, IFERROR(VLOOKUP(CONCATENATE($AZ26, ":", FLOOR((COLUMN() - 4) / 2, 1) * 100 + MOD(COLUMN(), 2) * 30), 週間シフト!$DP:$DQ, 2, FALSE), 0), "")</f>
        <v/>
      </c>
      <c r="O26" s="10" t="str">
        <f>IF(COUNTIFS(週間シフト!$B:$B, $A26, 週間シフト!$H:$H, $B26, 週間シフト!BG:BG, 1) + COUNTIFS(週間シフト!$B:$B, $A26, 週間シフト!$H:$H, $B26 - 1, 週間シフト!DC:DC, 1) &gt; 0, IFERROR(VLOOKUP(CONCATENATE($AZ26, ":", FLOOR((COLUMN() - 4) / 2, 1) * 100 + MOD(COLUMN(), 2) * 30), 週間シフト!$DP:$DQ, 2, FALSE), 0), "")</f>
        <v/>
      </c>
      <c r="P26" s="10" t="str">
        <f>IF(COUNTIFS(週間シフト!$B:$B, $A26, 週間シフト!$H:$H, $B26, 週間シフト!BH:BH, 1) + COUNTIFS(週間シフト!$B:$B, $A26, 週間シフト!$H:$H, $B26 - 1, 週間シフト!DD:DD, 1) &gt; 0, IFERROR(VLOOKUP(CONCATENATE($AZ26, ":", FLOOR((COLUMN() - 4) / 2, 1) * 100 + MOD(COLUMN(), 2) * 30), 週間シフト!$DP:$DQ, 2, FALSE), 0), "")</f>
        <v/>
      </c>
      <c r="Q26" s="10" t="str">
        <f>IF(COUNTIFS(週間シフト!$B:$B, $A26, 週間シフト!$H:$H, $B26, 週間シフト!BI:BI, 1) + COUNTIFS(週間シフト!$B:$B, $A26, 週間シフト!$H:$H, $B26 - 1, 週間シフト!DE:DE, 1) &gt; 0, IFERROR(VLOOKUP(CONCATENATE($AZ26, ":", FLOOR((COLUMN() - 4) / 2, 1) * 100 + MOD(COLUMN(), 2) * 30), 週間シフト!$DP:$DQ, 2, FALSE), 0), "")</f>
        <v/>
      </c>
      <c r="R26" s="10" t="str">
        <f>IF(COUNTIFS(週間シフト!$B:$B, $A26, 週間シフト!$H:$H, $B26, 週間シフト!BJ:BJ, 1) + COUNTIFS(週間シフト!$B:$B, $A26, 週間シフト!$H:$H, $B26 - 1, 週間シフト!DF:DF, 1) &gt; 0, IFERROR(VLOOKUP(CONCATENATE($AZ26, ":", FLOOR((COLUMN() - 4) / 2, 1) * 100 + MOD(COLUMN(), 2) * 30), 週間シフト!$DP:$DQ, 2, FALSE), 0), "")</f>
        <v/>
      </c>
      <c r="S26" s="10" t="str">
        <f>IF(COUNTIFS(週間シフト!$B:$B, $A26, 週間シフト!$H:$H, $B26, 週間シフト!BK:BK, 1) + COUNTIFS(週間シフト!$B:$B, $A26, 週間シフト!$H:$H, $B26 - 1, 週間シフト!DG:DG, 1) &gt; 0, IFERROR(VLOOKUP(CONCATENATE($AZ26, ":", FLOOR((COLUMN() - 4) / 2, 1) * 100 + MOD(COLUMN(), 2) * 30), 週間シフト!$DP:$DQ, 2, FALSE), 0), "")</f>
        <v/>
      </c>
      <c r="T26" s="10" t="str">
        <f>IF(COUNTIFS(週間シフト!$B:$B, $A26, 週間シフト!$H:$H, $B26, 週間シフト!BL:BL, 1) + COUNTIFS(週間シフト!$B:$B, $A26, 週間シフト!$H:$H, $B26 - 1, 週間シフト!DH:DH, 1) &gt; 0, IFERROR(VLOOKUP(CONCATENATE($AZ26, ":", FLOOR((COLUMN() - 4) / 2, 1) * 100 + MOD(COLUMN(), 2) * 30), 週間シフト!$DP:$DQ, 2, FALSE), 0), "")</f>
        <v/>
      </c>
      <c r="U26" s="10" t="str">
        <f>IF(COUNTIFS(週間シフト!$B:$B, $A26, 週間シフト!$H:$H, $B26, 週間シフト!BM:BM, 1) + COUNTIFS(週間シフト!$B:$B, $A26, 週間シフト!$H:$H, $B26 - 1, 週間シフト!DI:DI, 1) &gt; 0, IFERROR(VLOOKUP(CONCATENATE($AZ26, ":", FLOOR((COLUMN() - 4) / 2, 1) * 100 + MOD(COLUMN(), 2) * 30), 週間シフト!$DP:$DQ, 2, FALSE), 0), "")</f>
        <v/>
      </c>
      <c r="V26" s="10" t="str">
        <f>IF(COUNTIFS(週間シフト!$B:$B, $A26, 週間シフト!$H:$H, $B26, 週間シフト!BN:BN, 1) + COUNTIFS(週間シフト!$B:$B, $A26, 週間シフト!$H:$H, $B26 - 1, 週間シフト!DJ:DJ, 1) &gt; 0, IFERROR(VLOOKUP(CONCATENATE($AZ26, ":", FLOOR((COLUMN() - 4) / 2, 1) * 100 + MOD(COLUMN(), 2) * 30), 週間シフト!$DP:$DQ, 2, FALSE), 0), "")</f>
        <v/>
      </c>
      <c r="W26" s="10" t="str">
        <f>IF(COUNTIFS(週間シフト!$B:$B, $A26, 週間シフト!$H:$H, $B26, 週間シフト!BO:BO, 1) + COUNTIFS(週間シフト!$B:$B, $A26, 週間シフト!$H:$H, $B26 - 1, 週間シフト!DK:DK, 1) &gt; 0, IFERROR(VLOOKUP(CONCATENATE($AZ26, ":", FLOOR((COLUMN() - 4) / 2, 1) * 100 + MOD(COLUMN(), 2) * 30), 週間シフト!$DP:$DQ, 2, FALSE), 0), "")</f>
        <v/>
      </c>
      <c r="X26" s="10" t="str">
        <f>IF(COUNTIFS(週間シフト!$B:$B, $A26, 週間シフト!$H:$H, $B26, 週間シフト!BP:BP, 1) + COUNTIFS(週間シフト!$B:$B, $A26, 週間シフト!$H:$H, $B26 - 1, 週間シフト!DL:DL, 1) &gt; 0, IFERROR(VLOOKUP(CONCATENATE($AZ26, ":", FLOOR((COLUMN() - 4) / 2, 1) * 100 + MOD(COLUMN(), 2) * 30), 週間シフト!$DP:$DQ, 2, FALSE), 0), "")</f>
        <v/>
      </c>
      <c r="Y26" s="10" t="str">
        <f>IF(COUNTIFS(週間シフト!$B:$B, $A26, 週間シフト!$H:$H, $B26, 週間シフト!BQ:BQ, 1) + COUNTIFS(週間シフト!$B:$B, $A26, 週間シフト!$H:$H, $B26 - 1, 週間シフト!DM:DM, 1) &gt; 0, IFERROR(VLOOKUP(CONCATENATE($AZ26, ":", FLOOR((COLUMN() - 4) / 2, 1) * 100 + MOD(COLUMN(), 2) * 30), 週間シフト!$DP:$DQ, 2, FALSE), 0), "")</f>
        <v/>
      </c>
      <c r="Z26" s="10" t="str">
        <f>IF(COUNTIFS(週間シフト!$B:$B, $A26, 週間シフト!$H:$H, $B26, 週間シフト!BR:BR, 1) + COUNTIFS(週間シフト!$B:$B, $A26, 週間シフト!$H:$H, $B26 - 1, 週間シフト!DN:DN, 1) &gt; 0, IFERROR(VLOOKUP(CONCATENATE($AZ26, ":", FLOOR((COLUMN() - 4) / 2, 1) * 100 + MOD(COLUMN(), 2) * 30), 週間シフト!$DP:$DQ, 2, FALSE), 0), "")</f>
        <v/>
      </c>
      <c r="AA26" s="10" t="str">
        <f>IF(COUNTIFS(週間シフト!$B:$B, $A26, 週間シフト!$H:$H, $B26, 週間シフト!BS:BS, 1) + COUNTIFS(週間シフト!$B:$B, $A26, 週間シフト!$H:$H, $B26 - 1, 週間シフト!DO:DO, 1) &gt; 0, IFERROR(VLOOKUP(CONCATENATE($AZ26, ":", FLOOR((COLUMN() - 4) / 2, 1) * 100 + MOD(COLUMN(), 2) * 30), 週間シフト!$DP:$DQ, 2, FALSE), 0), "")</f>
        <v/>
      </c>
      <c r="AB26" s="10" t="str">
        <f>IF(COUNTIFS(週間シフト!$B:$B, $A26, 週間シフト!$H:$H, $B26, 週間シフト!BT:BT, 1) + COUNTIFS(週間シフト!$B:$B, $A26, 週間シフト!$H:$H, $B26 - 1, 週間シフト!DP:DP, 1) &gt; 0, IFERROR(VLOOKUP(CONCATENATE($AZ26, ":", FLOOR((COLUMN() - 4) / 2, 1) * 100 + MOD(COLUMN(), 2) * 30), 週間シフト!$DP:$DQ, 2, FALSE), 0), "")</f>
        <v/>
      </c>
      <c r="AC26" s="10" t="str">
        <f>IF(COUNTIFS(週間シフト!$B:$B, $A26, 週間シフト!$H:$H, $B26, 週間シフト!BU:BU, 1) + COUNTIFS(週間シフト!$B:$B, $A26, 週間シフト!$H:$H, $B26 - 1, 週間シフト!DQ:DQ, 1) &gt; 0, IFERROR(VLOOKUP(CONCATENATE($AZ26, ":", FLOOR((COLUMN() - 4) / 2, 1) * 100 + MOD(COLUMN(), 2) * 30), 週間シフト!$DP:$DQ, 2, FALSE), 0), "")</f>
        <v/>
      </c>
      <c r="AD26" s="10" t="str">
        <f>IF(COUNTIFS(週間シフト!$B:$B, $A26, 週間シフト!$H:$H, $B26, 週間シフト!BV:BV, 1) + COUNTIFS(週間シフト!$B:$B, $A26, 週間シフト!$H:$H, $B26 - 1, 週間シフト!DR:DR, 1) &gt; 0, IFERROR(VLOOKUP(CONCATENATE($AZ26, ":", FLOOR((COLUMN() - 4) / 2, 1) * 100 + MOD(COLUMN(), 2) * 30), 週間シフト!$DP:$DQ, 2, FALSE), 0), "")</f>
        <v/>
      </c>
      <c r="AE26" s="10" t="str">
        <f>IF(COUNTIFS(週間シフト!$B:$B, $A26, 週間シフト!$H:$H, $B26, 週間シフト!BW:BW, 1) + COUNTIFS(週間シフト!$B:$B, $A26, 週間シフト!$H:$H, $B26 - 1, 週間シフト!DS:DS, 1) &gt; 0, IFERROR(VLOOKUP(CONCATENATE($AZ26, ":", FLOOR((COLUMN() - 4) / 2, 1) * 100 + MOD(COLUMN(), 2) * 30), 週間シフト!$DP:$DQ, 2, FALSE), 0), "")</f>
        <v/>
      </c>
      <c r="AF26" s="10" t="str">
        <f>IF(COUNTIFS(週間シフト!$B:$B, $A26, 週間シフト!$H:$H, $B26, 週間シフト!BX:BX, 1) + COUNTIFS(週間シフト!$B:$B, $A26, 週間シフト!$H:$H, $B26 - 1, 週間シフト!DT:DT, 1) &gt; 0, IFERROR(VLOOKUP(CONCATENATE($AZ26, ":", FLOOR((COLUMN() - 4) / 2, 1) * 100 + MOD(COLUMN(), 2) * 30), 週間シフト!$DP:$DQ, 2, FALSE), 0), "")</f>
        <v/>
      </c>
      <c r="AG26" s="10" t="str">
        <f>IF(COUNTIFS(週間シフト!$B:$B, $A26, 週間シフト!$H:$H, $B26, 週間シフト!BY:BY, 1) + COUNTIFS(週間シフト!$B:$B, $A26, 週間シフト!$H:$H, $B26 - 1, 週間シフト!DU:DU, 1) &gt; 0, IFERROR(VLOOKUP(CONCATENATE($AZ26, ":", FLOOR((COLUMN() - 4) / 2, 1) * 100 + MOD(COLUMN(), 2) * 30), 週間シフト!$DP:$DQ, 2, FALSE), 0), "")</f>
        <v/>
      </c>
      <c r="AH26" s="10" t="str">
        <f>IF(COUNTIFS(週間シフト!$B:$B, $A26, 週間シフト!$H:$H, $B26, 週間シフト!BZ:BZ, 1) + COUNTIFS(週間シフト!$B:$B, $A26, 週間シフト!$H:$H, $B26 - 1, 週間シフト!DV:DV, 1) &gt; 0, IFERROR(VLOOKUP(CONCATENATE($AZ26, ":", FLOOR((COLUMN() - 4) / 2, 1) * 100 + MOD(COLUMN(), 2) * 30), 週間シフト!$DP:$DQ, 2, FALSE), 0), "")</f>
        <v/>
      </c>
      <c r="AI26" s="10" t="str">
        <f>IF(COUNTIFS(週間シフト!$B:$B, $A26, 週間シフト!$H:$H, $B26, 週間シフト!CA:CA, 1) + COUNTIFS(週間シフト!$B:$B, $A26, 週間シフト!$H:$H, $B26 - 1, 週間シフト!DW:DW, 1) &gt; 0, IFERROR(VLOOKUP(CONCATENATE($AZ26, ":", FLOOR((COLUMN() - 4) / 2, 1) * 100 + MOD(COLUMN(), 2) * 30), 週間シフト!$DP:$DQ, 2, FALSE), 0), "")</f>
        <v/>
      </c>
      <c r="AJ26" s="10" t="str">
        <f>IF(COUNTIFS(週間シフト!$B:$B, $A26, 週間シフト!$H:$H, $B26, 週間シフト!CB:CB, 1) + COUNTIFS(週間シフト!$B:$B, $A26, 週間シフト!$H:$H, $B26 - 1, 週間シフト!DX:DX, 1) &gt; 0, IFERROR(VLOOKUP(CONCATENATE($AZ26, ":", FLOOR((COLUMN() - 4) / 2, 1) * 100 + MOD(COLUMN(), 2) * 30), 週間シフト!$DP:$DQ, 2, FALSE), 0), "")</f>
        <v/>
      </c>
      <c r="AK26" s="10" t="str">
        <f>IF(COUNTIFS(週間シフト!$B:$B, $A26, 週間シフト!$H:$H, $B26, 週間シフト!CC:CC, 1) + COUNTIFS(週間シフト!$B:$B, $A26, 週間シフト!$H:$H, $B26 - 1, 週間シフト!DY:DY, 1) &gt; 0, IFERROR(VLOOKUP(CONCATENATE($AZ26, ":", FLOOR((COLUMN() - 4) / 2, 1) * 100 + MOD(COLUMN(), 2) * 30), 週間シフト!$DP:$DQ, 2, FALSE), 0), "")</f>
        <v/>
      </c>
      <c r="AL26" s="10" t="str">
        <f>IF(COUNTIFS(週間シフト!$B:$B, $A26, 週間シフト!$H:$H, $B26, 週間シフト!CD:CD, 1) + COUNTIFS(週間シフト!$B:$B, $A26, 週間シフト!$H:$H, $B26 - 1, 週間シフト!DZ:DZ, 1) &gt; 0, IFERROR(VLOOKUP(CONCATENATE($AZ26, ":", FLOOR((COLUMN() - 4) / 2, 1) * 100 + MOD(COLUMN(), 2) * 30), 週間シフト!$DP:$DQ, 2, FALSE), 0), "")</f>
        <v/>
      </c>
      <c r="AM26" s="10" t="str">
        <f>IF(COUNTIFS(週間シフト!$B:$B, $A26, 週間シフト!$H:$H, $B26, 週間シフト!CE:CE, 1) + COUNTIFS(週間シフト!$B:$B, $A26, 週間シフト!$H:$H, $B26 - 1, 週間シフト!EA:EA, 1) &gt; 0, IFERROR(VLOOKUP(CONCATENATE($AZ26, ":", FLOOR((COLUMN() - 4) / 2, 1) * 100 + MOD(COLUMN(), 2) * 30), 週間シフト!$DP:$DQ, 2, FALSE), 0), "")</f>
        <v/>
      </c>
      <c r="AN26" s="10" t="str">
        <f>IF(COUNTIFS(週間シフト!$B:$B, $A26, 週間シフト!$H:$H, $B26, 週間シフト!CF:CF, 1) + COUNTIFS(週間シフト!$B:$B, $A26, 週間シフト!$H:$H, $B26 - 1, 週間シフト!EB:EB, 1) &gt; 0, IFERROR(VLOOKUP(CONCATENATE($AZ26, ":", FLOOR((COLUMN() - 4) / 2, 1) * 100 + MOD(COLUMN(), 2) * 30), 週間シフト!$DP:$DQ, 2, FALSE), 0), "")</f>
        <v/>
      </c>
      <c r="AO26" s="10" t="str">
        <f>IF(COUNTIFS(週間シフト!$B:$B, $A26, 週間シフト!$H:$H, $B26, 週間シフト!CG:CG, 1) + COUNTIFS(週間シフト!$B:$B, $A26, 週間シフト!$H:$H, $B26 - 1, 週間シフト!EC:EC, 1) &gt; 0, IFERROR(VLOOKUP(CONCATENATE($AZ26, ":", FLOOR((COLUMN() - 4) / 2, 1) * 100 + MOD(COLUMN(), 2) * 30), 週間シフト!$DP:$DQ, 2, FALSE), 0), "")</f>
        <v/>
      </c>
      <c r="AP26" s="10" t="str">
        <f>IF(COUNTIFS(週間シフト!$B:$B, $A26, 週間シフト!$H:$H, $B26, 週間シフト!CH:CH, 1) + COUNTIFS(週間シフト!$B:$B, $A26, 週間シフト!$H:$H, $B26 - 1, 週間シフト!ED:ED, 1) &gt; 0, IFERROR(VLOOKUP(CONCATENATE($AZ26, ":", FLOOR((COLUMN() - 4) / 2, 1) * 100 + MOD(COLUMN(), 2) * 30), 週間シフト!$DP:$DQ, 2, FALSE), 0), "")</f>
        <v/>
      </c>
      <c r="AQ26" s="10" t="str">
        <f>IF(COUNTIFS(週間シフト!$B:$B, $A26, 週間シフト!$H:$H, $B26, 週間シフト!CI:CI, 1) + COUNTIFS(週間シフト!$B:$B, $A26, 週間シフト!$H:$H, $B26 - 1, 週間シフト!EE:EE, 1) &gt; 0, IFERROR(VLOOKUP(CONCATENATE($AZ26, ":", FLOOR((COLUMN() - 4) / 2, 1) * 100 + MOD(COLUMN(), 2) * 30), 週間シフト!$DP:$DQ, 2, FALSE), 0), "")</f>
        <v/>
      </c>
      <c r="AR26" s="10" t="str">
        <f>IF(COUNTIFS(週間シフト!$B:$B, $A26, 週間シフト!$H:$H, $B26, 週間シフト!CJ:CJ, 1) + COUNTIFS(週間シフト!$B:$B, $A26, 週間シフト!$H:$H, $B26 - 1, 週間シフト!EF:EF, 1) &gt; 0, IFERROR(VLOOKUP(CONCATENATE($AZ26, ":", FLOOR((COLUMN() - 4) / 2, 1) * 100 + MOD(COLUMN(), 2) * 30), 週間シフト!$DP:$DQ, 2, FALSE), 0), "")</f>
        <v/>
      </c>
      <c r="AS26" s="10" t="str">
        <f>IF(COUNTIFS(週間シフト!$B:$B, $A26, 週間シフト!$H:$H, $B26, 週間シフト!CK:CK, 1) + COUNTIFS(週間シフト!$B:$B, $A26, 週間シフト!$H:$H, $B26 - 1, 週間シフト!EG:EG, 1) &gt; 0, IFERROR(VLOOKUP(CONCATENATE($AZ26, ":", FLOOR((COLUMN() - 4) / 2, 1) * 100 + MOD(COLUMN(), 2) * 30), 週間シフト!$DP:$DQ, 2, FALSE), 0), "")</f>
        <v/>
      </c>
      <c r="AT26" s="10" t="str">
        <f>IF(COUNTIFS(週間シフト!$B:$B, $A26, 週間シフト!$H:$H, $B26, 週間シフト!CL:CL, 1) + COUNTIFS(週間シフト!$B:$B, $A26, 週間シフト!$H:$H, $B26 - 1, 週間シフト!EH:EH, 1) &gt; 0, IFERROR(VLOOKUP(CONCATENATE($AZ26, ":", FLOOR((COLUMN() - 4) / 2, 1) * 100 + MOD(COLUMN(), 2) * 30), 週間シフト!$DP:$DQ, 2, FALSE), 0), "")</f>
        <v/>
      </c>
      <c r="AU26" s="10" t="str">
        <f>IF(COUNTIFS(週間シフト!$B:$B, $A26, 週間シフト!$H:$H, $B26, 週間シフト!CM:CM, 1) + COUNTIFS(週間シフト!$B:$B, $A26, 週間シフト!$H:$H, $B26 - 1, 週間シフト!EI:EI, 1) &gt; 0, IFERROR(VLOOKUP(CONCATENATE($AZ26, ":", FLOOR((COLUMN() - 4) / 2, 1) * 100 + MOD(COLUMN(), 2) * 30), 週間シフト!$DP:$DQ, 2, FALSE), 0), "")</f>
        <v/>
      </c>
      <c r="AV26" s="10" t="str">
        <f>IF(COUNTIFS(週間シフト!$B:$B, $A26, 週間シフト!$H:$H, $B26, 週間シフト!CN:CN, 1) + COUNTIFS(週間シフト!$B:$B, $A26, 週間シフト!$H:$H, $B26 - 1, 週間シフト!EJ:EJ, 1) &gt; 0, IFERROR(VLOOKUP(CONCATENATE($AZ26, ":", FLOOR((COLUMN() - 4) / 2, 1) * 100 + MOD(COLUMN(), 2) * 30), 週間シフト!$DP:$DQ, 2, FALSE), 0), "")</f>
        <v/>
      </c>
      <c r="AW26" s="10" t="str">
        <f>IF(COUNTIFS(週間シフト!$B:$B, $A26, 週間シフト!$H:$H, $B26, 週間シフト!CO:CO, 1) + COUNTIFS(週間シフト!$B:$B, $A26, 週間シフト!$H:$H, $B26 - 1, 週間シフト!EK:EK, 1) &gt; 0, IFERROR(VLOOKUP(CONCATENATE($AZ26, ":", FLOOR((COLUMN() - 4) / 2, 1) * 100 + MOD(COLUMN(), 2) * 30), 週間シフト!$DP:$DQ, 2, FALSE), 0), "")</f>
        <v/>
      </c>
      <c r="AX26" s="10" t="str">
        <f>IF(COUNTIFS(週間シフト!$B:$B, $A26, 週間シフト!$H:$H, $B26, 週間シフト!CP:CP, 1) + COUNTIFS(週間シフト!$B:$B, $A26, 週間シフト!$H:$H, $B26 - 1, 週間シフト!EL:EL, 1) &gt; 0, IFERROR(VLOOKUP(CONCATENATE($AZ26, ":", FLOOR((COLUMN() - 4) / 2, 1) * 100 + MOD(COLUMN(), 2) * 30), 週間シフト!$DP:$DQ, 2, FALSE), 0), "")</f>
        <v/>
      </c>
      <c r="AY26" s="10" t="str">
        <f>IF(COUNTIFS(週間シフト!$B:$B, $A26, 週間シフト!$H:$H, $B26, 週間シフト!CQ:CQ, 1) + COUNTIFS(週間シフト!$B:$B, $A26, 週間シフト!$H:$H, $B26 - 1, 週間シフト!EM:EM, 1) &gt; 0, IFERROR(VLOOKUP(CONCATENATE($AZ26, ":", FLOOR((COLUMN() - 4) / 2, 1) * 100 + MOD(COLUMN(), 2) * 30), 週間シフト!$DP:$DQ, 2, FALSE), 0), "")</f>
        <v/>
      </c>
      <c r="AZ26" s="2" t="e">
        <f>CONCATENATE(VLOOKUP(A26, スタッフ一覧!A:D, 4, FALSE), ":",  YEAR(B26), ":",  MONTH(B26), ":",  DAY(B26))</f>
        <v>#N/A</v>
      </c>
      <c r="BA26"/>
      <c r="BB26"/>
    </row>
    <row r="27" spans="1:54">
      <c r="A27" s="1"/>
      <c r="B27" s="5"/>
      <c r="C27" s="12" t="str">
        <f t="shared" si="0"/>
        <v/>
      </c>
      <c r="D27" s="10" t="str">
        <f>IF(COUNTIFS(週間シフト!$B:$B, $A27, 週間シフト!$H:$H, $B27, 週間シフト!AV:AV, 1) + COUNTIFS(週間シフト!$B:$B, $A27, 週間シフト!$H:$H, $B27 - 1, 週間シフト!CR:CR, 1) &gt; 0, IFERROR(VLOOKUP(CONCATENATE($AZ27, ":", FLOOR((COLUMN() - 4) / 2, 1) * 100 + MOD(COLUMN(), 2) * 30), 週間シフト!$DP:$DQ, 2, FALSE), 0), "")</f>
        <v/>
      </c>
      <c r="E27" s="10" t="str">
        <f>IF(COUNTIFS(週間シフト!$B:$B, $A27, 週間シフト!$H:$H, $B27, 週間シフト!AW:AW, 1) + COUNTIFS(週間シフト!$B:$B, $A27, 週間シフト!$H:$H, $B27 - 1, 週間シフト!CS:CS, 1) &gt; 0, IFERROR(VLOOKUP(CONCATENATE($AZ27, ":", FLOOR((COLUMN() - 4) / 2, 1) * 100 + MOD(COLUMN(), 2) * 30), 週間シフト!$DP:$DQ, 2, FALSE), 0), "")</f>
        <v/>
      </c>
      <c r="F27" s="10" t="str">
        <f>IF(COUNTIFS(週間シフト!$B:$B, $A27, 週間シフト!$H:$H, $B27, 週間シフト!AX:AX, 1) + COUNTIFS(週間シフト!$B:$B, $A27, 週間シフト!$H:$H, $B27 - 1, 週間シフト!CT:CT, 1) &gt; 0, IFERROR(VLOOKUP(CONCATENATE($AZ27, ":", FLOOR((COLUMN() - 4) / 2, 1) * 100 + MOD(COLUMN(), 2) * 30), 週間シフト!$DP:$DQ, 2, FALSE), 0), "")</f>
        <v/>
      </c>
      <c r="G27" s="10" t="str">
        <f>IF(COUNTIFS(週間シフト!$B:$B, $A27, 週間シフト!$H:$H, $B27, 週間シフト!AY:AY, 1) + COUNTIFS(週間シフト!$B:$B, $A27, 週間シフト!$H:$H, $B27 - 1, 週間シフト!CU:CU, 1) &gt; 0, IFERROR(VLOOKUP(CONCATENATE($AZ27, ":", FLOOR((COLUMN() - 4) / 2, 1) * 100 + MOD(COLUMN(), 2) * 30), 週間シフト!$DP:$DQ, 2, FALSE), 0), "")</f>
        <v/>
      </c>
      <c r="H27" s="10" t="str">
        <f>IF(COUNTIFS(週間シフト!$B:$B, $A27, 週間シフト!$H:$H, $B27, 週間シフト!AZ:AZ, 1) + COUNTIFS(週間シフト!$B:$B, $A27, 週間シフト!$H:$H, $B27 - 1, 週間シフト!CV:CV, 1) &gt; 0, IFERROR(VLOOKUP(CONCATENATE($AZ27, ":", FLOOR((COLUMN() - 4) / 2, 1) * 100 + MOD(COLUMN(), 2) * 30), 週間シフト!$DP:$DQ, 2, FALSE), 0), "")</f>
        <v/>
      </c>
      <c r="I27" s="10" t="str">
        <f>IF(COUNTIFS(週間シフト!$B:$B, $A27, 週間シフト!$H:$H, $B27, 週間シフト!BA:BA, 1) + COUNTIFS(週間シフト!$B:$B, $A27, 週間シフト!$H:$H, $B27 - 1, 週間シフト!CW:CW, 1) &gt; 0, IFERROR(VLOOKUP(CONCATENATE($AZ27, ":", FLOOR((COLUMN() - 4) / 2, 1) * 100 + MOD(COLUMN(), 2) * 30), 週間シフト!$DP:$DQ, 2, FALSE), 0), "")</f>
        <v/>
      </c>
      <c r="J27" s="10" t="str">
        <f>IF(COUNTIFS(週間シフト!$B:$B, $A27, 週間シフト!$H:$H, $B27, 週間シフト!BB:BB, 1) + COUNTIFS(週間シフト!$B:$B, $A27, 週間シフト!$H:$H, $B27 - 1, 週間シフト!CX:CX, 1) &gt; 0, IFERROR(VLOOKUP(CONCATENATE($AZ27, ":", FLOOR((COLUMN() - 4) / 2, 1) * 100 + MOD(COLUMN(), 2) * 30), 週間シフト!$DP:$DQ, 2, FALSE), 0), "")</f>
        <v/>
      </c>
      <c r="K27" s="10" t="str">
        <f>IF(COUNTIFS(週間シフト!$B:$B, $A27, 週間シフト!$H:$H, $B27, 週間シフト!BC:BC, 1) + COUNTIFS(週間シフト!$B:$B, $A27, 週間シフト!$H:$H, $B27 - 1, 週間シフト!CY:CY, 1) &gt; 0, IFERROR(VLOOKUP(CONCATENATE($AZ27, ":", FLOOR((COLUMN() - 4) / 2, 1) * 100 + MOD(COLUMN(), 2) * 30), 週間シフト!$DP:$DQ, 2, FALSE), 0), "")</f>
        <v/>
      </c>
      <c r="L27" s="10" t="str">
        <f>IF(COUNTIFS(週間シフト!$B:$B, $A27, 週間シフト!$H:$H, $B27, 週間シフト!BD:BD, 1) + COUNTIFS(週間シフト!$B:$B, $A27, 週間シフト!$H:$H, $B27 - 1, 週間シフト!CZ:CZ, 1) &gt; 0, IFERROR(VLOOKUP(CONCATENATE($AZ27, ":", FLOOR((COLUMN() - 4) / 2, 1) * 100 + MOD(COLUMN(), 2) * 30), 週間シフト!$DP:$DQ, 2, FALSE), 0), "")</f>
        <v/>
      </c>
      <c r="M27" s="10" t="str">
        <f>IF(COUNTIFS(週間シフト!$B:$B, $A27, 週間シフト!$H:$H, $B27, 週間シフト!BE:BE, 1) + COUNTIFS(週間シフト!$B:$B, $A27, 週間シフト!$H:$H, $B27 - 1, 週間シフト!DA:DA, 1) &gt; 0, IFERROR(VLOOKUP(CONCATENATE($AZ27, ":", FLOOR((COLUMN() - 4) / 2, 1) * 100 + MOD(COLUMN(), 2) * 30), 週間シフト!$DP:$DQ, 2, FALSE), 0), "")</f>
        <v/>
      </c>
      <c r="N27" s="10" t="str">
        <f>IF(COUNTIFS(週間シフト!$B:$B, $A27, 週間シフト!$H:$H, $B27, 週間シフト!BF:BF, 1) + COUNTIFS(週間シフト!$B:$B, $A27, 週間シフト!$H:$H, $B27 - 1, 週間シフト!DB:DB, 1) &gt; 0, IFERROR(VLOOKUP(CONCATENATE($AZ27, ":", FLOOR((COLUMN() - 4) / 2, 1) * 100 + MOD(COLUMN(), 2) * 30), 週間シフト!$DP:$DQ, 2, FALSE), 0), "")</f>
        <v/>
      </c>
      <c r="O27" s="10" t="str">
        <f>IF(COUNTIFS(週間シフト!$B:$B, $A27, 週間シフト!$H:$H, $B27, 週間シフト!BG:BG, 1) + COUNTIFS(週間シフト!$B:$B, $A27, 週間シフト!$H:$H, $B27 - 1, 週間シフト!DC:DC, 1) &gt; 0, IFERROR(VLOOKUP(CONCATENATE($AZ27, ":", FLOOR((COLUMN() - 4) / 2, 1) * 100 + MOD(COLUMN(), 2) * 30), 週間シフト!$DP:$DQ, 2, FALSE), 0), "")</f>
        <v/>
      </c>
      <c r="P27" s="10" t="str">
        <f>IF(COUNTIFS(週間シフト!$B:$B, $A27, 週間シフト!$H:$H, $B27, 週間シフト!BH:BH, 1) + COUNTIFS(週間シフト!$B:$B, $A27, 週間シフト!$H:$H, $B27 - 1, 週間シフト!DD:DD, 1) &gt; 0, IFERROR(VLOOKUP(CONCATENATE($AZ27, ":", FLOOR((COLUMN() - 4) / 2, 1) * 100 + MOD(COLUMN(), 2) * 30), 週間シフト!$DP:$DQ, 2, FALSE), 0), "")</f>
        <v/>
      </c>
      <c r="Q27" s="10" t="str">
        <f>IF(COUNTIFS(週間シフト!$B:$B, $A27, 週間シフト!$H:$H, $B27, 週間シフト!BI:BI, 1) + COUNTIFS(週間シフト!$B:$B, $A27, 週間シフト!$H:$H, $B27 - 1, 週間シフト!DE:DE, 1) &gt; 0, IFERROR(VLOOKUP(CONCATENATE($AZ27, ":", FLOOR((COLUMN() - 4) / 2, 1) * 100 + MOD(COLUMN(), 2) * 30), 週間シフト!$DP:$DQ, 2, FALSE), 0), "")</f>
        <v/>
      </c>
      <c r="R27" s="10" t="str">
        <f>IF(COUNTIFS(週間シフト!$B:$B, $A27, 週間シフト!$H:$H, $B27, 週間シフト!BJ:BJ, 1) + COUNTIFS(週間シフト!$B:$B, $A27, 週間シフト!$H:$H, $B27 - 1, 週間シフト!DF:DF, 1) &gt; 0, IFERROR(VLOOKUP(CONCATENATE($AZ27, ":", FLOOR((COLUMN() - 4) / 2, 1) * 100 + MOD(COLUMN(), 2) * 30), 週間シフト!$DP:$DQ, 2, FALSE), 0), "")</f>
        <v/>
      </c>
      <c r="S27" s="10" t="str">
        <f>IF(COUNTIFS(週間シフト!$B:$B, $A27, 週間シフト!$H:$H, $B27, 週間シフト!BK:BK, 1) + COUNTIFS(週間シフト!$B:$B, $A27, 週間シフト!$H:$H, $B27 - 1, 週間シフト!DG:DG, 1) &gt; 0, IFERROR(VLOOKUP(CONCATENATE($AZ27, ":", FLOOR((COLUMN() - 4) / 2, 1) * 100 + MOD(COLUMN(), 2) * 30), 週間シフト!$DP:$DQ, 2, FALSE), 0), "")</f>
        <v/>
      </c>
      <c r="T27" s="10" t="str">
        <f>IF(COUNTIFS(週間シフト!$B:$B, $A27, 週間シフト!$H:$H, $B27, 週間シフト!BL:BL, 1) + COUNTIFS(週間シフト!$B:$B, $A27, 週間シフト!$H:$H, $B27 - 1, 週間シフト!DH:DH, 1) &gt; 0, IFERROR(VLOOKUP(CONCATENATE($AZ27, ":", FLOOR((COLUMN() - 4) / 2, 1) * 100 + MOD(COLUMN(), 2) * 30), 週間シフト!$DP:$DQ, 2, FALSE), 0), "")</f>
        <v/>
      </c>
      <c r="U27" s="10" t="str">
        <f>IF(COUNTIFS(週間シフト!$B:$B, $A27, 週間シフト!$H:$H, $B27, 週間シフト!BM:BM, 1) + COUNTIFS(週間シフト!$B:$B, $A27, 週間シフト!$H:$H, $B27 - 1, 週間シフト!DI:DI, 1) &gt; 0, IFERROR(VLOOKUP(CONCATENATE($AZ27, ":", FLOOR((COLUMN() - 4) / 2, 1) * 100 + MOD(COLUMN(), 2) * 30), 週間シフト!$DP:$DQ, 2, FALSE), 0), "")</f>
        <v/>
      </c>
      <c r="V27" s="10" t="str">
        <f>IF(COUNTIFS(週間シフト!$B:$B, $A27, 週間シフト!$H:$H, $B27, 週間シフト!BN:BN, 1) + COUNTIFS(週間シフト!$B:$B, $A27, 週間シフト!$H:$H, $B27 - 1, 週間シフト!DJ:DJ, 1) &gt; 0, IFERROR(VLOOKUP(CONCATENATE($AZ27, ":", FLOOR((COLUMN() - 4) / 2, 1) * 100 + MOD(COLUMN(), 2) * 30), 週間シフト!$DP:$DQ, 2, FALSE), 0), "")</f>
        <v/>
      </c>
      <c r="W27" s="10" t="str">
        <f>IF(COUNTIFS(週間シフト!$B:$B, $A27, 週間シフト!$H:$H, $B27, 週間シフト!BO:BO, 1) + COUNTIFS(週間シフト!$B:$B, $A27, 週間シフト!$H:$H, $B27 - 1, 週間シフト!DK:DK, 1) &gt; 0, IFERROR(VLOOKUP(CONCATENATE($AZ27, ":", FLOOR((COLUMN() - 4) / 2, 1) * 100 + MOD(COLUMN(), 2) * 30), 週間シフト!$DP:$DQ, 2, FALSE), 0), "")</f>
        <v/>
      </c>
      <c r="X27" s="10" t="str">
        <f>IF(COUNTIFS(週間シフト!$B:$B, $A27, 週間シフト!$H:$H, $B27, 週間シフト!BP:BP, 1) + COUNTIFS(週間シフト!$B:$B, $A27, 週間シフト!$H:$H, $B27 - 1, 週間シフト!DL:DL, 1) &gt; 0, IFERROR(VLOOKUP(CONCATENATE($AZ27, ":", FLOOR((COLUMN() - 4) / 2, 1) * 100 + MOD(COLUMN(), 2) * 30), 週間シフト!$DP:$DQ, 2, FALSE), 0), "")</f>
        <v/>
      </c>
      <c r="Y27" s="10" t="str">
        <f>IF(COUNTIFS(週間シフト!$B:$B, $A27, 週間シフト!$H:$H, $B27, 週間シフト!BQ:BQ, 1) + COUNTIFS(週間シフト!$B:$B, $A27, 週間シフト!$H:$H, $B27 - 1, 週間シフト!DM:DM, 1) &gt; 0, IFERROR(VLOOKUP(CONCATENATE($AZ27, ":", FLOOR((COLUMN() - 4) / 2, 1) * 100 + MOD(COLUMN(), 2) * 30), 週間シフト!$DP:$DQ, 2, FALSE), 0), "")</f>
        <v/>
      </c>
      <c r="Z27" s="10" t="str">
        <f>IF(COUNTIFS(週間シフト!$B:$B, $A27, 週間シフト!$H:$H, $B27, 週間シフト!BR:BR, 1) + COUNTIFS(週間シフト!$B:$B, $A27, 週間シフト!$H:$H, $B27 - 1, 週間シフト!DN:DN, 1) &gt; 0, IFERROR(VLOOKUP(CONCATENATE($AZ27, ":", FLOOR((COLUMN() - 4) / 2, 1) * 100 + MOD(COLUMN(), 2) * 30), 週間シフト!$DP:$DQ, 2, FALSE), 0), "")</f>
        <v/>
      </c>
      <c r="AA27" s="10" t="str">
        <f>IF(COUNTIFS(週間シフト!$B:$B, $A27, 週間シフト!$H:$H, $B27, 週間シフト!BS:BS, 1) + COUNTIFS(週間シフト!$B:$B, $A27, 週間シフト!$H:$H, $B27 - 1, 週間シフト!DO:DO, 1) &gt; 0, IFERROR(VLOOKUP(CONCATENATE($AZ27, ":", FLOOR((COLUMN() - 4) / 2, 1) * 100 + MOD(COLUMN(), 2) * 30), 週間シフト!$DP:$DQ, 2, FALSE), 0), "")</f>
        <v/>
      </c>
      <c r="AB27" s="10" t="str">
        <f>IF(COUNTIFS(週間シフト!$B:$B, $A27, 週間シフト!$H:$H, $B27, 週間シフト!BT:BT, 1) + COUNTIFS(週間シフト!$B:$B, $A27, 週間シフト!$H:$H, $B27 - 1, 週間シフト!DP:DP, 1) &gt; 0, IFERROR(VLOOKUP(CONCATENATE($AZ27, ":", FLOOR((COLUMN() - 4) / 2, 1) * 100 + MOD(COLUMN(), 2) * 30), 週間シフト!$DP:$DQ, 2, FALSE), 0), "")</f>
        <v/>
      </c>
      <c r="AC27" s="10" t="str">
        <f>IF(COUNTIFS(週間シフト!$B:$B, $A27, 週間シフト!$H:$H, $B27, 週間シフト!BU:BU, 1) + COUNTIFS(週間シフト!$B:$B, $A27, 週間シフト!$H:$H, $B27 - 1, 週間シフト!DQ:DQ, 1) &gt; 0, IFERROR(VLOOKUP(CONCATENATE($AZ27, ":", FLOOR((COLUMN() - 4) / 2, 1) * 100 + MOD(COLUMN(), 2) * 30), 週間シフト!$DP:$DQ, 2, FALSE), 0), "")</f>
        <v/>
      </c>
      <c r="AD27" s="10" t="str">
        <f>IF(COUNTIFS(週間シフト!$B:$B, $A27, 週間シフト!$H:$H, $B27, 週間シフト!BV:BV, 1) + COUNTIFS(週間シフト!$B:$B, $A27, 週間シフト!$H:$H, $B27 - 1, 週間シフト!DR:DR, 1) &gt; 0, IFERROR(VLOOKUP(CONCATENATE($AZ27, ":", FLOOR((COLUMN() - 4) / 2, 1) * 100 + MOD(COLUMN(), 2) * 30), 週間シフト!$DP:$DQ, 2, FALSE), 0), "")</f>
        <v/>
      </c>
      <c r="AE27" s="10" t="str">
        <f>IF(COUNTIFS(週間シフト!$B:$B, $A27, 週間シフト!$H:$H, $B27, 週間シフト!BW:BW, 1) + COUNTIFS(週間シフト!$B:$B, $A27, 週間シフト!$H:$H, $B27 - 1, 週間シフト!DS:DS, 1) &gt; 0, IFERROR(VLOOKUP(CONCATENATE($AZ27, ":", FLOOR((COLUMN() - 4) / 2, 1) * 100 + MOD(COLUMN(), 2) * 30), 週間シフト!$DP:$DQ, 2, FALSE), 0), "")</f>
        <v/>
      </c>
      <c r="AF27" s="10" t="str">
        <f>IF(COUNTIFS(週間シフト!$B:$B, $A27, 週間シフト!$H:$H, $B27, 週間シフト!BX:BX, 1) + COUNTIFS(週間シフト!$B:$B, $A27, 週間シフト!$H:$H, $B27 - 1, 週間シフト!DT:DT, 1) &gt; 0, IFERROR(VLOOKUP(CONCATENATE($AZ27, ":", FLOOR((COLUMN() - 4) / 2, 1) * 100 + MOD(COLUMN(), 2) * 30), 週間シフト!$DP:$DQ, 2, FALSE), 0), "")</f>
        <v/>
      </c>
      <c r="AG27" s="10" t="str">
        <f>IF(COUNTIFS(週間シフト!$B:$B, $A27, 週間シフト!$H:$H, $B27, 週間シフト!BY:BY, 1) + COUNTIFS(週間シフト!$B:$B, $A27, 週間シフト!$H:$H, $B27 - 1, 週間シフト!DU:DU, 1) &gt; 0, IFERROR(VLOOKUP(CONCATENATE($AZ27, ":", FLOOR((COLUMN() - 4) / 2, 1) * 100 + MOD(COLUMN(), 2) * 30), 週間シフト!$DP:$DQ, 2, FALSE), 0), "")</f>
        <v/>
      </c>
      <c r="AH27" s="10" t="str">
        <f>IF(COUNTIFS(週間シフト!$B:$B, $A27, 週間シフト!$H:$H, $B27, 週間シフト!BZ:BZ, 1) + COUNTIFS(週間シフト!$B:$B, $A27, 週間シフト!$H:$H, $B27 - 1, 週間シフト!DV:DV, 1) &gt; 0, IFERROR(VLOOKUP(CONCATENATE($AZ27, ":", FLOOR((COLUMN() - 4) / 2, 1) * 100 + MOD(COLUMN(), 2) * 30), 週間シフト!$DP:$DQ, 2, FALSE), 0), "")</f>
        <v/>
      </c>
      <c r="AI27" s="10" t="str">
        <f>IF(COUNTIFS(週間シフト!$B:$B, $A27, 週間シフト!$H:$H, $B27, 週間シフト!CA:CA, 1) + COUNTIFS(週間シフト!$B:$B, $A27, 週間シフト!$H:$H, $B27 - 1, 週間シフト!DW:DW, 1) &gt; 0, IFERROR(VLOOKUP(CONCATENATE($AZ27, ":", FLOOR((COLUMN() - 4) / 2, 1) * 100 + MOD(COLUMN(), 2) * 30), 週間シフト!$DP:$DQ, 2, FALSE), 0), "")</f>
        <v/>
      </c>
      <c r="AJ27" s="10" t="str">
        <f>IF(COUNTIFS(週間シフト!$B:$B, $A27, 週間シフト!$H:$H, $B27, 週間シフト!CB:CB, 1) + COUNTIFS(週間シフト!$B:$B, $A27, 週間シフト!$H:$H, $B27 - 1, 週間シフト!DX:DX, 1) &gt; 0, IFERROR(VLOOKUP(CONCATENATE($AZ27, ":", FLOOR((COLUMN() - 4) / 2, 1) * 100 + MOD(COLUMN(), 2) * 30), 週間シフト!$DP:$DQ, 2, FALSE), 0), "")</f>
        <v/>
      </c>
      <c r="AK27" s="10" t="str">
        <f>IF(COUNTIFS(週間シフト!$B:$B, $A27, 週間シフト!$H:$H, $B27, 週間シフト!CC:CC, 1) + COUNTIFS(週間シフト!$B:$B, $A27, 週間シフト!$H:$H, $B27 - 1, 週間シフト!DY:DY, 1) &gt; 0, IFERROR(VLOOKUP(CONCATENATE($AZ27, ":", FLOOR((COLUMN() - 4) / 2, 1) * 100 + MOD(COLUMN(), 2) * 30), 週間シフト!$DP:$DQ, 2, FALSE), 0), "")</f>
        <v/>
      </c>
      <c r="AL27" s="10" t="str">
        <f>IF(COUNTIFS(週間シフト!$B:$B, $A27, 週間シフト!$H:$H, $B27, 週間シフト!CD:CD, 1) + COUNTIFS(週間シフト!$B:$B, $A27, 週間シフト!$H:$H, $B27 - 1, 週間シフト!DZ:DZ, 1) &gt; 0, IFERROR(VLOOKUP(CONCATENATE($AZ27, ":", FLOOR((COLUMN() - 4) / 2, 1) * 100 + MOD(COLUMN(), 2) * 30), 週間シフト!$DP:$DQ, 2, FALSE), 0), "")</f>
        <v/>
      </c>
      <c r="AM27" s="10" t="str">
        <f>IF(COUNTIFS(週間シフト!$B:$B, $A27, 週間シフト!$H:$H, $B27, 週間シフト!CE:CE, 1) + COUNTIFS(週間シフト!$B:$B, $A27, 週間シフト!$H:$H, $B27 - 1, 週間シフト!EA:EA, 1) &gt; 0, IFERROR(VLOOKUP(CONCATENATE($AZ27, ":", FLOOR((COLUMN() - 4) / 2, 1) * 100 + MOD(COLUMN(), 2) * 30), 週間シフト!$DP:$DQ, 2, FALSE), 0), "")</f>
        <v/>
      </c>
      <c r="AN27" s="10" t="str">
        <f>IF(COUNTIFS(週間シフト!$B:$B, $A27, 週間シフト!$H:$H, $B27, 週間シフト!CF:CF, 1) + COUNTIFS(週間シフト!$B:$B, $A27, 週間シフト!$H:$H, $B27 - 1, 週間シフト!EB:EB, 1) &gt; 0, IFERROR(VLOOKUP(CONCATENATE($AZ27, ":", FLOOR((COLUMN() - 4) / 2, 1) * 100 + MOD(COLUMN(), 2) * 30), 週間シフト!$DP:$DQ, 2, FALSE), 0), "")</f>
        <v/>
      </c>
      <c r="AO27" s="10" t="str">
        <f>IF(COUNTIFS(週間シフト!$B:$B, $A27, 週間シフト!$H:$H, $B27, 週間シフト!CG:CG, 1) + COUNTIFS(週間シフト!$B:$B, $A27, 週間シフト!$H:$H, $B27 - 1, 週間シフト!EC:EC, 1) &gt; 0, IFERROR(VLOOKUP(CONCATENATE($AZ27, ":", FLOOR((COLUMN() - 4) / 2, 1) * 100 + MOD(COLUMN(), 2) * 30), 週間シフト!$DP:$DQ, 2, FALSE), 0), "")</f>
        <v/>
      </c>
      <c r="AP27" s="10" t="str">
        <f>IF(COUNTIFS(週間シフト!$B:$B, $A27, 週間シフト!$H:$H, $B27, 週間シフト!CH:CH, 1) + COUNTIFS(週間シフト!$B:$B, $A27, 週間シフト!$H:$H, $B27 - 1, 週間シフト!ED:ED, 1) &gt; 0, IFERROR(VLOOKUP(CONCATENATE($AZ27, ":", FLOOR((COLUMN() - 4) / 2, 1) * 100 + MOD(COLUMN(), 2) * 30), 週間シフト!$DP:$DQ, 2, FALSE), 0), "")</f>
        <v/>
      </c>
      <c r="AQ27" s="10" t="str">
        <f>IF(COUNTIFS(週間シフト!$B:$B, $A27, 週間シフト!$H:$H, $B27, 週間シフト!CI:CI, 1) + COUNTIFS(週間シフト!$B:$B, $A27, 週間シフト!$H:$H, $B27 - 1, 週間シフト!EE:EE, 1) &gt; 0, IFERROR(VLOOKUP(CONCATENATE($AZ27, ":", FLOOR((COLUMN() - 4) / 2, 1) * 100 + MOD(COLUMN(), 2) * 30), 週間シフト!$DP:$DQ, 2, FALSE), 0), "")</f>
        <v/>
      </c>
      <c r="AR27" s="10" t="str">
        <f>IF(COUNTIFS(週間シフト!$B:$B, $A27, 週間シフト!$H:$H, $B27, 週間シフト!CJ:CJ, 1) + COUNTIFS(週間シフト!$B:$B, $A27, 週間シフト!$H:$H, $B27 - 1, 週間シフト!EF:EF, 1) &gt; 0, IFERROR(VLOOKUP(CONCATENATE($AZ27, ":", FLOOR((COLUMN() - 4) / 2, 1) * 100 + MOD(COLUMN(), 2) * 30), 週間シフト!$DP:$DQ, 2, FALSE), 0), "")</f>
        <v/>
      </c>
      <c r="AS27" s="10" t="str">
        <f>IF(COUNTIFS(週間シフト!$B:$B, $A27, 週間シフト!$H:$H, $B27, 週間シフト!CK:CK, 1) + COUNTIFS(週間シフト!$B:$B, $A27, 週間シフト!$H:$H, $B27 - 1, 週間シフト!EG:EG, 1) &gt; 0, IFERROR(VLOOKUP(CONCATENATE($AZ27, ":", FLOOR((COLUMN() - 4) / 2, 1) * 100 + MOD(COLUMN(), 2) * 30), 週間シフト!$DP:$DQ, 2, FALSE), 0), "")</f>
        <v/>
      </c>
      <c r="AT27" s="10" t="str">
        <f>IF(COUNTIFS(週間シフト!$B:$B, $A27, 週間シフト!$H:$H, $B27, 週間シフト!CL:CL, 1) + COUNTIFS(週間シフト!$B:$B, $A27, 週間シフト!$H:$H, $B27 - 1, 週間シフト!EH:EH, 1) &gt; 0, IFERROR(VLOOKUP(CONCATENATE($AZ27, ":", FLOOR((COLUMN() - 4) / 2, 1) * 100 + MOD(COLUMN(), 2) * 30), 週間シフト!$DP:$DQ, 2, FALSE), 0), "")</f>
        <v/>
      </c>
      <c r="AU27" s="10" t="str">
        <f>IF(COUNTIFS(週間シフト!$B:$B, $A27, 週間シフト!$H:$H, $B27, 週間シフト!CM:CM, 1) + COUNTIFS(週間シフト!$B:$B, $A27, 週間シフト!$H:$H, $B27 - 1, 週間シフト!EI:EI, 1) &gt; 0, IFERROR(VLOOKUP(CONCATENATE($AZ27, ":", FLOOR((COLUMN() - 4) / 2, 1) * 100 + MOD(COLUMN(), 2) * 30), 週間シフト!$DP:$DQ, 2, FALSE), 0), "")</f>
        <v/>
      </c>
      <c r="AV27" s="10" t="str">
        <f>IF(COUNTIFS(週間シフト!$B:$B, $A27, 週間シフト!$H:$H, $B27, 週間シフト!CN:CN, 1) + COUNTIFS(週間シフト!$B:$B, $A27, 週間シフト!$H:$H, $B27 - 1, 週間シフト!EJ:EJ, 1) &gt; 0, IFERROR(VLOOKUP(CONCATENATE($AZ27, ":", FLOOR((COLUMN() - 4) / 2, 1) * 100 + MOD(COLUMN(), 2) * 30), 週間シフト!$DP:$DQ, 2, FALSE), 0), "")</f>
        <v/>
      </c>
      <c r="AW27" s="10" t="str">
        <f>IF(COUNTIFS(週間シフト!$B:$B, $A27, 週間シフト!$H:$H, $B27, 週間シフト!CO:CO, 1) + COUNTIFS(週間シフト!$B:$B, $A27, 週間シフト!$H:$H, $B27 - 1, 週間シフト!EK:EK, 1) &gt; 0, IFERROR(VLOOKUP(CONCATENATE($AZ27, ":", FLOOR((COLUMN() - 4) / 2, 1) * 100 + MOD(COLUMN(), 2) * 30), 週間シフト!$DP:$DQ, 2, FALSE), 0), "")</f>
        <v/>
      </c>
      <c r="AX27" s="10" t="str">
        <f>IF(COUNTIFS(週間シフト!$B:$B, $A27, 週間シフト!$H:$H, $B27, 週間シフト!CP:CP, 1) + COUNTIFS(週間シフト!$B:$B, $A27, 週間シフト!$H:$H, $B27 - 1, 週間シフト!EL:EL, 1) &gt; 0, IFERROR(VLOOKUP(CONCATENATE($AZ27, ":", FLOOR((COLUMN() - 4) / 2, 1) * 100 + MOD(COLUMN(), 2) * 30), 週間シフト!$DP:$DQ, 2, FALSE), 0), "")</f>
        <v/>
      </c>
      <c r="AY27" s="10" t="str">
        <f>IF(COUNTIFS(週間シフト!$B:$B, $A27, 週間シフト!$H:$H, $B27, 週間シフト!CQ:CQ, 1) + COUNTIFS(週間シフト!$B:$B, $A27, 週間シフト!$H:$H, $B27 - 1, 週間シフト!EM:EM, 1) &gt; 0, IFERROR(VLOOKUP(CONCATENATE($AZ27, ":", FLOOR((COLUMN() - 4) / 2, 1) * 100 + MOD(COLUMN(), 2) * 30), 週間シフト!$DP:$DQ, 2, FALSE), 0), "")</f>
        <v/>
      </c>
      <c r="AZ27" s="2" t="e">
        <f>CONCATENATE(VLOOKUP(A27, スタッフ一覧!A:D, 4, FALSE), ":",  YEAR(B27), ":",  MONTH(B27), ":",  DAY(B27))</f>
        <v>#N/A</v>
      </c>
      <c r="BA27"/>
      <c r="BB27"/>
    </row>
    <row r="28" spans="1:54">
      <c r="A28" s="1"/>
      <c r="B28" s="5"/>
      <c r="C28" s="12" t="str">
        <f t="shared" si="0"/>
        <v/>
      </c>
      <c r="D28" s="10" t="str">
        <f>IF(COUNTIFS(週間シフト!$B:$B, $A28, 週間シフト!$H:$H, $B28, 週間シフト!AV:AV, 1) + COUNTIFS(週間シフト!$B:$B, $A28, 週間シフト!$H:$H, $B28 - 1, 週間シフト!CR:CR, 1) &gt; 0, IFERROR(VLOOKUP(CONCATENATE($AZ28, ":", FLOOR((COLUMN() - 4) / 2, 1) * 100 + MOD(COLUMN(), 2) * 30), 週間シフト!$DP:$DQ, 2, FALSE), 0), "")</f>
        <v/>
      </c>
      <c r="E28" s="10" t="str">
        <f>IF(COUNTIFS(週間シフト!$B:$B, $A28, 週間シフト!$H:$H, $B28, 週間シフト!AW:AW, 1) + COUNTIFS(週間シフト!$B:$B, $A28, 週間シフト!$H:$H, $B28 - 1, 週間シフト!CS:CS, 1) &gt; 0, IFERROR(VLOOKUP(CONCATENATE($AZ28, ":", FLOOR((COLUMN() - 4) / 2, 1) * 100 + MOD(COLUMN(), 2) * 30), 週間シフト!$DP:$DQ, 2, FALSE), 0), "")</f>
        <v/>
      </c>
      <c r="F28" s="10" t="str">
        <f>IF(COUNTIFS(週間シフト!$B:$B, $A28, 週間シフト!$H:$H, $B28, 週間シフト!AX:AX, 1) + COUNTIFS(週間シフト!$B:$B, $A28, 週間シフト!$H:$H, $B28 - 1, 週間シフト!CT:CT, 1) &gt; 0, IFERROR(VLOOKUP(CONCATENATE($AZ28, ":", FLOOR((COLUMN() - 4) / 2, 1) * 100 + MOD(COLUMN(), 2) * 30), 週間シフト!$DP:$DQ, 2, FALSE), 0), "")</f>
        <v/>
      </c>
      <c r="G28" s="10" t="str">
        <f>IF(COUNTIFS(週間シフト!$B:$B, $A28, 週間シフト!$H:$H, $B28, 週間シフト!AY:AY, 1) + COUNTIFS(週間シフト!$B:$B, $A28, 週間シフト!$H:$H, $B28 - 1, 週間シフト!CU:CU, 1) &gt; 0, IFERROR(VLOOKUP(CONCATENATE($AZ28, ":", FLOOR((COLUMN() - 4) / 2, 1) * 100 + MOD(COLUMN(), 2) * 30), 週間シフト!$DP:$DQ, 2, FALSE), 0), "")</f>
        <v/>
      </c>
      <c r="H28" s="10" t="str">
        <f>IF(COUNTIFS(週間シフト!$B:$B, $A28, 週間シフト!$H:$H, $B28, 週間シフト!AZ:AZ, 1) + COUNTIFS(週間シフト!$B:$B, $A28, 週間シフト!$H:$H, $B28 - 1, 週間シフト!CV:CV, 1) &gt; 0, IFERROR(VLOOKUP(CONCATENATE($AZ28, ":", FLOOR((COLUMN() - 4) / 2, 1) * 100 + MOD(COLUMN(), 2) * 30), 週間シフト!$DP:$DQ, 2, FALSE), 0), "")</f>
        <v/>
      </c>
      <c r="I28" s="10" t="str">
        <f>IF(COUNTIFS(週間シフト!$B:$B, $A28, 週間シフト!$H:$H, $B28, 週間シフト!BA:BA, 1) + COUNTIFS(週間シフト!$B:$B, $A28, 週間シフト!$H:$H, $B28 - 1, 週間シフト!CW:CW, 1) &gt; 0, IFERROR(VLOOKUP(CONCATENATE($AZ28, ":", FLOOR((COLUMN() - 4) / 2, 1) * 100 + MOD(COLUMN(), 2) * 30), 週間シフト!$DP:$DQ, 2, FALSE), 0), "")</f>
        <v/>
      </c>
      <c r="J28" s="10" t="str">
        <f>IF(COUNTIFS(週間シフト!$B:$B, $A28, 週間シフト!$H:$H, $B28, 週間シフト!BB:BB, 1) + COUNTIFS(週間シフト!$B:$B, $A28, 週間シフト!$H:$H, $B28 - 1, 週間シフト!CX:CX, 1) &gt; 0, IFERROR(VLOOKUP(CONCATENATE($AZ28, ":", FLOOR((COLUMN() - 4) / 2, 1) * 100 + MOD(COLUMN(), 2) * 30), 週間シフト!$DP:$DQ, 2, FALSE), 0), "")</f>
        <v/>
      </c>
      <c r="K28" s="10" t="str">
        <f>IF(COUNTIFS(週間シフト!$B:$B, $A28, 週間シフト!$H:$H, $B28, 週間シフト!BC:BC, 1) + COUNTIFS(週間シフト!$B:$B, $A28, 週間シフト!$H:$H, $B28 - 1, 週間シフト!CY:CY, 1) &gt; 0, IFERROR(VLOOKUP(CONCATENATE($AZ28, ":", FLOOR((COLUMN() - 4) / 2, 1) * 100 + MOD(COLUMN(), 2) * 30), 週間シフト!$DP:$DQ, 2, FALSE), 0), "")</f>
        <v/>
      </c>
      <c r="L28" s="10" t="str">
        <f>IF(COUNTIFS(週間シフト!$B:$B, $A28, 週間シフト!$H:$H, $B28, 週間シフト!BD:BD, 1) + COUNTIFS(週間シフト!$B:$B, $A28, 週間シフト!$H:$H, $B28 - 1, 週間シフト!CZ:CZ, 1) &gt; 0, IFERROR(VLOOKUP(CONCATENATE($AZ28, ":", FLOOR((COLUMN() - 4) / 2, 1) * 100 + MOD(COLUMN(), 2) * 30), 週間シフト!$DP:$DQ, 2, FALSE), 0), "")</f>
        <v/>
      </c>
      <c r="M28" s="10" t="str">
        <f>IF(COUNTIFS(週間シフト!$B:$B, $A28, 週間シフト!$H:$H, $B28, 週間シフト!BE:BE, 1) + COUNTIFS(週間シフト!$B:$B, $A28, 週間シフト!$H:$H, $B28 - 1, 週間シフト!DA:DA, 1) &gt; 0, IFERROR(VLOOKUP(CONCATENATE($AZ28, ":", FLOOR((COLUMN() - 4) / 2, 1) * 100 + MOD(COLUMN(), 2) * 30), 週間シフト!$DP:$DQ, 2, FALSE), 0), "")</f>
        <v/>
      </c>
      <c r="N28" s="10" t="str">
        <f>IF(COUNTIFS(週間シフト!$B:$B, $A28, 週間シフト!$H:$H, $B28, 週間シフト!BF:BF, 1) + COUNTIFS(週間シフト!$B:$B, $A28, 週間シフト!$H:$H, $B28 - 1, 週間シフト!DB:DB, 1) &gt; 0, IFERROR(VLOOKUP(CONCATENATE($AZ28, ":", FLOOR((COLUMN() - 4) / 2, 1) * 100 + MOD(COLUMN(), 2) * 30), 週間シフト!$DP:$DQ, 2, FALSE), 0), "")</f>
        <v/>
      </c>
      <c r="O28" s="10" t="str">
        <f>IF(COUNTIFS(週間シフト!$B:$B, $A28, 週間シフト!$H:$H, $B28, 週間シフト!BG:BG, 1) + COUNTIFS(週間シフト!$B:$B, $A28, 週間シフト!$H:$H, $B28 - 1, 週間シフト!DC:DC, 1) &gt; 0, IFERROR(VLOOKUP(CONCATENATE($AZ28, ":", FLOOR((COLUMN() - 4) / 2, 1) * 100 + MOD(COLUMN(), 2) * 30), 週間シフト!$DP:$DQ, 2, FALSE), 0), "")</f>
        <v/>
      </c>
      <c r="P28" s="10" t="str">
        <f>IF(COUNTIFS(週間シフト!$B:$B, $A28, 週間シフト!$H:$H, $B28, 週間シフト!BH:BH, 1) + COUNTIFS(週間シフト!$B:$B, $A28, 週間シフト!$H:$H, $B28 - 1, 週間シフト!DD:DD, 1) &gt; 0, IFERROR(VLOOKUP(CONCATENATE($AZ28, ":", FLOOR((COLUMN() - 4) / 2, 1) * 100 + MOD(COLUMN(), 2) * 30), 週間シフト!$DP:$DQ, 2, FALSE), 0), "")</f>
        <v/>
      </c>
      <c r="Q28" s="10" t="str">
        <f>IF(COUNTIFS(週間シフト!$B:$B, $A28, 週間シフト!$H:$H, $B28, 週間シフト!BI:BI, 1) + COUNTIFS(週間シフト!$B:$B, $A28, 週間シフト!$H:$H, $B28 - 1, 週間シフト!DE:DE, 1) &gt; 0, IFERROR(VLOOKUP(CONCATENATE($AZ28, ":", FLOOR((COLUMN() - 4) / 2, 1) * 100 + MOD(COLUMN(), 2) * 30), 週間シフト!$DP:$DQ, 2, FALSE), 0), "")</f>
        <v/>
      </c>
      <c r="R28" s="10" t="str">
        <f>IF(COUNTIFS(週間シフト!$B:$B, $A28, 週間シフト!$H:$H, $B28, 週間シフト!BJ:BJ, 1) + COUNTIFS(週間シフト!$B:$B, $A28, 週間シフト!$H:$H, $B28 - 1, 週間シフト!DF:DF, 1) &gt; 0, IFERROR(VLOOKUP(CONCATENATE($AZ28, ":", FLOOR((COLUMN() - 4) / 2, 1) * 100 + MOD(COLUMN(), 2) * 30), 週間シフト!$DP:$DQ, 2, FALSE), 0), "")</f>
        <v/>
      </c>
      <c r="S28" s="10" t="str">
        <f>IF(COUNTIFS(週間シフト!$B:$B, $A28, 週間シフト!$H:$H, $B28, 週間シフト!BK:BK, 1) + COUNTIFS(週間シフト!$B:$B, $A28, 週間シフト!$H:$H, $B28 - 1, 週間シフト!DG:DG, 1) &gt; 0, IFERROR(VLOOKUP(CONCATENATE($AZ28, ":", FLOOR((COLUMN() - 4) / 2, 1) * 100 + MOD(COLUMN(), 2) * 30), 週間シフト!$DP:$DQ, 2, FALSE), 0), "")</f>
        <v/>
      </c>
      <c r="T28" s="10" t="str">
        <f>IF(COUNTIFS(週間シフト!$B:$B, $A28, 週間シフト!$H:$H, $B28, 週間シフト!BL:BL, 1) + COUNTIFS(週間シフト!$B:$B, $A28, 週間シフト!$H:$H, $B28 - 1, 週間シフト!DH:DH, 1) &gt; 0, IFERROR(VLOOKUP(CONCATENATE($AZ28, ":", FLOOR((COLUMN() - 4) / 2, 1) * 100 + MOD(COLUMN(), 2) * 30), 週間シフト!$DP:$DQ, 2, FALSE), 0), "")</f>
        <v/>
      </c>
      <c r="U28" s="10" t="str">
        <f>IF(COUNTIFS(週間シフト!$B:$B, $A28, 週間シフト!$H:$H, $B28, 週間シフト!BM:BM, 1) + COUNTIFS(週間シフト!$B:$B, $A28, 週間シフト!$H:$H, $B28 - 1, 週間シフト!DI:DI, 1) &gt; 0, IFERROR(VLOOKUP(CONCATENATE($AZ28, ":", FLOOR((COLUMN() - 4) / 2, 1) * 100 + MOD(COLUMN(), 2) * 30), 週間シフト!$DP:$DQ, 2, FALSE), 0), "")</f>
        <v/>
      </c>
      <c r="V28" s="10" t="str">
        <f>IF(COUNTIFS(週間シフト!$B:$B, $A28, 週間シフト!$H:$H, $B28, 週間シフト!BN:BN, 1) + COUNTIFS(週間シフト!$B:$B, $A28, 週間シフト!$H:$H, $B28 - 1, 週間シフト!DJ:DJ, 1) &gt; 0, IFERROR(VLOOKUP(CONCATENATE($AZ28, ":", FLOOR((COLUMN() - 4) / 2, 1) * 100 + MOD(COLUMN(), 2) * 30), 週間シフト!$DP:$DQ, 2, FALSE), 0), "")</f>
        <v/>
      </c>
      <c r="W28" s="10" t="str">
        <f>IF(COUNTIFS(週間シフト!$B:$B, $A28, 週間シフト!$H:$H, $B28, 週間シフト!BO:BO, 1) + COUNTIFS(週間シフト!$B:$B, $A28, 週間シフト!$H:$H, $B28 - 1, 週間シフト!DK:DK, 1) &gt; 0, IFERROR(VLOOKUP(CONCATENATE($AZ28, ":", FLOOR((COLUMN() - 4) / 2, 1) * 100 + MOD(COLUMN(), 2) * 30), 週間シフト!$DP:$DQ, 2, FALSE), 0), "")</f>
        <v/>
      </c>
      <c r="X28" s="10" t="str">
        <f>IF(COUNTIFS(週間シフト!$B:$B, $A28, 週間シフト!$H:$H, $B28, 週間シフト!BP:BP, 1) + COUNTIFS(週間シフト!$B:$B, $A28, 週間シフト!$H:$H, $B28 - 1, 週間シフト!DL:DL, 1) &gt; 0, IFERROR(VLOOKUP(CONCATENATE($AZ28, ":", FLOOR((COLUMN() - 4) / 2, 1) * 100 + MOD(COLUMN(), 2) * 30), 週間シフト!$DP:$DQ, 2, FALSE), 0), "")</f>
        <v/>
      </c>
      <c r="Y28" s="10" t="str">
        <f>IF(COUNTIFS(週間シフト!$B:$B, $A28, 週間シフト!$H:$H, $B28, 週間シフト!BQ:BQ, 1) + COUNTIFS(週間シフト!$B:$B, $A28, 週間シフト!$H:$H, $B28 - 1, 週間シフト!DM:DM, 1) &gt; 0, IFERROR(VLOOKUP(CONCATENATE($AZ28, ":", FLOOR((COLUMN() - 4) / 2, 1) * 100 + MOD(COLUMN(), 2) * 30), 週間シフト!$DP:$DQ, 2, FALSE), 0), "")</f>
        <v/>
      </c>
      <c r="Z28" s="10" t="str">
        <f>IF(COUNTIFS(週間シフト!$B:$B, $A28, 週間シフト!$H:$H, $B28, 週間シフト!BR:BR, 1) + COUNTIFS(週間シフト!$B:$B, $A28, 週間シフト!$H:$H, $B28 - 1, 週間シフト!DN:DN, 1) &gt; 0, IFERROR(VLOOKUP(CONCATENATE($AZ28, ":", FLOOR((COLUMN() - 4) / 2, 1) * 100 + MOD(COLUMN(), 2) * 30), 週間シフト!$DP:$DQ, 2, FALSE), 0), "")</f>
        <v/>
      </c>
      <c r="AA28" s="10" t="str">
        <f>IF(COUNTIFS(週間シフト!$B:$B, $A28, 週間シフト!$H:$H, $B28, 週間シフト!BS:BS, 1) + COUNTIFS(週間シフト!$B:$B, $A28, 週間シフト!$H:$H, $B28 - 1, 週間シフト!DO:DO, 1) &gt; 0, IFERROR(VLOOKUP(CONCATENATE($AZ28, ":", FLOOR((COLUMN() - 4) / 2, 1) * 100 + MOD(COLUMN(), 2) * 30), 週間シフト!$DP:$DQ, 2, FALSE), 0), "")</f>
        <v/>
      </c>
      <c r="AB28" s="10" t="str">
        <f>IF(COUNTIFS(週間シフト!$B:$B, $A28, 週間シフト!$H:$H, $B28, 週間シフト!BT:BT, 1) + COUNTIFS(週間シフト!$B:$B, $A28, 週間シフト!$H:$H, $B28 - 1, 週間シフト!DP:DP, 1) &gt; 0, IFERROR(VLOOKUP(CONCATENATE($AZ28, ":", FLOOR((COLUMN() - 4) / 2, 1) * 100 + MOD(COLUMN(), 2) * 30), 週間シフト!$DP:$DQ, 2, FALSE), 0), "")</f>
        <v/>
      </c>
      <c r="AC28" s="10" t="str">
        <f>IF(COUNTIFS(週間シフト!$B:$B, $A28, 週間シフト!$H:$H, $B28, 週間シフト!BU:BU, 1) + COUNTIFS(週間シフト!$B:$B, $A28, 週間シフト!$H:$H, $B28 - 1, 週間シフト!DQ:DQ, 1) &gt; 0, IFERROR(VLOOKUP(CONCATENATE($AZ28, ":", FLOOR((COLUMN() - 4) / 2, 1) * 100 + MOD(COLUMN(), 2) * 30), 週間シフト!$DP:$DQ, 2, FALSE), 0), "")</f>
        <v/>
      </c>
      <c r="AD28" s="10" t="str">
        <f>IF(COUNTIFS(週間シフト!$B:$B, $A28, 週間シフト!$H:$H, $B28, 週間シフト!BV:BV, 1) + COUNTIFS(週間シフト!$B:$B, $A28, 週間シフト!$H:$H, $B28 - 1, 週間シフト!DR:DR, 1) &gt; 0, IFERROR(VLOOKUP(CONCATENATE($AZ28, ":", FLOOR((COLUMN() - 4) / 2, 1) * 100 + MOD(COLUMN(), 2) * 30), 週間シフト!$DP:$DQ, 2, FALSE), 0), "")</f>
        <v/>
      </c>
      <c r="AE28" s="10" t="str">
        <f>IF(COUNTIFS(週間シフト!$B:$B, $A28, 週間シフト!$H:$H, $B28, 週間シフト!BW:BW, 1) + COUNTIFS(週間シフト!$B:$B, $A28, 週間シフト!$H:$H, $B28 - 1, 週間シフト!DS:DS, 1) &gt; 0, IFERROR(VLOOKUP(CONCATENATE($AZ28, ":", FLOOR((COLUMN() - 4) / 2, 1) * 100 + MOD(COLUMN(), 2) * 30), 週間シフト!$DP:$DQ, 2, FALSE), 0), "")</f>
        <v/>
      </c>
      <c r="AF28" s="10" t="str">
        <f>IF(COUNTIFS(週間シフト!$B:$B, $A28, 週間シフト!$H:$H, $B28, 週間シフト!BX:BX, 1) + COUNTIFS(週間シフト!$B:$B, $A28, 週間シフト!$H:$H, $B28 - 1, 週間シフト!DT:DT, 1) &gt; 0, IFERROR(VLOOKUP(CONCATENATE($AZ28, ":", FLOOR((COLUMN() - 4) / 2, 1) * 100 + MOD(COLUMN(), 2) * 30), 週間シフト!$DP:$DQ, 2, FALSE), 0), "")</f>
        <v/>
      </c>
      <c r="AG28" s="10" t="str">
        <f>IF(COUNTIFS(週間シフト!$B:$B, $A28, 週間シフト!$H:$H, $B28, 週間シフト!BY:BY, 1) + COUNTIFS(週間シフト!$B:$B, $A28, 週間シフト!$H:$H, $B28 - 1, 週間シフト!DU:DU, 1) &gt; 0, IFERROR(VLOOKUP(CONCATENATE($AZ28, ":", FLOOR((COLUMN() - 4) / 2, 1) * 100 + MOD(COLUMN(), 2) * 30), 週間シフト!$DP:$DQ, 2, FALSE), 0), "")</f>
        <v/>
      </c>
      <c r="AH28" s="10" t="str">
        <f>IF(COUNTIFS(週間シフト!$B:$B, $A28, 週間シフト!$H:$H, $B28, 週間シフト!BZ:BZ, 1) + COUNTIFS(週間シフト!$B:$B, $A28, 週間シフト!$H:$H, $B28 - 1, 週間シフト!DV:DV, 1) &gt; 0, IFERROR(VLOOKUP(CONCATENATE($AZ28, ":", FLOOR((COLUMN() - 4) / 2, 1) * 100 + MOD(COLUMN(), 2) * 30), 週間シフト!$DP:$DQ, 2, FALSE), 0), "")</f>
        <v/>
      </c>
      <c r="AI28" s="10" t="str">
        <f>IF(COUNTIFS(週間シフト!$B:$B, $A28, 週間シフト!$H:$H, $B28, 週間シフト!CA:CA, 1) + COUNTIFS(週間シフト!$B:$B, $A28, 週間シフト!$H:$H, $B28 - 1, 週間シフト!DW:DW, 1) &gt; 0, IFERROR(VLOOKUP(CONCATENATE($AZ28, ":", FLOOR((COLUMN() - 4) / 2, 1) * 100 + MOD(COLUMN(), 2) * 30), 週間シフト!$DP:$DQ, 2, FALSE), 0), "")</f>
        <v/>
      </c>
      <c r="AJ28" s="10" t="str">
        <f>IF(COUNTIFS(週間シフト!$B:$B, $A28, 週間シフト!$H:$H, $B28, 週間シフト!CB:CB, 1) + COUNTIFS(週間シフト!$B:$B, $A28, 週間シフト!$H:$H, $B28 - 1, 週間シフト!DX:DX, 1) &gt; 0, IFERROR(VLOOKUP(CONCATENATE($AZ28, ":", FLOOR((COLUMN() - 4) / 2, 1) * 100 + MOD(COLUMN(), 2) * 30), 週間シフト!$DP:$DQ, 2, FALSE), 0), "")</f>
        <v/>
      </c>
      <c r="AK28" s="10" t="str">
        <f>IF(COUNTIFS(週間シフト!$B:$B, $A28, 週間シフト!$H:$H, $B28, 週間シフト!CC:CC, 1) + COUNTIFS(週間シフト!$B:$B, $A28, 週間シフト!$H:$H, $B28 - 1, 週間シフト!DY:DY, 1) &gt; 0, IFERROR(VLOOKUP(CONCATENATE($AZ28, ":", FLOOR((COLUMN() - 4) / 2, 1) * 100 + MOD(COLUMN(), 2) * 30), 週間シフト!$DP:$DQ, 2, FALSE), 0), "")</f>
        <v/>
      </c>
      <c r="AL28" s="10" t="str">
        <f>IF(COUNTIFS(週間シフト!$B:$B, $A28, 週間シフト!$H:$H, $B28, 週間シフト!CD:CD, 1) + COUNTIFS(週間シフト!$B:$B, $A28, 週間シフト!$H:$H, $B28 - 1, 週間シフト!DZ:DZ, 1) &gt; 0, IFERROR(VLOOKUP(CONCATENATE($AZ28, ":", FLOOR((COLUMN() - 4) / 2, 1) * 100 + MOD(COLUMN(), 2) * 30), 週間シフト!$DP:$DQ, 2, FALSE), 0), "")</f>
        <v/>
      </c>
      <c r="AM28" s="10" t="str">
        <f>IF(COUNTIFS(週間シフト!$B:$B, $A28, 週間シフト!$H:$H, $B28, 週間シフト!CE:CE, 1) + COUNTIFS(週間シフト!$B:$B, $A28, 週間シフト!$H:$H, $B28 - 1, 週間シフト!EA:EA, 1) &gt; 0, IFERROR(VLOOKUP(CONCATENATE($AZ28, ":", FLOOR((COLUMN() - 4) / 2, 1) * 100 + MOD(COLUMN(), 2) * 30), 週間シフト!$DP:$DQ, 2, FALSE), 0), "")</f>
        <v/>
      </c>
      <c r="AN28" s="10" t="str">
        <f>IF(COUNTIFS(週間シフト!$B:$B, $A28, 週間シフト!$H:$H, $B28, 週間シフト!CF:CF, 1) + COUNTIFS(週間シフト!$B:$B, $A28, 週間シフト!$H:$H, $B28 - 1, 週間シフト!EB:EB, 1) &gt; 0, IFERROR(VLOOKUP(CONCATENATE($AZ28, ":", FLOOR((COLUMN() - 4) / 2, 1) * 100 + MOD(COLUMN(), 2) * 30), 週間シフト!$DP:$DQ, 2, FALSE), 0), "")</f>
        <v/>
      </c>
      <c r="AO28" s="10" t="str">
        <f>IF(COUNTIFS(週間シフト!$B:$B, $A28, 週間シフト!$H:$H, $B28, 週間シフト!CG:CG, 1) + COUNTIFS(週間シフト!$B:$B, $A28, 週間シフト!$H:$H, $B28 - 1, 週間シフト!EC:EC, 1) &gt; 0, IFERROR(VLOOKUP(CONCATENATE($AZ28, ":", FLOOR((COLUMN() - 4) / 2, 1) * 100 + MOD(COLUMN(), 2) * 30), 週間シフト!$DP:$DQ, 2, FALSE), 0), "")</f>
        <v/>
      </c>
      <c r="AP28" s="10" t="str">
        <f>IF(COUNTIFS(週間シフト!$B:$B, $A28, 週間シフト!$H:$H, $B28, 週間シフト!CH:CH, 1) + COUNTIFS(週間シフト!$B:$B, $A28, 週間シフト!$H:$H, $B28 - 1, 週間シフト!ED:ED, 1) &gt; 0, IFERROR(VLOOKUP(CONCATENATE($AZ28, ":", FLOOR((COLUMN() - 4) / 2, 1) * 100 + MOD(COLUMN(), 2) * 30), 週間シフト!$DP:$DQ, 2, FALSE), 0), "")</f>
        <v/>
      </c>
      <c r="AQ28" s="10" t="str">
        <f>IF(COUNTIFS(週間シフト!$B:$B, $A28, 週間シフト!$H:$H, $B28, 週間シフト!CI:CI, 1) + COUNTIFS(週間シフト!$B:$B, $A28, 週間シフト!$H:$H, $B28 - 1, 週間シフト!EE:EE, 1) &gt; 0, IFERROR(VLOOKUP(CONCATENATE($AZ28, ":", FLOOR((COLUMN() - 4) / 2, 1) * 100 + MOD(COLUMN(), 2) * 30), 週間シフト!$DP:$DQ, 2, FALSE), 0), "")</f>
        <v/>
      </c>
      <c r="AR28" s="10" t="str">
        <f>IF(COUNTIFS(週間シフト!$B:$B, $A28, 週間シフト!$H:$H, $B28, 週間シフト!CJ:CJ, 1) + COUNTIFS(週間シフト!$B:$B, $A28, 週間シフト!$H:$H, $B28 - 1, 週間シフト!EF:EF, 1) &gt; 0, IFERROR(VLOOKUP(CONCATENATE($AZ28, ":", FLOOR((COLUMN() - 4) / 2, 1) * 100 + MOD(COLUMN(), 2) * 30), 週間シフト!$DP:$DQ, 2, FALSE), 0), "")</f>
        <v/>
      </c>
      <c r="AS28" s="10" t="str">
        <f>IF(COUNTIFS(週間シフト!$B:$B, $A28, 週間シフト!$H:$H, $B28, 週間シフト!CK:CK, 1) + COUNTIFS(週間シフト!$B:$B, $A28, 週間シフト!$H:$H, $B28 - 1, 週間シフト!EG:EG, 1) &gt; 0, IFERROR(VLOOKUP(CONCATENATE($AZ28, ":", FLOOR((COLUMN() - 4) / 2, 1) * 100 + MOD(COLUMN(), 2) * 30), 週間シフト!$DP:$DQ, 2, FALSE), 0), "")</f>
        <v/>
      </c>
      <c r="AT28" s="10" t="str">
        <f>IF(COUNTIFS(週間シフト!$B:$B, $A28, 週間シフト!$H:$H, $B28, 週間シフト!CL:CL, 1) + COUNTIFS(週間シフト!$B:$B, $A28, 週間シフト!$H:$H, $B28 - 1, 週間シフト!EH:EH, 1) &gt; 0, IFERROR(VLOOKUP(CONCATENATE($AZ28, ":", FLOOR((COLUMN() - 4) / 2, 1) * 100 + MOD(COLUMN(), 2) * 30), 週間シフト!$DP:$DQ, 2, FALSE), 0), "")</f>
        <v/>
      </c>
      <c r="AU28" s="10" t="str">
        <f>IF(COUNTIFS(週間シフト!$B:$B, $A28, 週間シフト!$H:$H, $B28, 週間シフト!CM:CM, 1) + COUNTIFS(週間シフト!$B:$B, $A28, 週間シフト!$H:$H, $B28 - 1, 週間シフト!EI:EI, 1) &gt; 0, IFERROR(VLOOKUP(CONCATENATE($AZ28, ":", FLOOR((COLUMN() - 4) / 2, 1) * 100 + MOD(COLUMN(), 2) * 30), 週間シフト!$DP:$DQ, 2, FALSE), 0), "")</f>
        <v/>
      </c>
      <c r="AV28" s="10" t="str">
        <f>IF(COUNTIFS(週間シフト!$B:$B, $A28, 週間シフト!$H:$H, $B28, 週間シフト!CN:CN, 1) + COUNTIFS(週間シフト!$B:$B, $A28, 週間シフト!$H:$H, $B28 - 1, 週間シフト!EJ:EJ, 1) &gt; 0, IFERROR(VLOOKUP(CONCATENATE($AZ28, ":", FLOOR((COLUMN() - 4) / 2, 1) * 100 + MOD(COLUMN(), 2) * 30), 週間シフト!$DP:$DQ, 2, FALSE), 0), "")</f>
        <v/>
      </c>
      <c r="AW28" s="10" t="str">
        <f>IF(COUNTIFS(週間シフト!$B:$B, $A28, 週間シフト!$H:$H, $B28, 週間シフト!CO:CO, 1) + COUNTIFS(週間シフト!$B:$B, $A28, 週間シフト!$H:$H, $B28 - 1, 週間シフト!EK:EK, 1) &gt; 0, IFERROR(VLOOKUP(CONCATENATE($AZ28, ":", FLOOR((COLUMN() - 4) / 2, 1) * 100 + MOD(COLUMN(), 2) * 30), 週間シフト!$DP:$DQ, 2, FALSE), 0), "")</f>
        <v/>
      </c>
      <c r="AX28" s="10" t="str">
        <f>IF(COUNTIFS(週間シフト!$B:$B, $A28, 週間シフト!$H:$H, $B28, 週間シフト!CP:CP, 1) + COUNTIFS(週間シフト!$B:$B, $A28, 週間シフト!$H:$H, $B28 - 1, 週間シフト!EL:EL, 1) &gt; 0, IFERROR(VLOOKUP(CONCATENATE($AZ28, ":", FLOOR((COLUMN() - 4) / 2, 1) * 100 + MOD(COLUMN(), 2) * 30), 週間シフト!$DP:$DQ, 2, FALSE), 0), "")</f>
        <v/>
      </c>
      <c r="AY28" s="10" t="str">
        <f>IF(COUNTIFS(週間シフト!$B:$B, $A28, 週間シフト!$H:$H, $B28, 週間シフト!CQ:CQ, 1) + COUNTIFS(週間シフト!$B:$B, $A28, 週間シフト!$H:$H, $B28 - 1, 週間シフト!EM:EM, 1) &gt; 0, IFERROR(VLOOKUP(CONCATENATE($AZ28, ":", FLOOR((COLUMN() - 4) / 2, 1) * 100 + MOD(COLUMN(), 2) * 30), 週間シフト!$DP:$DQ, 2, FALSE), 0), "")</f>
        <v/>
      </c>
      <c r="AZ28" s="2" t="e">
        <f>CONCATENATE(VLOOKUP(A28, スタッフ一覧!A:D, 4, FALSE), ":",  YEAR(B28), ":",  MONTH(B28), ":",  DAY(B28))</f>
        <v>#N/A</v>
      </c>
      <c r="BA28"/>
      <c r="BB28"/>
    </row>
    <row r="29" spans="1:54">
      <c r="A29" s="1"/>
      <c r="B29" s="5"/>
      <c r="C29" s="12" t="str">
        <f t="shared" si="0"/>
        <v/>
      </c>
      <c r="D29" s="10" t="str">
        <f>IF(COUNTIFS(週間シフト!$B:$B, $A29, 週間シフト!$H:$H, $B29, 週間シフト!AV:AV, 1) + COUNTIFS(週間シフト!$B:$B, $A29, 週間シフト!$H:$H, $B29 - 1, 週間シフト!CR:CR, 1) &gt; 0, IFERROR(VLOOKUP(CONCATENATE($AZ29, ":", FLOOR((COLUMN() - 4) / 2, 1) * 100 + MOD(COLUMN(), 2) * 30), 週間シフト!$DP:$DQ, 2, FALSE), 0), "")</f>
        <v/>
      </c>
      <c r="E29" s="10" t="str">
        <f>IF(COUNTIFS(週間シフト!$B:$B, $A29, 週間シフト!$H:$H, $B29, 週間シフト!AW:AW, 1) + COUNTIFS(週間シフト!$B:$B, $A29, 週間シフト!$H:$H, $B29 - 1, 週間シフト!CS:CS, 1) &gt; 0, IFERROR(VLOOKUP(CONCATENATE($AZ29, ":", FLOOR((COLUMN() - 4) / 2, 1) * 100 + MOD(COLUMN(), 2) * 30), 週間シフト!$DP:$DQ, 2, FALSE), 0), "")</f>
        <v/>
      </c>
      <c r="F29" s="10" t="str">
        <f>IF(COUNTIFS(週間シフト!$B:$B, $A29, 週間シフト!$H:$H, $B29, 週間シフト!AX:AX, 1) + COUNTIFS(週間シフト!$B:$B, $A29, 週間シフト!$H:$H, $B29 - 1, 週間シフト!CT:CT, 1) &gt; 0, IFERROR(VLOOKUP(CONCATENATE($AZ29, ":", FLOOR((COLUMN() - 4) / 2, 1) * 100 + MOD(COLUMN(), 2) * 30), 週間シフト!$DP:$DQ, 2, FALSE), 0), "")</f>
        <v/>
      </c>
      <c r="G29" s="10" t="str">
        <f>IF(COUNTIFS(週間シフト!$B:$B, $A29, 週間シフト!$H:$H, $B29, 週間シフト!AY:AY, 1) + COUNTIFS(週間シフト!$B:$B, $A29, 週間シフト!$H:$H, $B29 - 1, 週間シフト!CU:CU, 1) &gt; 0, IFERROR(VLOOKUP(CONCATENATE($AZ29, ":", FLOOR((COLUMN() - 4) / 2, 1) * 100 + MOD(COLUMN(), 2) * 30), 週間シフト!$DP:$DQ, 2, FALSE), 0), "")</f>
        <v/>
      </c>
      <c r="H29" s="10" t="str">
        <f>IF(COUNTIFS(週間シフト!$B:$B, $A29, 週間シフト!$H:$H, $B29, 週間シフト!AZ:AZ, 1) + COUNTIFS(週間シフト!$B:$B, $A29, 週間シフト!$H:$H, $B29 - 1, 週間シフト!CV:CV, 1) &gt; 0, IFERROR(VLOOKUP(CONCATENATE($AZ29, ":", FLOOR((COLUMN() - 4) / 2, 1) * 100 + MOD(COLUMN(), 2) * 30), 週間シフト!$DP:$DQ, 2, FALSE), 0), "")</f>
        <v/>
      </c>
      <c r="I29" s="10" t="str">
        <f>IF(COUNTIFS(週間シフト!$B:$B, $A29, 週間シフト!$H:$H, $B29, 週間シフト!BA:BA, 1) + COUNTIFS(週間シフト!$B:$B, $A29, 週間シフト!$H:$H, $B29 - 1, 週間シフト!CW:CW, 1) &gt; 0, IFERROR(VLOOKUP(CONCATENATE($AZ29, ":", FLOOR((COLUMN() - 4) / 2, 1) * 100 + MOD(COLUMN(), 2) * 30), 週間シフト!$DP:$DQ, 2, FALSE), 0), "")</f>
        <v/>
      </c>
      <c r="J29" s="10" t="str">
        <f>IF(COUNTIFS(週間シフト!$B:$B, $A29, 週間シフト!$H:$H, $B29, 週間シフト!BB:BB, 1) + COUNTIFS(週間シフト!$B:$B, $A29, 週間シフト!$H:$H, $B29 - 1, 週間シフト!CX:CX, 1) &gt; 0, IFERROR(VLOOKUP(CONCATENATE($AZ29, ":", FLOOR((COLUMN() - 4) / 2, 1) * 100 + MOD(COLUMN(), 2) * 30), 週間シフト!$DP:$DQ, 2, FALSE), 0), "")</f>
        <v/>
      </c>
      <c r="K29" s="10" t="str">
        <f>IF(COUNTIFS(週間シフト!$B:$B, $A29, 週間シフト!$H:$H, $B29, 週間シフト!BC:BC, 1) + COUNTIFS(週間シフト!$B:$B, $A29, 週間シフト!$H:$H, $B29 - 1, 週間シフト!CY:CY, 1) &gt; 0, IFERROR(VLOOKUP(CONCATENATE($AZ29, ":", FLOOR((COLUMN() - 4) / 2, 1) * 100 + MOD(COLUMN(), 2) * 30), 週間シフト!$DP:$DQ, 2, FALSE), 0), "")</f>
        <v/>
      </c>
      <c r="L29" s="10" t="str">
        <f>IF(COUNTIFS(週間シフト!$B:$B, $A29, 週間シフト!$H:$H, $B29, 週間シフト!BD:BD, 1) + COUNTIFS(週間シフト!$B:$B, $A29, 週間シフト!$H:$H, $B29 - 1, 週間シフト!CZ:CZ, 1) &gt; 0, IFERROR(VLOOKUP(CONCATENATE($AZ29, ":", FLOOR((COLUMN() - 4) / 2, 1) * 100 + MOD(COLUMN(), 2) * 30), 週間シフト!$DP:$DQ, 2, FALSE), 0), "")</f>
        <v/>
      </c>
      <c r="M29" s="10" t="str">
        <f>IF(COUNTIFS(週間シフト!$B:$B, $A29, 週間シフト!$H:$H, $B29, 週間シフト!BE:BE, 1) + COUNTIFS(週間シフト!$B:$B, $A29, 週間シフト!$H:$H, $B29 - 1, 週間シフト!DA:DA, 1) &gt; 0, IFERROR(VLOOKUP(CONCATENATE($AZ29, ":", FLOOR((COLUMN() - 4) / 2, 1) * 100 + MOD(COLUMN(), 2) * 30), 週間シフト!$DP:$DQ, 2, FALSE), 0), "")</f>
        <v/>
      </c>
      <c r="N29" s="10" t="str">
        <f>IF(COUNTIFS(週間シフト!$B:$B, $A29, 週間シフト!$H:$H, $B29, 週間シフト!BF:BF, 1) + COUNTIFS(週間シフト!$B:$B, $A29, 週間シフト!$H:$H, $B29 - 1, 週間シフト!DB:DB, 1) &gt; 0, IFERROR(VLOOKUP(CONCATENATE($AZ29, ":", FLOOR((COLUMN() - 4) / 2, 1) * 100 + MOD(COLUMN(), 2) * 30), 週間シフト!$DP:$DQ, 2, FALSE), 0), "")</f>
        <v/>
      </c>
      <c r="O29" s="10" t="str">
        <f>IF(COUNTIFS(週間シフト!$B:$B, $A29, 週間シフト!$H:$H, $B29, 週間シフト!BG:BG, 1) + COUNTIFS(週間シフト!$B:$B, $A29, 週間シフト!$H:$H, $B29 - 1, 週間シフト!DC:DC, 1) &gt; 0, IFERROR(VLOOKUP(CONCATENATE($AZ29, ":", FLOOR((COLUMN() - 4) / 2, 1) * 100 + MOD(COLUMN(), 2) * 30), 週間シフト!$DP:$DQ, 2, FALSE), 0), "")</f>
        <v/>
      </c>
      <c r="P29" s="10" t="str">
        <f>IF(COUNTIFS(週間シフト!$B:$B, $A29, 週間シフト!$H:$H, $B29, 週間シフト!BH:BH, 1) + COUNTIFS(週間シフト!$B:$B, $A29, 週間シフト!$H:$H, $B29 - 1, 週間シフト!DD:DD, 1) &gt; 0, IFERROR(VLOOKUP(CONCATENATE($AZ29, ":", FLOOR((COLUMN() - 4) / 2, 1) * 100 + MOD(COLUMN(), 2) * 30), 週間シフト!$DP:$DQ, 2, FALSE), 0), "")</f>
        <v/>
      </c>
      <c r="Q29" s="10" t="str">
        <f>IF(COUNTIFS(週間シフト!$B:$B, $A29, 週間シフト!$H:$H, $B29, 週間シフト!BI:BI, 1) + COUNTIFS(週間シフト!$B:$B, $A29, 週間シフト!$H:$H, $B29 - 1, 週間シフト!DE:DE, 1) &gt; 0, IFERROR(VLOOKUP(CONCATENATE($AZ29, ":", FLOOR((COLUMN() - 4) / 2, 1) * 100 + MOD(COLUMN(), 2) * 30), 週間シフト!$DP:$DQ, 2, FALSE), 0), "")</f>
        <v/>
      </c>
      <c r="R29" s="10" t="str">
        <f>IF(COUNTIFS(週間シフト!$B:$B, $A29, 週間シフト!$H:$H, $B29, 週間シフト!BJ:BJ, 1) + COUNTIFS(週間シフト!$B:$B, $A29, 週間シフト!$H:$H, $B29 - 1, 週間シフト!DF:DF, 1) &gt; 0, IFERROR(VLOOKUP(CONCATENATE($AZ29, ":", FLOOR((COLUMN() - 4) / 2, 1) * 100 + MOD(COLUMN(), 2) * 30), 週間シフト!$DP:$DQ, 2, FALSE), 0), "")</f>
        <v/>
      </c>
      <c r="S29" s="10" t="str">
        <f>IF(COUNTIFS(週間シフト!$B:$B, $A29, 週間シフト!$H:$H, $B29, 週間シフト!BK:BK, 1) + COUNTIFS(週間シフト!$B:$B, $A29, 週間シフト!$H:$H, $B29 - 1, 週間シフト!DG:DG, 1) &gt; 0, IFERROR(VLOOKUP(CONCATENATE($AZ29, ":", FLOOR((COLUMN() - 4) / 2, 1) * 100 + MOD(COLUMN(), 2) * 30), 週間シフト!$DP:$DQ, 2, FALSE), 0), "")</f>
        <v/>
      </c>
      <c r="T29" s="10" t="str">
        <f>IF(COUNTIFS(週間シフト!$B:$B, $A29, 週間シフト!$H:$H, $B29, 週間シフト!BL:BL, 1) + COUNTIFS(週間シフト!$B:$B, $A29, 週間シフト!$H:$H, $B29 - 1, 週間シフト!DH:DH, 1) &gt; 0, IFERROR(VLOOKUP(CONCATENATE($AZ29, ":", FLOOR((COLUMN() - 4) / 2, 1) * 100 + MOD(COLUMN(), 2) * 30), 週間シフト!$DP:$DQ, 2, FALSE), 0), "")</f>
        <v/>
      </c>
      <c r="U29" s="10" t="str">
        <f>IF(COUNTIFS(週間シフト!$B:$B, $A29, 週間シフト!$H:$H, $B29, 週間シフト!BM:BM, 1) + COUNTIFS(週間シフト!$B:$B, $A29, 週間シフト!$H:$H, $B29 - 1, 週間シフト!DI:DI, 1) &gt; 0, IFERROR(VLOOKUP(CONCATENATE($AZ29, ":", FLOOR((COLUMN() - 4) / 2, 1) * 100 + MOD(COLUMN(), 2) * 30), 週間シフト!$DP:$DQ, 2, FALSE), 0), "")</f>
        <v/>
      </c>
      <c r="V29" s="10" t="str">
        <f>IF(COUNTIFS(週間シフト!$B:$B, $A29, 週間シフト!$H:$H, $B29, 週間シフト!BN:BN, 1) + COUNTIFS(週間シフト!$B:$B, $A29, 週間シフト!$H:$H, $B29 - 1, 週間シフト!DJ:DJ, 1) &gt; 0, IFERROR(VLOOKUP(CONCATENATE($AZ29, ":", FLOOR((COLUMN() - 4) / 2, 1) * 100 + MOD(COLUMN(), 2) * 30), 週間シフト!$DP:$DQ, 2, FALSE), 0), "")</f>
        <v/>
      </c>
      <c r="W29" s="10" t="str">
        <f>IF(COUNTIFS(週間シフト!$B:$B, $A29, 週間シフト!$H:$H, $B29, 週間シフト!BO:BO, 1) + COUNTIFS(週間シフト!$B:$B, $A29, 週間シフト!$H:$H, $B29 - 1, 週間シフト!DK:DK, 1) &gt; 0, IFERROR(VLOOKUP(CONCATENATE($AZ29, ":", FLOOR((COLUMN() - 4) / 2, 1) * 100 + MOD(COLUMN(), 2) * 30), 週間シフト!$DP:$DQ, 2, FALSE), 0), "")</f>
        <v/>
      </c>
      <c r="X29" s="10" t="str">
        <f>IF(COUNTIFS(週間シフト!$B:$B, $A29, 週間シフト!$H:$H, $B29, 週間シフト!BP:BP, 1) + COUNTIFS(週間シフト!$B:$B, $A29, 週間シフト!$H:$H, $B29 - 1, 週間シフト!DL:DL, 1) &gt; 0, IFERROR(VLOOKUP(CONCATENATE($AZ29, ":", FLOOR((COLUMN() - 4) / 2, 1) * 100 + MOD(COLUMN(), 2) * 30), 週間シフト!$DP:$DQ, 2, FALSE), 0), "")</f>
        <v/>
      </c>
      <c r="Y29" s="10" t="str">
        <f>IF(COUNTIFS(週間シフト!$B:$B, $A29, 週間シフト!$H:$H, $B29, 週間シフト!BQ:BQ, 1) + COUNTIFS(週間シフト!$B:$B, $A29, 週間シフト!$H:$H, $B29 - 1, 週間シフト!DM:DM, 1) &gt; 0, IFERROR(VLOOKUP(CONCATENATE($AZ29, ":", FLOOR((COLUMN() - 4) / 2, 1) * 100 + MOD(COLUMN(), 2) * 30), 週間シフト!$DP:$DQ, 2, FALSE), 0), "")</f>
        <v/>
      </c>
      <c r="Z29" s="10" t="str">
        <f>IF(COUNTIFS(週間シフト!$B:$B, $A29, 週間シフト!$H:$H, $B29, 週間シフト!BR:BR, 1) + COUNTIFS(週間シフト!$B:$B, $A29, 週間シフト!$H:$H, $B29 - 1, 週間シフト!DN:DN, 1) &gt; 0, IFERROR(VLOOKUP(CONCATENATE($AZ29, ":", FLOOR((COLUMN() - 4) / 2, 1) * 100 + MOD(COLUMN(), 2) * 30), 週間シフト!$DP:$DQ, 2, FALSE), 0), "")</f>
        <v/>
      </c>
      <c r="AA29" s="10" t="str">
        <f>IF(COUNTIFS(週間シフト!$B:$B, $A29, 週間シフト!$H:$H, $B29, 週間シフト!BS:BS, 1) + COUNTIFS(週間シフト!$B:$B, $A29, 週間シフト!$H:$H, $B29 - 1, 週間シフト!DO:DO, 1) &gt; 0, IFERROR(VLOOKUP(CONCATENATE($AZ29, ":", FLOOR((COLUMN() - 4) / 2, 1) * 100 + MOD(COLUMN(), 2) * 30), 週間シフト!$DP:$DQ, 2, FALSE), 0), "")</f>
        <v/>
      </c>
      <c r="AB29" s="10" t="str">
        <f>IF(COUNTIFS(週間シフト!$B:$B, $A29, 週間シフト!$H:$H, $B29, 週間シフト!BT:BT, 1) + COUNTIFS(週間シフト!$B:$B, $A29, 週間シフト!$H:$H, $B29 - 1, 週間シフト!DP:DP, 1) &gt; 0, IFERROR(VLOOKUP(CONCATENATE($AZ29, ":", FLOOR((COLUMN() - 4) / 2, 1) * 100 + MOD(COLUMN(), 2) * 30), 週間シフト!$DP:$DQ, 2, FALSE), 0), "")</f>
        <v/>
      </c>
      <c r="AC29" s="10" t="str">
        <f>IF(COUNTIFS(週間シフト!$B:$B, $A29, 週間シフト!$H:$H, $B29, 週間シフト!BU:BU, 1) + COUNTIFS(週間シフト!$B:$B, $A29, 週間シフト!$H:$H, $B29 - 1, 週間シフト!DQ:DQ, 1) &gt; 0, IFERROR(VLOOKUP(CONCATENATE($AZ29, ":", FLOOR((COLUMN() - 4) / 2, 1) * 100 + MOD(COLUMN(), 2) * 30), 週間シフト!$DP:$DQ, 2, FALSE), 0), "")</f>
        <v/>
      </c>
      <c r="AD29" s="10" t="str">
        <f>IF(COUNTIFS(週間シフト!$B:$B, $A29, 週間シフト!$H:$H, $B29, 週間シフト!BV:BV, 1) + COUNTIFS(週間シフト!$B:$B, $A29, 週間シフト!$H:$H, $B29 - 1, 週間シフト!DR:DR, 1) &gt; 0, IFERROR(VLOOKUP(CONCATENATE($AZ29, ":", FLOOR((COLUMN() - 4) / 2, 1) * 100 + MOD(COLUMN(), 2) * 30), 週間シフト!$DP:$DQ, 2, FALSE), 0), "")</f>
        <v/>
      </c>
      <c r="AE29" s="10" t="str">
        <f>IF(COUNTIFS(週間シフト!$B:$B, $A29, 週間シフト!$H:$H, $B29, 週間シフト!BW:BW, 1) + COUNTIFS(週間シフト!$B:$B, $A29, 週間シフト!$H:$H, $B29 - 1, 週間シフト!DS:DS, 1) &gt; 0, IFERROR(VLOOKUP(CONCATENATE($AZ29, ":", FLOOR((COLUMN() - 4) / 2, 1) * 100 + MOD(COLUMN(), 2) * 30), 週間シフト!$DP:$DQ, 2, FALSE), 0), "")</f>
        <v/>
      </c>
      <c r="AF29" s="10" t="str">
        <f>IF(COUNTIFS(週間シフト!$B:$B, $A29, 週間シフト!$H:$H, $B29, 週間シフト!BX:BX, 1) + COUNTIFS(週間シフト!$B:$B, $A29, 週間シフト!$H:$H, $B29 - 1, 週間シフト!DT:DT, 1) &gt; 0, IFERROR(VLOOKUP(CONCATENATE($AZ29, ":", FLOOR((COLUMN() - 4) / 2, 1) * 100 + MOD(COLUMN(), 2) * 30), 週間シフト!$DP:$DQ, 2, FALSE), 0), "")</f>
        <v/>
      </c>
      <c r="AG29" s="10" t="str">
        <f>IF(COUNTIFS(週間シフト!$B:$B, $A29, 週間シフト!$H:$H, $B29, 週間シフト!BY:BY, 1) + COUNTIFS(週間シフト!$B:$B, $A29, 週間シフト!$H:$H, $B29 - 1, 週間シフト!DU:DU, 1) &gt; 0, IFERROR(VLOOKUP(CONCATENATE($AZ29, ":", FLOOR((COLUMN() - 4) / 2, 1) * 100 + MOD(COLUMN(), 2) * 30), 週間シフト!$DP:$DQ, 2, FALSE), 0), "")</f>
        <v/>
      </c>
      <c r="AH29" s="10" t="str">
        <f>IF(COUNTIFS(週間シフト!$B:$B, $A29, 週間シフト!$H:$H, $B29, 週間シフト!BZ:BZ, 1) + COUNTIFS(週間シフト!$B:$B, $A29, 週間シフト!$H:$H, $B29 - 1, 週間シフト!DV:DV, 1) &gt; 0, IFERROR(VLOOKUP(CONCATENATE($AZ29, ":", FLOOR((COLUMN() - 4) / 2, 1) * 100 + MOD(COLUMN(), 2) * 30), 週間シフト!$DP:$DQ, 2, FALSE), 0), "")</f>
        <v/>
      </c>
      <c r="AI29" s="10" t="str">
        <f>IF(COUNTIFS(週間シフト!$B:$B, $A29, 週間シフト!$H:$H, $B29, 週間シフト!CA:CA, 1) + COUNTIFS(週間シフト!$B:$B, $A29, 週間シフト!$H:$H, $B29 - 1, 週間シフト!DW:DW, 1) &gt; 0, IFERROR(VLOOKUP(CONCATENATE($AZ29, ":", FLOOR((COLUMN() - 4) / 2, 1) * 100 + MOD(COLUMN(), 2) * 30), 週間シフト!$DP:$DQ, 2, FALSE), 0), "")</f>
        <v/>
      </c>
      <c r="AJ29" s="10" t="str">
        <f>IF(COUNTIFS(週間シフト!$B:$B, $A29, 週間シフト!$H:$H, $B29, 週間シフト!CB:CB, 1) + COUNTIFS(週間シフト!$B:$B, $A29, 週間シフト!$H:$H, $B29 - 1, 週間シフト!DX:DX, 1) &gt; 0, IFERROR(VLOOKUP(CONCATENATE($AZ29, ":", FLOOR((COLUMN() - 4) / 2, 1) * 100 + MOD(COLUMN(), 2) * 30), 週間シフト!$DP:$DQ, 2, FALSE), 0), "")</f>
        <v/>
      </c>
      <c r="AK29" s="10" t="str">
        <f>IF(COUNTIFS(週間シフト!$B:$B, $A29, 週間シフト!$H:$H, $B29, 週間シフト!CC:CC, 1) + COUNTIFS(週間シフト!$B:$B, $A29, 週間シフト!$H:$H, $B29 - 1, 週間シフト!DY:DY, 1) &gt; 0, IFERROR(VLOOKUP(CONCATENATE($AZ29, ":", FLOOR((COLUMN() - 4) / 2, 1) * 100 + MOD(COLUMN(), 2) * 30), 週間シフト!$DP:$DQ, 2, FALSE), 0), "")</f>
        <v/>
      </c>
      <c r="AL29" s="10" t="str">
        <f>IF(COUNTIFS(週間シフト!$B:$B, $A29, 週間シフト!$H:$H, $B29, 週間シフト!CD:CD, 1) + COUNTIFS(週間シフト!$B:$B, $A29, 週間シフト!$H:$H, $B29 - 1, 週間シフト!DZ:DZ, 1) &gt; 0, IFERROR(VLOOKUP(CONCATENATE($AZ29, ":", FLOOR((COLUMN() - 4) / 2, 1) * 100 + MOD(COLUMN(), 2) * 30), 週間シフト!$DP:$DQ, 2, FALSE), 0), "")</f>
        <v/>
      </c>
      <c r="AM29" s="10" t="str">
        <f>IF(COUNTIFS(週間シフト!$B:$B, $A29, 週間シフト!$H:$H, $B29, 週間シフト!CE:CE, 1) + COUNTIFS(週間シフト!$B:$B, $A29, 週間シフト!$H:$H, $B29 - 1, 週間シフト!EA:EA, 1) &gt; 0, IFERROR(VLOOKUP(CONCATENATE($AZ29, ":", FLOOR((COLUMN() - 4) / 2, 1) * 100 + MOD(COLUMN(), 2) * 30), 週間シフト!$DP:$DQ, 2, FALSE), 0), "")</f>
        <v/>
      </c>
      <c r="AN29" s="10" t="str">
        <f>IF(COUNTIFS(週間シフト!$B:$B, $A29, 週間シフト!$H:$H, $B29, 週間シフト!CF:CF, 1) + COUNTIFS(週間シフト!$B:$B, $A29, 週間シフト!$H:$H, $B29 - 1, 週間シフト!EB:EB, 1) &gt; 0, IFERROR(VLOOKUP(CONCATENATE($AZ29, ":", FLOOR((COLUMN() - 4) / 2, 1) * 100 + MOD(COLUMN(), 2) * 30), 週間シフト!$DP:$DQ, 2, FALSE), 0), "")</f>
        <v/>
      </c>
      <c r="AO29" s="10" t="str">
        <f>IF(COUNTIFS(週間シフト!$B:$B, $A29, 週間シフト!$H:$H, $B29, 週間シフト!CG:CG, 1) + COUNTIFS(週間シフト!$B:$B, $A29, 週間シフト!$H:$H, $B29 - 1, 週間シフト!EC:EC, 1) &gt; 0, IFERROR(VLOOKUP(CONCATENATE($AZ29, ":", FLOOR((COLUMN() - 4) / 2, 1) * 100 + MOD(COLUMN(), 2) * 30), 週間シフト!$DP:$DQ, 2, FALSE), 0), "")</f>
        <v/>
      </c>
      <c r="AP29" s="10" t="str">
        <f>IF(COUNTIFS(週間シフト!$B:$B, $A29, 週間シフト!$H:$H, $B29, 週間シフト!CH:CH, 1) + COUNTIFS(週間シフト!$B:$B, $A29, 週間シフト!$H:$H, $B29 - 1, 週間シフト!ED:ED, 1) &gt; 0, IFERROR(VLOOKUP(CONCATENATE($AZ29, ":", FLOOR((COLUMN() - 4) / 2, 1) * 100 + MOD(COLUMN(), 2) * 30), 週間シフト!$DP:$DQ, 2, FALSE), 0), "")</f>
        <v/>
      </c>
      <c r="AQ29" s="10" t="str">
        <f>IF(COUNTIFS(週間シフト!$B:$B, $A29, 週間シフト!$H:$H, $B29, 週間シフト!CI:CI, 1) + COUNTIFS(週間シフト!$B:$B, $A29, 週間シフト!$H:$H, $B29 - 1, 週間シフト!EE:EE, 1) &gt; 0, IFERROR(VLOOKUP(CONCATENATE($AZ29, ":", FLOOR((COLUMN() - 4) / 2, 1) * 100 + MOD(COLUMN(), 2) * 30), 週間シフト!$DP:$DQ, 2, FALSE), 0), "")</f>
        <v/>
      </c>
      <c r="AR29" s="10" t="str">
        <f>IF(COUNTIFS(週間シフト!$B:$B, $A29, 週間シフト!$H:$H, $B29, 週間シフト!CJ:CJ, 1) + COUNTIFS(週間シフト!$B:$B, $A29, 週間シフト!$H:$H, $B29 - 1, 週間シフト!EF:EF, 1) &gt; 0, IFERROR(VLOOKUP(CONCATENATE($AZ29, ":", FLOOR((COLUMN() - 4) / 2, 1) * 100 + MOD(COLUMN(), 2) * 30), 週間シフト!$DP:$DQ, 2, FALSE), 0), "")</f>
        <v/>
      </c>
      <c r="AS29" s="10" t="str">
        <f>IF(COUNTIFS(週間シフト!$B:$B, $A29, 週間シフト!$H:$H, $B29, 週間シフト!CK:CK, 1) + COUNTIFS(週間シフト!$B:$B, $A29, 週間シフト!$H:$H, $B29 - 1, 週間シフト!EG:EG, 1) &gt; 0, IFERROR(VLOOKUP(CONCATENATE($AZ29, ":", FLOOR((COLUMN() - 4) / 2, 1) * 100 + MOD(COLUMN(), 2) * 30), 週間シフト!$DP:$DQ, 2, FALSE), 0), "")</f>
        <v/>
      </c>
      <c r="AT29" s="10" t="str">
        <f>IF(COUNTIFS(週間シフト!$B:$B, $A29, 週間シフト!$H:$H, $B29, 週間シフト!CL:CL, 1) + COUNTIFS(週間シフト!$B:$B, $A29, 週間シフト!$H:$H, $B29 - 1, 週間シフト!EH:EH, 1) &gt; 0, IFERROR(VLOOKUP(CONCATENATE($AZ29, ":", FLOOR((COLUMN() - 4) / 2, 1) * 100 + MOD(COLUMN(), 2) * 30), 週間シフト!$DP:$DQ, 2, FALSE), 0), "")</f>
        <v/>
      </c>
      <c r="AU29" s="10" t="str">
        <f>IF(COUNTIFS(週間シフト!$B:$B, $A29, 週間シフト!$H:$H, $B29, 週間シフト!CM:CM, 1) + COUNTIFS(週間シフト!$B:$B, $A29, 週間シフト!$H:$H, $B29 - 1, 週間シフト!EI:EI, 1) &gt; 0, IFERROR(VLOOKUP(CONCATENATE($AZ29, ":", FLOOR((COLUMN() - 4) / 2, 1) * 100 + MOD(COLUMN(), 2) * 30), 週間シフト!$DP:$DQ, 2, FALSE), 0), "")</f>
        <v/>
      </c>
      <c r="AV29" s="10" t="str">
        <f>IF(COUNTIFS(週間シフト!$B:$B, $A29, 週間シフト!$H:$H, $B29, 週間シフト!CN:CN, 1) + COUNTIFS(週間シフト!$B:$B, $A29, 週間シフト!$H:$H, $B29 - 1, 週間シフト!EJ:EJ, 1) &gt; 0, IFERROR(VLOOKUP(CONCATENATE($AZ29, ":", FLOOR((COLUMN() - 4) / 2, 1) * 100 + MOD(COLUMN(), 2) * 30), 週間シフト!$DP:$DQ, 2, FALSE), 0), "")</f>
        <v/>
      </c>
      <c r="AW29" s="10" t="str">
        <f>IF(COUNTIFS(週間シフト!$B:$B, $A29, 週間シフト!$H:$H, $B29, 週間シフト!CO:CO, 1) + COUNTIFS(週間シフト!$B:$B, $A29, 週間シフト!$H:$H, $B29 - 1, 週間シフト!EK:EK, 1) &gt; 0, IFERROR(VLOOKUP(CONCATENATE($AZ29, ":", FLOOR((COLUMN() - 4) / 2, 1) * 100 + MOD(COLUMN(), 2) * 30), 週間シフト!$DP:$DQ, 2, FALSE), 0), "")</f>
        <v/>
      </c>
      <c r="AX29" s="10" t="str">
        <f>IF(COUNTIFS(週間シフト!$B:$B, $A29, 週間シフト!$H:$H, $B29, 週間シフト!CP:CP, 1) + COUNTIFS(週間シフト!$B:$B, $A29, 週間シフト!$H:$H, $B29 - 1, 週間シフト!EL:EL, 1) &gt; 0, IFERROR(VLOOKUP(CONCATENATE($AZ29, ":", FLOOR((COLUMN() - 4) / 2, 1) * 100 + MOD(COLUMN(), 2) * 30), 週間シフト!$DP:$DQ, 2, FALSE), 0), "")</f>
        <v/>
      </c>
      <c r="AY29" s="10" t="str">
        <f>IF(COUNTIFS(週間シフト!$B:$B, $A29, 週間シフト!$H:$H, $B29, 週間シフト!CQ:CQ, 1) + COUNTIFS(週間シフト!$B:$B, $A29, 週間シフト!$H:$H, $B29 - 1, 週間シフト!EM:EM, 1) &gt; 0, IFERROR(VLOOKUP(CONCATENATE($AZ29, ":", FLOOR((COLUMN() - 4) / 2, 1) * 100 + MOD(COLUMN(), 2) * 30), 週間シフト!$DP:$DQ, 2, FALSE), 0), "")</f>
        <v/>
      </c>
      <c r="AZ29" s="2" t="e">
        <f>CONCATENATE(VLOOKUP(A29, スタッフ一覧!A:D, 4, FALSE), ":",  YEAR(B29), ":",  MONTH(B29), ":",  DAY(B29))</f>
        <v>#N/A</v>
      </c>
      <c r="BA29"/>
      <c r="BB29"/>
    </row>
    <row r="30" spans="1:54">
      <c r="A30" s="1"/>
      <c r="B30" s="5"/>
      <c r="C30" s="12" t="str">
        <f t="shared" si="0"/>
        <v/>
      </c>
      <c r="D30" s="10" t="str">
        <f>IF(COUNTIFS(週間シフト!$B:$B, $A30, 週間シフト!$H:$H, $B30, 週間シフト!AV:AV, 1) + COUNTIFS(週間シフト!$B:$B, $A30, 週間シフト!$H:$H, $B30 - 1, 週間シフト!CR:CR, 1) &gt; 0, IFERROR(VLOOKUP(CONCATENATE($AZ30, ":", FLOOR((COLUMN() - 4) / 2, 1) * 100 + MOD(COLUMN(), 2) * 30), 週間シフト!$DP:$DQ, 2, FALSE), 0), "")</f>
        <v/>
      </c>
      <c r="E30" s="10" t="str">
        <f>IF(COUNTIFS(週間シフト!$B:$B, $A30, 週間シフト!$H:$H, $B30, 週間シフト!AW:AW, 1) + COUNTIFS(週間シフト!$B:$B, $A30, 週間シフト!$H:$H, $B30 - 1, 週間シフト!CS:CS, 1) &gt; 0, IFERROR(VLOOKUP(CONCATENATE($AZ30, ":", FLOOR((COLUMN() - 4) / 2, 1) * 100 + MOD(COLUMN(), 2) * 30), 週間シフト!$DP:$DQ, 2, FALSE), 0), "")</f>
        <v/>
      </c>
      <c r="F30" s="10" t="str">
        <f>IF(COUNTIFS(週間シフト!$B:$B, $A30, 週間シフト!$H:$H, $B30, 週間シフト!AX:AX, 1) + COUNTIFS(週間シフト!$B:$B, $A30, 週間シフト!$H:$H, $B30 - 1, 週間シフト!CT:CT, 1) &gt; 0, IFERROR(VLOOKUP(CONCATENATE($AZ30, ":", FLOOR((COLUMN() - 4) / 2, 1) * 100 + MOD(COLUMN(), 2) * 30), 週間シフト!$DP:$DQ, 2, FALSE), 0), "")</f>
        <v/>
      </c>
      <c r="G30" s="10" t="str">
        <f>IF(COUNTIFS(週間シフト!$B:$B, $A30, 週間シフト!$H:$H, $B30, 週間シフト!AY:AY, 1) + COUNTIFS(週間シフト!$B:$B, $A30, 週間シフト!$H:$H, $B30 - 1, 週間シフト!CU:CU, 1) &gt; 0, IFERROR(VLOOKUP(CONCATENATE($AZ30, ":", FLOOR((COLUMN() - 4) / 2, 1) * 100 + MOD(COLUMN(), 2) * 30), 週間シフト!$DP:$DQ, 2, FALSE), 0), "")</f>
        <v/>
      </c>
      <c r="H30" s="10" t="str">
        <f>IF(COUNTIFS(週間シフト!$B:$B, $A30, 週間シフト!$H:$H, $B30, 週間シフト!AZ:AZ, 1) + COUNTIFS(週間シフト!$B:$B, $A30, 週間シフト!$H:$H, $B30 - 1, 週間シフト!CV:CV, 1) &gt; 0, IFERROR(VLOOKUP(CONCATENATE($AZ30, ":", FLOOR((COLUMN() - 4) / 2, 1) * 100 + MOD(COLUMN(), 2) * 30), 週間シフト!$DP:$DQ, 2, FALSE), 0), "")</f>
        <v/>
      </c>
      <c r="I30" s="10" t="str">
        <f>IF(COUNTIFS(週間シフト!$B:$B, $A30, 週間シフト!$H:$H, $B30, 週間シフト!BA:BA, 1) + COUNTIFS(週間シフト!$B:$B, $A30, 週間シフト!$H:$H, $B30 - 1, 週間シフト!CW:CW, 1) &gt; 0, IFERROR(VLOOKUP(CONCATENATE($AZ30, ":", FLOOR((COLUMN() - 4) / 2, 1) * 100 + MOD(COLUMN(), 2) * 30), 週間シフト!$DP:$DQ, 2, FALSE), 0), "")</f>
        <v/>
      </c>
      <c r="J30" s="10" t="str">
        <f>IF(COUNTIFS(週間シフト!$B:$B, $A30, 週間シフト!$H:$H, $B30, 週間シフト!BB:BB, 1) + COUNTIFS(週間シフト!$B:$B, $A30, 週間シフト!$H:$H, $B30 - 1, 週間シフト!CX:CX, 1) &gt; 0, IFERROR(VLOOKUP(CONCATENATE($AZ30, ":", FLOOR((COLUMN() - 4) / 2, 1) * 100 + MOD(COLUMN(), 2) * 30), 週間シフト!$DP:$DQ, 2, FALSE), 0), "")</f>
        <v/>
      </c>
      <c r="K30" s="10" t="str">
        <f>IF(COUNTIFS(週間シフト!$B:$B, $A30, 週間シフト!$H:$H, $B30, 週間シフト!BC:BC, 1) + COUNTIFS(週間シフト!$B:$B, $A30, 週間シフト!$H:$H, $B30 - 1, 週間シフト!CY:CY, 1) &gt; 0, IFERROR(VLOOKUP(CONCATENATE($AZ30, ":", FLOOR((COLUMN() - 4) / 2, 1) * 100 + MOD(COLUMN(), 2) * 30), 週間シフト!$DP:$DQ, 2, FALSE), 0), "")</f>
        <v/>
      </c>
      <c r="L30" s="10" t="str">
        <f>IF(COUNTIFS(週間シフト!$B:$B, $A30, 週間シフト!$H:$H, $B30, 週間シフト!BD:BD, 1) + COUNTIFS(週間シフト!$B:$B, $A30, 週間シフト!$H:$H, $B30 - 1, 週間シフト!CZ:CZ, 1) &gt; 0, IFERROR(VLOOKUP(CONCATENATE($AZ30, ":", FLOOR((COLUMN() - 4) / 2, 1) * 100 + MOD(COLUMN(), 2) * 30), 週間シフト!$DP:$DQ, 2, FALSE), 0), "")</f>
        <v/>
      </c>
      <c r="M30" s="10" t="str">
        <f>IF(COUNTIFS(週間シフト!$B:$B, $A30, 週間シフト!$H:$H, $B30, 週間シフト!BE:BE, 1) + COUNTIFS(週間シフト!$B:$B, $A30, 週間シフト!$H:$H, $B30 - 1, 週間シフト!DA:DA, 1) &gt; 0, IFERROR(VLOOKUP(CONCATENATE($AZ30, ":", FLOOR((COLUMN() - 4) / 2, 1) * 100 + MOD(COLUMN(), 2) * 30), 週間シフト!$DP:$DQ, 2, FALSE), 0), "")</f>
        <v/>
      </c>
      <c r="N30" s="10" t="str">
        <f>IF(COUNTIFS(週間シフト!$B:$B, $A30, 週間シフト!$H:$H, $B30, 週間シフト!BF:BF, 1) + COUNTIFS(週間シフト!$B:$B, $A30, 週間シフト!$H:$H, $B30 - 1, 週間シフト!DB:DB, 1) &gt; 0, IFERROR(VLOOKUP(CONCATENATE($AZ30, ":", FLOOR((COLUMN() - 4) / 2, 1) * 100 + MOD(COLUMN(), 2) * 30), 週間シフト!$DP:$DQ, 2, FALSE), 0), "")</f>
        <v/>
      </c>
      <c r="O30" s="10" t="str">
        <f>IF(COUNTIFS(週間シフト!$B:$B, $A30, 週間シフト!$H:$H, $B30, 週間シフト!BG:BG, 1) + COUNTIFS(週間シフト!$B:$B, $A30, 週間シフト!$H:$H, $B30 - 1, 週間シフト!DC:DC, 1) &gt; 0, IFERROR(VLOOKUP(CONCATENATE($AZ30, ":", FLOOR((COLUMN() - 4) / 2, 1) * 100 + MOD(COLUMN(), 2) * 30), 週間シフト!$DP:$DQ, 2, FALSE), 0), "")</f>
        <v/>
      </c>
      <c r="P30" s="10" t="str">
        <f>IF(COUNTIFS(週間シフト!$B:$B, $A30, 週間シフト!$H:$H, $B30, 週間シフト!BH:BH, 1) + COUNTIFS(週間シフト!$B:$B, $A30, 週間シフト!$H:$H, $B30 - 1, 週間シフト!DD:DD, 1) &gt; 0, IFERROR(VLOOKUP(CONCATENATE($AZ30, ":", FLOOR((COLUMN() - 4) / 2, 1) * 100 + MOD(COLUMN(), 2) * 30), 週間シフト!$DP:$DQ, 2, FALSE), 0), "")</f>
        <v/>
      </c>
      <c r="Q30" s="10" t="str">
        <f>IF(COUNTIFS(週間シフト!$B:$B, $A30, 週間シフト!$H:$H, $B30, 週間シフト!BI:BI, 1) + COUNTIFS(週間シフト!$B:$B, $A30, 週間シフト!$H:$H, $B30 - 1, 週間シフト!DE:DE, 1) &gt; 0, IFERROR(VLOOKUP(CONCATENATE($AZ30, ":", FLOOR((COLUMN() - 4) / 2, 1) * 100 + MOD(COLUMN(), 2) * 30), 週間シフト!$DP:$DQ, 2, FALSE), 0), "")</f>
        <v/>
      </c>
      <c r="R30" s="10" t="str">
        <f>IF(COUNTIFS(週間シフト!$B:$B, $A30, 週間シフト!$H:$H, $B30, 週間シフト!BJ:BJ, 1) + COUNTIFS(週間シフト!$B:$B, $A30, 週間シフト!$H:$H, $B30 - 1, 週間シフト!DF:DF, 1) &gt; 0, IFERROR(VLOOKUP(CONCATENATE($AZ30, ":", FLOOR((COLUMN() - 4) / 2, 1) * 100 + MOD(COLUMN(), 2) * 30), 週間シフト!$DP:$DQ, 2, FALSE), 0), "")</f>
        <v/>
      </c>
      <c r="S30" s="10" t="str">
        <f>IF(COUNTIFS(週間シフト!$B:$B, $A30, 週間シフト!$H:$H, $B30, 週間シフト!BK:BK, 1) + COUNTIFS(週間シフト!$B:$B, $A30, 週間シフト!$H:$H, $B30 - 1, 週間シフト!DG:DG, 1) &gt; 0, IFERROR(VLOOKUP(CONCATENATE($AZ30, ":", FLOOR((COLUMN() - 4) / 2, 1) * 100 + MOD(COLUMN(), 2) * 30), 週間シフト!$DP:$DQ, 2, FALSE), 0), "")</f>
        <v/>
      </c>
      <c r="T30" s="10" t="str">
        <f>IF(COUNTIFS(週間シフト!$B:$B, $A30, 週間シフト!$H:$H, $B30, 週間シフト!BL:BL, 1) + COUNTIFS(週間シフト!$B:$B, $A30, 週間シフト!$H:$H, $B30 - 1, 週間シフト!DH:DH, 1) &gt; 0, IFERROR(VLOOKUP(CONCATENATE($AZ30, ":", FLOOR((COLUMN() - 4) / 2, 1) * 100 + MOD(COLUMN(), 2) * 30), 週間シフト!$DP:$DQ, 2, FALSE), 0), "")</f>
        <v/>
      </c>
      <c r="U30" s="10" t="str">
        <f>IF(COUNTIFS(週間シフト!$B:$B, $A30, 週間シフト!$H:$H, $B30, 週間シフト!BM:BM, 1) + COUNTIFS(週間シフト!$B:$B, $A30, 週間シフト!$H:$H, $B30 - 1, 週間シフト!DI:DI, 1) &gt; 0, IFERROR(VLOOKUP(CONCATENATE($AZ30, ":", FLOOR((COLUMN() - 4) / 2, 1) * 100 + MOD(COLUMN(), 2) * 30), 週間シフト!$DP:$DQ, 2, FALSE), 0), "")</f>
        <v/>
      </c>
      <c r="V30" s="10" t="str">
        <f>IF(COUNTIFS(週間シフト!$B:$B, $A30, 週間シフト!$H:$H, $B30, 週間シフト!BN:BN, 1) + COUNTIFS(週間シフト!$B:$B, $A30, 週間シフト!$H:$H, $B30 - 1, 週間シフト!DJ:DJ, 1) &gt; 0, IFERROR(VLOOKUP(CONCATENATE($AZ30, ":", FLOOR((COLUMN() - 4) / 2, 1) * 100 + MOD(COLUMN(), 2) * 30), 週間シフト!$DP:$DQ, 2, FALSE), 0), "")</f>
        <v/>
      </c>
      <c r="W30" s="10" t="str">
        <f>IF(COUNTIFS(週間シフト!$B:$B, $A30, 週間シフト!$H:$H, $B30, 週間シフト!BO:BO, 1) + COUNTIFS(週間シフト!$B:$B, $A30, 週間シフト!$H:$H, $B30 - 1, 週間シフト!DK:DK, 1) &gt; 0, IFERROR(VLOOKUP(CONCATENATE($AZ30, ":", FLOOR((COLUMN() - 4) / 2, 1) * 100 + MOD(COLUMN(), 2) * 30), 週間シフト!$DP:$DQ, 2, FALSE), 0), "")</f>
        <v/>
      </c>
      <c r="X30" s="10" t="str">
        <f>IF(COUNTIFS(週間シフト!$B:$B, $A30, 週間シフト!$H:$H, $B30, 週間シフト!BP:BP, 1) + COUNTIFS(週間シフト!$B:$B, $A30, 週間シフト!$H:$H, $B30 - 1, 週間シフト!DL:DL, 1) &gt; 0, IFERROR(VLOOKUP(CONCATENATE($AZ30, ":", FLOOR((COLUMN() - 4) / 2, 1) * 100 + MOD(COLUMN(), 2) * 30), 週間シフト!$DP:$DQ, 2, FALSE), 0), "")</f>
        <v/>
      </c>
      <c r="Y30" s="10" t="str">
        <f>IF(COUNTIFS(週間シフト!$B:$B, $A30, 週間シフト!$H:$H, $B30, 週間シフト!BQ:BQ, 1) + COUNTIFS(週間シフト!$B:$B, $A30, 週間シフト!$H:$H, $B30 - 1, 週間シフト!DM:DM, 1) &gt; 0, IFERROR(VLOOKUP(CONCATENATE($AZ30, ":", FLOOR((COLUMN() - 4) / 2, 1) * 100 + MOD(COLUMN(), 2) * 30), 週間シフト!$DP:$DQ, 2, FALSE), 0), "")</f>
        <v/>
      </c>
      <c r="Z30" s="10" t="str">
        <f>IF(COUNTIFS(週間シフト!$B:$B, $A30, 週間シフト!$H:$H, $B30, 週間シフト!BR:BR, 1) + COUNTIFS(週間シフト!$B:$B, $A30, 週間シフト!$H:$H, $B30 - 1, 週間シフト!DN:DN, 1) &gt; 0, IFERROR(VLOOKUP(CONCATENATE($AZ30, ":", FLOOR((COLUMN() - 4) / 2, 1) * 100 + MOD(COLUMN(), 2) * 30), 週間シフト!$DP:$DQ, 2, FALSE), 0), "")</f>
        <v/>
      </c>
      <c r="AA30" s="10" t="str">
        <f>IF(COUNTIFS(週間シフト!$B:$B, $A30, 週間シフト!$H:$H, $B30, 週間シフト!BS:BS, 1) + COUNTIFS(週間シフト!$B:$B, $A30, 週間シフト!$H:$H, $B30 - 1, 週間シフト!DO:DO, 1) &gt; 0, IFERROR(VLOOKUP(CONCATENATE($AZ30, ":", FLOOR((COLUMN() - 4) / 2, 1) * 100 + MOD(COLUMN(), 2) * 30), 週間シフト!$DP:$DQ, 2, FALSE), 0), "")</f>
        <v/>
      </c>
      <c r="AB30" s="10" t="str">
        <f>IF(COUNTIFS(週間シフト!$B:$B, $A30, 週間シフト!$H:$H, $B30, 週間シフト!BT:BT, 1) + COUNTIFS(週間シフト!$B:$B, $A30, 週間シフト!$H:$H, $B30 - 1, 週間シフト!DP:DP, 1) &gt; 0, IFERROR(VLOOKUP(CONCATENATE($AZ30, ":", FLOOR((COLUMN() - 4) / 2, 1) * 100 + MOD(COLUMN(), 2) * 30), 週間シフト!$DP:$DQ, 2, FALSE), 0), "")</f>
        <v/>
      </c>
      <c r="AC30" s="10" t="str">
        <f>IF(COUNTIFS(週間シフト!$B:$B, $A30, 週間シフト!$H:$H, $B30, 週間シフト!BU:BU, 1) + COUNTIFS(週間シフト!$B:$B, $A30, 週間シフト!$H:$H, $B30 - 1, 週間シフト!DQ:DQ, 1) &gt; 0, IFERROR(VLOOKUP(CONCATENATE($AZ30, ":", FLOOR((COLUMN() - 4) / 2, 1) * 100 + MOD(COLUMN(), 2) * 30), 週間シフト!$DP:$DQ, 2, FALSE), 0), "")</f>
        <v/>
      </c>
      <c r="AD30" s="10" t="str">
        <f>IF(COUNTIFS(週間シフト!$B:$B, $A30, 週間シフト!$H:$H, $B30, 週間シフト!BV:BV, 1) + COUNTIFS(週間シフト!$B:$B, $A30, 週間シフト!$H:$H, $B30 - 1, 週間シフト!DR:DR, 1) &gt; 0, IFERROR(VLOOKUP(CONCATENATE($AZ30, ":", FLOOR((COLUMN() - 4) / 2, 1) * 100 + MOD(COLUMN(), 2) * 30), 週間シフト!$DP:$DQ, 2, FALSE), 0), "")</f>
        <v/>
      </c>
      <c r="AE30" s="10" t="str">
        <f>IF(COUNTIFS(週間シフト!$B:$B, $A30, 週間シフト!$H:$H, $B30, 週間シフト!BW:BW, 1) + COUNTIFS(週間シフト!$B:$B, $A30, 週間シフト!$H:$H, $B30 - 1, 週間シフト!DS:DS, 1) &gt; 0, IFERROR(VLOOKUP(CONCATENATE($AZ30, ":", FLOOR((COLUMN() - 4) / 2, 1) * 100 + MOD(COLUMN(), 2) * 30), 週間シフト!$DP:$DQ, 2, FALSE), 0), "")</f>
        <v/>
      </c>
      <c r="AF30" s="10" t="str">
        <f>IF(COUNTIFS(週間シフト!$B:$B, $A30, 週間シフト!$H:$H, $B30, 週間シフト!BX:BX, 1) + COUNTIFS(週間シフト!$B:$B, $A30, 週間シフト!$H:$H, $B30 - 1, 週間シフト!DT:DT, 1) &gt; 0, IFERROR(VLOOKUP(CONCATENATE($AZ30, ":", FLOOR((COLUMN() - 4) / 2, 1) * 100 + MOD(COLUMN(), 2) * 30), 週間シフト!$DP:$DQ, 2, FALSE), 0), "")</f>
        <v/>
      </c>
      <c r="AG30" s="10" t="str">
        <f>IF(COUNTIFS(週間シフト!$B:$B, $A30, 週間シフト!$H:$H, $B30, 週間シフト!BY:BY, 1) + COUNTIFS(週間シフト!$B:$B, $A30, 週間シフト!$H:$H, $B30 - 1, 週間シフト!DU:DU, 1) &gt; 0, IFERROR(VLOOKUP(CONCATENATE($AZ30, ":", FLOOR((COLUMN() - 4) / 2, 1) * 100 + MOD(COLUMN(), 2) * 30), 週間シフト!$DP:$DQ, 2, FALSE), 0), "")</f>
        <v/>
      </c>
      <c r="AH30" s="10" t="str">
        <f>IF(COUNTIFS(週間シフト!$B:$B, $A30, 週間シフト!$H:$H, $B30, 週間シフト!BZ:BZ, 1) + COUNTIFS(週間シフト!$B:$B, $A30, 週間シフト!$H:$H, $B30 - 1, 週間シフト!DV:DV, 1) &gt; 0, IFERROR(VLOOKUP(CONCATENATE($AZ30, ":", FLOOR((COLUMN() - 4) / 2, 1) * 100 + MOD(COLUMN(), 2) * 30), 週間シフト!$DP:$DQ, 2, FALSE), 0), "")</f>
        <v/>
      </c>
      <c r="AI30" s="10" t="str">
        <f>IF(COUNTIFS(週間シフト!$B:$B, $A30, 週間シフト!$H:$H, $B30, 週間シフト!CA:CA, 1) + COUNTIFS(週間シフト!$B:$B, $A30, 週間シフト!$H:$H, $B30 - 1, 週間シフト!DW:DW, 1) &gt; 0, IFERROR(VLOOKUP(CONCATENATE($AZ30, ":", FLOOR((COLUMN() - 4) / 2, 1) * 100 + MOD(COLUMN(), 2) * 30), 週間シフト!$DP:$DQ, 2, FALSE), 0), "")</f>
        <v/>
      </c>
      <c r="AJ30" s="10" t="str">
        <f>IF(COUNTIFS(週間シフト!$B:$B, $A30, 週間シフト!$H:$H, $B30, 週間シフト!CB:CB, 1) + COUNTIFS(週間シフト!$B:$B, $A30, 週間シフト!$H:$H, $B30 - 1, 週間シフト!DX:DX, 1) &gt; 0, IFERROR(VLOOKUP(CONCATENATE($AZ30, ":", FLOOR((COLUMN() - 4) / 2, 1) * 100 + MOD(COLUMN(), 2) * 30), 週間シフト!$DP:$DQ, 2, FALSE), 0), "")</f>
        <v/>
      </c>
      <c r="AK30" s="10" t="str">
        <f>IF(COUNTIFS(週間シフト!$B:$B, $A30, 週間シフト!$H:$H, $B30, 週間シフト!CC:CC, 1) + COUNTIFS(週間シフト!$B:$B, $A30, 週間シフト!$H:$H, $B30 - 1, 週間シフト!DY:DY, 1) &gt; 0, IFERROR(VLOOKUP(CONCATENATE($AZ30, ":", FLOOR((COLUMN() - 4) / 2, 1) * 100 + MOD(COLUMN(), 2) * 30), 週間シフト!$DP:$DQ, 2, FALSE), 0), "")</f>
        <v/>
      </c>
      <c r="AL30" s="10" t="str">
        <f>IF(COUNTIFS(週間シフト!$B:$B, $A30, 週間シフト!$H:$H, $B30, 週間シフト!CD:CD, 1) + COUNTIFS(週間シフト!$B:$B, $A30, 週間シフト!$H:$H, $B30 - 1, 週間シフト!DZ:DZ, 1) &gt; 0, IFERROR(VLOOKUP(CONCATENATE($AZ30, ":", FLOOR((COLUMN() - 4) / 2, 1) * 100 + MOD(COLUMN(), 2) * 30), 週間シフト!$DP:$DQ, 2, FALSE), 0), "")</f>
        <v/>
      </c>
      <c r="AM30" s="10" t="str">
        <f>IF(COUNTIFS(週間シフト!$B:$B, $A30, 週間シフト!$H:$H, $B30, 週間シフト!CE:CE, 1) + COUNTIFS(週間シフト!$B:$B, $A30, 週間シフト!$H:$H, $B30 - 1, 週間シフト!EA:EA, 1) &gt; 0, IFERROR(VLOOKUP(CONCATENATE($AZ30, ":", FLOOR((COLUMN() - 4) / 2, 1) * 100 + MOD(COLUMN(), 2) * 30), 週間シフト!$DP:$DQ, 2, FALSE), 0), "")</f>
        <v/>
      </c>
      <c r="AN30" s="10" t="str">
        <f>IF(COUNTIFS(週間シフト!$B:$B, $A30, 週間シフト!$H:$H, $B30, 週間シフト!CF:CF, 1) + COUNTIFS(週間シフト!$B:$B, $A30, 週間シフト!$H:$H, $B30 - 1, 週間シフト!EB:EB, 1) &gt; 0, IFERROR(VLOOKUP(CONCATENATE($AZ30, ":", FLOOR((COLUMN() - 4) / 2, 1) * 100 + MOD(COLUMN(), 2) * 30), 週間シフト!$DP:$DQ, 2, FALSE), 0), "")</f>
        <v/>
      </c>
      <c r="AO30" s="10" t="str">
        <f>IF(COUNTIFS(週間シフト!$B:$B, $A30, 週間シフト!$H:$H, $B30, 週間シフト!CG:CG, 1) + COUNTIFS(週間シフト!$B:$B, $A30, 週間シフト!$H:$H, $B30 - 1, 週間シフト!EC:EC, 1) &gt; 0, IFERROR(VLOOKUP(CONCATENATE($AZ30, ":", FLOOR((COLUMN() - 4) / 2, 1) * 100 + MOD(COLUMN(), 2) * 30), 週間シフト!$DP:$DQ, 2, FALSE), 0), "")</f>
        <v/>
      </c>
      <c r="AP30" s="10" t="str">
        <f>IF(COUNTIFS(週間シフト!$B:$B, $A30, 週間シフト!$H:$H, $B30, 週間シフト!CH:CH, 1) + COUNTIFS(週間シフト!$B:$B, $A30, 週間シフト!$H:$H, $B30 - 1, 週間シフト!ED:ED, 1) &gt; 0, IFERROR(VLOOKUP(CONCATENATE($AZ30, ":", FLOOR((COLUMN() - 4) / 2, 1) * 100 + MOD(COLUMN(), 2) * 30), 週間シフト!$DP:$DQ, 2, FALSE), 0), "")</f>
        <v/>
      </c>
      <c r="AQ30" s="10" t="str">
        <f>IF(COUNTIFS(週間シフト!$B:$B, $A30, 週間シフト!$H:$H, $B30, 週間シフト!CI:CI, 1) + COUNTIFS(週間シフト!$B:$B, $A30, 週間シフト!$H:$H, $B30 - 1, 週間シフト!EE:EE, 1) &gt; 0, IFERROR(VLOOKUP(CONCATENATE($AZ30, ":", FLOOR((COLUMN() - 4) / 2, 1) * 100 + MOD(COLUMN(), 2) * 30), 週間シフト!$DP:$DQ, 2, FALSE), 0), "")</f>
        <v/>
      </c>
      <c r="AR30" s="10" t="str">
        <f>IF(COUNTIFS(週間シフト!$B:$B, $A30, 週間シフト!$H:$H, $B30, 週間シフト!CJ:CJ, 1) + COUNTIFS(週間シフト!$B:$B, $A30, 週間シフト!$H:$H, $B30 - 1, 週間シフト!EF:EF, 1) &gt; 0, IFERROR(VLOOKUP(CONCATENATE($AZ30, ":", FLOOR((COLUMN() - 4) / 2, 1) * 100 + MOD(COLUMN(), 2) * 30), 週間シフト!$DP:$DQ, 2, FALSE), 0), "")</f>
        <v/>
      </c>
      <c r="AS30" s="10" t="str">
        <f>IF(COUNTIFS(週間シフト!$B:$B, $A30, 週間シフト!$H:$H, $B30, 週間シフト!CK:CK, 1) + COUNTIFS(週間シフト!$B:$B, $A30, 週間シフト!$H:$H, $B30 - 1, 週間シフト!EG:EG, 1) &gt; 0, IFERROR(VLOOKUP(CONCATENATE($AZ30, ":", FLOOR((COLUMN() - 4) / 2, 1) * 100 + MOD(COLUMN(), 2) * 30), 週間シフト!$DP:$DQ, 2, FALSE), 0), "")</f>
        <v/>
      </c>
      <c r="AT30" s="10" t="str">
        <f>IF(COUNTIFS(週間シフト!$B:$B, $A30, 週間シフト!$H:$H, $B30, 週間シフト!CL:CL, 1) + COUNTIFS(週間シフト!$B:$B, $A30, 週間シフト!$H:$H, $B30 - 1, 週間シフト!EH:EH, 1) &gt; 0, IFERROR(VLOOKUP(CONCATENATE($AZ30, ":", FLOOR((COLUMN() - 4) / 2, 1) * 100 + MOD(COLUMN(), 2) * 30), 週間シフト!$DP:$DQ, 2, FALSE), 0), "")</f>
        <v/>
      </c>
      <c r="AU30" s="10" t="str">
        <f>IF(COUNTIFS(週間シフト!$B:$B, $A30, 週間シフト!$H:$H, $B30, 週間シフト!CM:CM, 1) + COUNTIFS(週間シフト!$B:$B, $A30, 週間シフト!$H:$H, $B30 - 1, 週間シフト!EI:EI, 1) &gt; 0, IFERROR(VLOOKUP(CONCATENATE($AZ30, ":", FLOOR((COLUMN() - 4) / 2, 1) * 100 + MOD(COLUMN(), 2) * 30), 週間シフト!$DP:$DQ, 2, FALSE), 0), "")</f>
        <v/>
      </c>
      <c r="AV30" s="10" t="str">
        <f>IF(COUNTIFS(週間シフト!$B:$B, $A30, 週間シフト!$H:$H, $B30, 週間シフト!CN:CN, 1) + COUNTIFS(週間シフト!$B:$B, $A30, 週間シフト!$H:$H, $B30 - 1, 週間シフト!EJ:EJ, 1) &gt; 0, IFERROR(VLOOKUP(CONCATENATE($AZ30, ":", FLOOR((COLUMN() - 4) / 2, 1) * 100 + MOD(COLUMN(), 2) * 30), 週間シフト!$DP:$DQ, 2, FALSE), 0), "")</f>
        <v/>
      </c>
      <c r="AW30" s="10" t="str">
        <f>IF(COUNTIFS(週間シフト!$B:$B, $A30, 週間シフト!$H:$H, $B30, 週間シフト!CO:CO, 1) + COUNTIFS(週間シフト!$B:$B, $A30, 週間シフト!$H:$H, $B30 - 1, 週間シフト!EK:EK, 1) &gt; 0, IFERROR(VLOOKUP(CONCATENATE($AZ30, ":", FLOOR((COLUMN() - 4) / 2, 1) * 100 + MOD(COLUMN(), 2) * 30), 週間シフト!$DP:$DQ, 2, FALSE), 0), "")</f>
        <v/>
      </c>
      <c r="AX30" s="10" t="str">
        <f>IF(COUNTIFS(週間シフト!$B:$B, $A30, 週間シフト!$H:$H, $B30, 週間シフト!CP:CP, 1) + COUNTIFS(週間シフト!$B:$B, $A30, 週間シフト!$H:$H, $B30 - 1, 週間シフト!EL:EL, 1) &gt; 0, IFERROR(VLOOKUP(CONCATENATE($AZ30, ":", FLOOR((COLUMN() - 4) / 2, 1) * 100 + MOD(COLUMN(), 2) * 30), 週間シフト!$DP:$DQ, 2, FALSE), 0), "")</f>
        <v/>
      </c>
      <c r="AY30" s="10" t="str">
        <f>IF(COUNTIFS(週間シフト!$B:$B, $A30, 週間シフト!$H:$H, $B30, 週間シフト!CQ:CQ, 1) + COUNTIFS(週間シフト!$B:$B, $A30, 週間シフト!$H:$H, $B30 - 1, 週間シフト!EM:EM, 1) &gt; 0, IFERROR(VLOOKUP(CONCATENATE($AZ30, ":", FLOOR((COLUMN() - 4) / 2, 1) * 100 + MOD(COLUMN(), 2) * 30), 週間シフト!$DP:$DQ, 2, FALSE), 0), "")</f>
        <v/>
      </c>
      <c r="AZ30" s="2" t="e">
        <f>CONCATENATE(VLOOKUP(A30, スタッフ一覧!A:D, 4, FALSE), ":",  YEAR(B30), ":",  MONTH(B30), ":",  DAY(B30))</f>
        <v>#N/A</v>
      </c>
      <c r="BA30"/>
      <c r="BB30"/>
    </row>
    <row r="31" spans="1:54">
      <c r="A31" s="1"/>
      <c r="B31" s="5"/>
      <c r="C31" s="12" t="str">
        <f t="shared" si="0"/>
        <v/>
      </c>
      <c r="D31" s="10" t="str">
        <f>IF(COUNTIFS(週間シフト!$B:$B, $A31, 週間シフト!$H:$H, $B31, 週間シフト!AV:AV, 1) + COUNTIFS(週間シフト!$B:$B, $A31, 週間シフト!$H:$H, $B31 - 1, 週間シフト!CR:CR, 1) &gt; 0, IFERROR(VLOOKUP(CONCATENATE($AZ31, ":", FLOOR((COLUMN() - 4) / 2, 1) * 100 + MOD(COLUMN(), 2) * 30), 週間シフト!$DP:$DQ, 2, FALSE), 0), "")</f>
        <v/>
      </c>
      <c r="E31" s="10" t="str">
        <f>IF(COUNTIFS(週間シフト!$B:$B, $A31, 週間シフト!$H:$H, $B31, 週間シフト!AW:AW, 1) + COUNTIFS(週間シフト!$B:$B, $A31, 週間シフト!$H:$H, $B31 - 1, 週間シフト!CS:CS, 1) &gt; 0, IFERROR(VLOOKUP(CONCATENATE($AZ31, ":", FLOOR((COLUMN() - 4) / 2, 1) * 100 + MOD(COLUMN(), 2) * 30), 週間シフト!$DP:$DQ, 2, FALSE), 0), "")</f>
        <v/>
      </c>
      <c r="F31" s="10" t="str">
        <f>IF(COUNTIFS(週間シフト!$B:$B, $A31, 週間シフト!$H:$H, $B31, 週間シフト!AX:AX, 1) + COUNTIFS(週間シフト!$B:$B, $A31, 週間シフト!$H:$H, $B31 - 1, 週間シフト!CT:CT, 1) &gt; 0, IFERROR(VLOOKUP(CONCATENATE($AZ31, ":", FLOOR((COLUMN() - 4) / 2, 1) * 100 + MOD(COLUMN(), 2) * 30), 週間シフト!$DP:$DQ, 2, FALSE), 0), "")</f>
        <v/>
      </c>
      <c r="G31" s="10" t="str">
        <f>IF(COUNTIFS(週間シフト!$B:$B, $A31, 週間シフト!$H:$H, $B31, 週間シフト!AY:AY, 1) + COUNTIFS(週間シフト!$B:$B, $A31, 週間シフト!$H:$H, $B31 - 1, 週間シフト!CU:CU, 1) &gt; 0, IFERROR(VLOOKUP(CONCATENATE($AZ31, ":", FLOOR((COLUMN() - 4) / 2, 1) * 100 + MOD(COLUMN(), 2) * 30), 週間シフト!$DP:$DQ, 2, FALSE), 0), "")</f>
        <v/>
      </c>
      <c r="H31" s="10" t="str">
        <f>IF(COUNTIFS(週間シフト!$B:$B, $A31, 週間シフト!$H:$H, $B31, 週間シフト!AZ:AZ, 1) + COUNTIFS(週間シフト!$B:$B, $A31, 週間シフト!$H:$H, $B31 - 1, 週間シフト!CV:CV, 1) &gt; 0, IFERROR(VLOOKUP(CONCATENATE($AZ31, ":", FLOOR((COLUMN() - 4) / 2, 1) * 100 + MOD(COLUMN(), 2) * 30), 週間シフト!$DP:$DQ, 2, FALSE), 0), "")</f>
        <v/>
      </c>
      <c r="I31" s="10" t="str">
        <f>IF(COUNTIFS(週間シフト!$B:$B, $A31, 週間シフト!$H:$H, $B31, 週間シフト!BA:BA, 1) + COUNTIFS(週間シフト!$B:$B, $A31, 週間シフト!$H:$H, $B31 - 1, 週間シフト!CW:CW, 1) &gt; 0, IFERROR(VLOOKUP(CONCATENATE($AZ31, ":", FLOOR((COLUMN() - 4) / 2, 1) * 100 + MOD(COLUMN(), 2) * 30), 週間シフト!$DP:$DQ, 2, FALSE), 0), "")</f>
        <v/>
      </c>
      <c r="J31" s="10" t="str">
        <f>IF(COUNTIFS(週間シフト!$B:$B, $A31, 週間シフト!$H:$H, $B31, 週間シフト!BB:BB, 1) + COUNTIFS(週間シフト!$B:$B, $A31, 週間シフト!$H:$H, $B31 - 1, 週間シフト!CX:CX, 1) &gt; 0, IFERROR(VLOOKUP(CONCATENATE($AZ31, ":", FLOOR((COLUMN() - 4) / 2, 1) * 100 + MOD(COLUMN(), 2) * 30), 週間シフト!$DP:$DQ, 2, FALSE), 0), "")</f>
        <v/>
      </c>
      <c r="K31" s="10" t="str">
        <f>IF(COUNTIFS(週間シフト!$B:$B, $A31, 週間シフト!$H:$H, $B31, 週間シフト!BC:BC, 1) + COUNTIFS(週間シフト!$B:$B, $A31, 週間シフト!$H:$H, $B31 - 1, 週間シフト!CY:CY, 1) &gt; 0, IFERROR(VLOOKUP(CONCATENATE($AZ31, ":", FLOOR((COLUMN() - 4) / 2, 1) * 100 + MOD(COLUMN(), 2) * 30), 週間シフト!$DP:$DQ, 2, FALSE), 0), "")</f>
        <v/>
      </c>
      <c r="L31" s="10" t="str">
        <f>IF(COUNTIFS(週間シフト!$B:$B, $A31, 週間シフト!$H:$H, $B31, 週間シフト!BD:BD, 1) + COUNTIFS(週間シフト!$B:$B, $A31, 週間シフト!$H:$H, $B31 - 1, 週間シフト!CZ:CZ, 1) &gt; 0, IFERROR(VLOOKUP(CONCATENATE($AZ31, ":", FLOOR((COLUMN() - 4) / 2, 1) * 100 + MOD(COLUMN(), 2) * 30), 週間シフト!$DP:$DQ, 2, FALSE), 0), "")</f>
        <v/>
      </c>
      <c r="M31" s="10" t="str">
        <f>IF(COUNTIFS(週間シフト!$B:$B, $A31, 週間シフト!$H:$H, $B31, 週間シフト!BE:BE, 1) + COUNTIFS(週間シフト!$B:$B, $A31, 週間シフト!$H:$H, $B31 - 1, 週間シフト!DA:DA, 1) &gt; 0, IFERROR(VLOOKUP(CONCATENATE($AZ31, ":", FLOOR((COLUMN() - 4) / 2, 1) * 100 + MOD(COLUMN(), 2) * 30), 週間シフト!$DP:$DQ, 2, FALSE), 0), "")</f>
        <v/>
      </c>
      <c r="N31" s="10" t="str">
        <f>IF(COUNTIFS(週間シフト!$B:$B, $A31, 週間シフト!$H:$H, $B31, 週間シフト!BF:BF, 1) + COUNTIFS(週間シフト!$B:$B, $A31, 週間シフト!$H:$H, $B31 - 1, 週間シフト!DB:DB, 1) &gt; 0, IFERROR(VLOOKUP(CONCATENATE($AZ31, ":", FLOOR((COLUMN() - 4) / 2, 1) * 100 + MOD(COLUMN(), 2) * 30), 週間シフト!$DP:$DQ, 2, FALSE), 0), "")</f>
        <v/>
      </c>
      <c r="O31" s="10" t="str">
        <f>IF(COUNTIFS(週間シフト!$B:$B, $A31, 週間シフト!$H:$H, $B31, 週間シフト!BG:BG, 1) + COUNTIFS(週間シフト!$B:$B, $A31, 週間シフト!$H:$H, $B31 - 1, 週間シフト!DC:DC, 1) &gt; 0, IFERROR(VLOOKUP(CONCATENATE($AZ31, ":", FLOOR((COLUMN() - 4) / 2, 1) * 100 + MOD(COLUMN(), 2) * 30), 週間シフト!$DP:$DQ, 2, FALSE), 0), "")</f>
        <v/>
      </c>
      <c r="P31" s="10" t="str">
        <f>IF(COUNTIFS(週間シフト!$B:$B, $A31, 週間シフト!$H:$H, $B31, 週間シフト!BH:BH, 1) + COUNTIFS(週間シフト!$B:$B, $A31, 週間シフト!$H:$H, $B31 - 1, 週間シフト!DD:DD, 1) &gt; 0, IFERROR(VLOOKUP(CONCATENATE($AZ31, ":", FLOOR((COLUMN() - 4) / 2, 1) * 100 + MOD(COLUMN(), 2) * 30), 週間シフト!$DP:$DQ, 2, FALSE), 0), "")</f>
        <v/>
      </c>
      <c r="Q31" s="10" t="str">
        <f>IF(COUNTIFS(週間シフト!$B:$B, $A31, 週間シフト!$H:$H, $B31, 週間シフト!BI:BI, 1) + COUNTIFS(週間シフト!$B:$B, $A31, 週間シフト!$H:$H, $B31 - 1, 週間シフト!DE:DE, 1) &gt; 0, IFERROR(VLOOKUP(CONCATENATE($AZ31, ":", FLOOR((COLUMN() - 4) / 2, 1) * 100 + MOD(COLUMN(), 2) * 30), 週間シフト!$DP:$DQ, 2, FALSE), 0), "")</f>
        <v/>
      </c>
      <c r="R31" s="10" t="str">
        <f>IF(COUNTIFS(週間シフト!$B:$B, $A31, 週間シフト!$H:$H, $B31, 週間シフト!BJ:BJ, 1) + COUNTIFS(週間シフト!$B:$B, $A31, 週間シフト!$H:$H, $B31 - 1, 週間シフト!DF:DF, 1) &gt; 0, IFERROR(VLOOKUP(CONCATENATE($AZ31, ":", FLOOR((COLUMN() - 4) / 2, 1) * 100 + MOD(COLUMN(), 2) * 30), 週間シフト!$DP:$DQ, 2, FALSE), 0), "")</f>
        <v/>
      </c>
      <c r="S31" s="10" t="str">
        <f>IF(COUNTIFS(週間シフト!$B:$B, $A31, 週間シフト!$H:$H, $B31, 週間シフト!BK:BK, 1) + COUNTIFS(週間シフト!$B:$B, $A31, 週間シフト!$H:$H, $B31 - 1, 週間シフト!DG:DG, 1) &gt; 0, IFERROR(VLOOKUP(CONCATENATE($AZ31, ":", FLOOR((COLUMN() - 4) / 2, 1) * 100 + MOD(COLUMN(), 2) * 30), 週間シフト!$DP:$DQ, 2, FALSE), 0), "")</f>
        <v/>
      </c>
      <c r="T31" s="10" t="str">
        <f>IF(COUNTIFS(週間シフト!$B:$B, $A31, 週間シフト!$H:$H, $B31, 週間シフト!BL:BL, 1) + COUNTIFS(週間シフト!$B:$B, $A31, 週間シフト!$H:$H, $B31 - 1, 週間シフト!DH:DH, 1) &gt; 0, IFERROR(VLOOKUP(CONCATENATE($AZ31, ":", FLOOR((COLUMN() - 4) / 2, 1) * 100 + MOD(COLUMN(), 2) * 30), 週間シフト!$DP:$DQ, 2, FALSE), 0), "")</f>
        <v/>
      </c>
      <c r="U31" s="10" t="str">
        <f>IF(COUNTIFS(週間シフト!$B:$B, $A31, 週間シフト!$H:$H, $B31, 週間シフト!BM:BM, 1) + COUNTIFS(週間シフト!$B:$B, $A31, 週間シフト!$H:$H, $B31 - 1, 週間シフト!DI:DI, 1) &gt; 0, IFERROR(VLOOKUP(CONCATENATE($AZ31, ":", FLOOR((COLUMN() - 4) / 2, 1) * 100 + MOD(COLUMN(), 2) * 30), 週間シフト!$DP:$DQ, 2, FALSE), 0), "")</f>
        <v/>
      </c>
      <c r="V31" s="10" t="str">
        <f>IF(COUNTIFS(週間シフト!$B:$B, $A31, 週間シフト!$H:$H, $B31, 週間シフト!BN:BN, 1) + COUNTIFS(週間シフト!$B:$B, $A31, 週間シフト!$H:$H, $B31 - 1, 週間シフト!DJ:DJ, 1) &gt; 0, IFERROR(VLOOKUP(CONCATENATE($AZ31, ":", FLOOR((COLUMN() - 4) / 2, 1) * 100 + MOD(COLUMN(), 2) * 30), 週間シフト!$DP:$DQ, 2, FALSE), 0), "")</f>
        <v/>
      </c>
      <c r="W31" s="10" t="str">
        <f>IF(COUNTIFS(週間シフト!$B:$B, $A31, 週間シフト!$H:$H, $B31, 週間シフト!BO:BO, 1) + COUNTIFS(週間シフト!$B:$B, $A31, 週間シフト!$H:$H, $B31 - 1, 週間シフト!DK:DK, 1) &gt; 0, IFERROR(VLOOKUP(CONCATENATE($AZ31, ":", FLOOR((COLUMN() - 4) / 2, 1) * 100 + MOD(COLUMN(), 2) * 30), 週間シフト!$DP:$DQ, 2, FALSE), 0), "")</f>
        <v/>
      </c>
      <c r="X31" s="10" t="str">
        <f>IF(COUNTIFS(週間シフト!$B:$B, $A31, 週間シフト!$H:$H, $B31, 週間シフト!BP:BP, 1) + COUNTIFS(週間シフト!$B:$B, $A31, 週間シフト!$H:$H, $B31 - 1, 週間シフト!DL:DL, 1) &gt; 0, IFERROR(VLOOKUP(CONCATENATE($AZ31, ":", FLOOR((COLUMN() - 4) / 2, 1) * 100 + MOD(COLUMN(), 2) * 30), 週間シフト!$DP:$DQ, 2, FALSE), 0), "")</f>
        <v/>
      </c>
      <c r="Y31" s="10" t="str">
        <f>IF(COUNTIFS(週間シフト!$B:$B, $A31, 週間シフト!$H:$H, $B31, 週間シフト!BQ:BQ, 1) + COUNTIFS(週間シフト!$B:$B, $A31, 週間シフト!$H:$H, $B31 - 1, 週間シフト!DM:DM, 1) &gt; 0, IFERROR(VLOOKUP(CONCATENATE($AZ31, ":", FLOOR((COLUMN() - 4) / 2, 1) * 100 + MOD(COLUMN(), 2) * 30), 週間シフト!$DP:$DQ, 2, FALSE), 0), "")</f>
        <v/>
      </c>
      <c r="Z31" s="10" t="str">
        <f>IF(COUNTIFS(週間シフト!$B:$B, $A31, 週間シフト!$H:$H, $B31, 週間シフト!BR:BR, 1) + COUNTIFS(週間シフト!$B:$B, $A31, 週間シフト!$H:$H, $B31 - 1, 週間シフト!DN:DN, 1) &gt; 0, IFERROR(VLOOKUP(CONCATENATE($AZ31, ":", FLOOR((COLUMN() - 4) / 2, 1) * 100 + MOD(COLUMN(), 2) * 30), 週間シフト!$DP:$DQ, 2, FALSE), 0), "")</f>
        <v/>
      </c>
      <c r="AA31" s="10" t="str">
        <f>IF(COUNTIFS(週間シフト!$B:$B, $A31, 週間シフト!$H:$H, $B31, 週間シフト!BS:BS, 1) + COUNTIFS(週間シフト!$B:$B, $A31, 週間シフト!$H:$H, $B31 - 1, 週間シフト!DO:DO, 1) &gt; 0, IFERROR(VLOOKUP(CONCATENATE($AZ31, ":", FLOOR((COLUMN() - 4) / 2, 1) * 100 + MOD(COLUMN(), 2) * 30), 週間シフト!$DP:$DQ, 2, FALSE), 0), "")</f>
        <v/>
      </c>
      <c r="AB31" s="10" t="str">
        <f>IF(COUNTIFS(週間シフト!$B:$B, $A31, 週間シフト!$H:$H, $B31, 週間シフト!BT:BT, 1) + COUNTIFS(週間シフト!$B:$B, $A31, 週間シフト!$H:$H, $B31 - 1, 週間シフト!DP:DP, 1) &gt; 0, IFERROR(VLOOKUP(CONCATENATE($AZ31, ":", FLOOR((COLUMN() - 4) / 2, 1) * 100 + MOD(COLUMN(), 2) * 30), 週間シフト!$DP:$DQ, 2, FALSE), 0), "")</f>
        <v/>
      </c>
      <c r="AC31" s="10" t="str">
        <f>IF(COUNTIFS(週間シフト!$B:$B, $A31, 週間シフト!$H:$H, $B31, 週間シフト!BU:BU, 1) + COUNTIFS(週間シフト!$B:$B, $A31, 週間シフト!$H:$H, $B31 - 1, 週間シフト!DQ:DQ, 1) &gt; 0, IFERROR(VLOOKUP(CONCATENATE($AZ31, ":", FLOOR((COLUMN() - 4) / 2, 1) * 100 + MOD(COLUMN(), 2) * 30), 週間シフト!$DP:$DQ, 2, FALSE), 0), "")</f>
        <v/>
      </c>
      <c r="AD31" s="10" t="str">
        <f>IF(COUNTIFS(週間シフト!$B:$B, $A31, 週間シフト!$H:$H, $B31, 週間シフト!BV:BV, 1) + COUNTIFS(週間シフト!$B:$B, $A31, 週間シフト!$H:$H, $B31 - 1, 週間シフト!DR:DR, 1) &gt; 0, IFERROR(VLOOKUP(CONCATENATE($AZ31, ":", FLOOR((COLUMN() - 4) / 2, 1) * 100 + MOD(COLUMN(), 2) * 30), 週間シフト!$DP:$DQ, 2, FALSE), 0), "")</f>
        <v/>
      </c>
      <c r="AE31" s="10" t="str">
        <f>IF(COUNTIFS(週間シフト!$B:$B, $A31, 週間シフト!$H:$H, $B31, 週間シフト!BW:BW, 1) + COUNTIFS(週間シフト!$B:$B, $A31, 週間シフト!$H:$H, $B31 - 1, 週間シフト!DS:DS, 1) &gt; 0, IFERROR(VLOOKUP(CONCATENATE($AZ31, ":", FLOOR((COLUMN() - 4) / 2, 1) * 100 + MOD(COLUMN(), 2) * 30), 週間シフト!$DP:$DQ, 2, FALSE), 0), "")</f>
        <v/>
      </c>
      <c r="AF31" s="10" t="str">
        <f>IF(COUNTIFS(週間シフト!$B:$B, $A31, 週間シフト!$H:$H, $B31, 週間シフト!BX:BX, 1) + COUNTIFS(週間シフト!$B:$B, $A31, 週間シフト!$H:$H, $B31 - 1, 週間シフト!DT:DT, 1) &gt; 0, IFERROR(VLOOKUP(CONCATENATE($AZ31, ":", FLOOR((COLUMN() - 4) / 2, 1) * 100 + MOD(COLUMN(), 2) * 30), 週間シフト!$DP:$DQ, 2, FALSE), 0), "")</f>
        <v/>
      </c>
      <c r="AG31" s="10" t="str">
        <f>IF(COUNTIFS(週間シフト!$B:$B, $A31, 週間シフト!$H:$H, $B31, 週間シフト!BY:BY, 1) + COUNTIFS(週間シフト!$B:$B, $A31, 週間シフト!$H:$H, $B31 - 1, 週間シフト!DU:DU, 1) &gt; 0, IFERROR(VLOOKUP(CONCATENATE($AZ31, ":", FLOOR((COLUMN() - 4) / 2, 1) * 100 + MOD(COLUMN(), 2) * 30), 週間シフト!$DP:$DQ, 2, FALSE), 0), "")</f>
        <v/>
      </c>
      <c r="AH31" s="10" t="str">
        <f>IF(COUNTIFS(週間シフト!$B:$B, $A31, 週間シフト!$H:$H, $B31, 週間シフト!BZ:BZ, 1) + COUNTIFS(週間シフト!$B:$B, $A31, 週間シフト!$H:$H, $B31 - 1, 週間シフト!DV:DV, 1) &gt; 0, IFERROR(VLOOKUP(CONCATENATE($AZ31, ":", FLOOR((COLUMN() - 4) / 2, 1) * 100 + MOD(COLUMN(), 2) * 30), 週間シフト!$DP:$DQ, 2, FALSE), 0), "")</f>
        <v/>
      </c>
      <c r="AI31" s="10" t="str">
        <f>IF(COUNTIFS(週間シフト!$B:$B, $A31, 週間シフト!$H:$H, $B31, 週間シフト!CA:CA, 1) + COUNTIFS(週間シフト!$B:$B, $A31, 週間シフト!$H:$H, $B31 - 1, 週間シフト!DW:DW, 1) &gt; 0, IFERROR(VLOOKUP(CONCATENATE($AZ31, ":", FLOOR((COLUMN() - 4) / 2, 1) * 100 + MOD(COLUMN(), 2) * 30), 週間シフト!$DP:$DQ, 2, FALSE), 0), "")</f>
        <v/>
      </c>
      <c r="AJ31" s="10" t="str">
        <f>IF(COUNTIFS(週間シフト!$B:$B, $A31, 週間シフト!$H:$H, $B31, 週間シフト!CB:CB, 1) + COUNTIFS(週間シフト!$B:$B, $A31, 週間シフト!$H:$H, $B31 - 1, 週間シフト!DX:DX, 1) &gt; 0, IFERROR(VLOOKUP(CONCATENATE($AZ31, ":", FLOOR((COLUMN() - 4) / 2, 1) * 100 + MOD(COLUMN(), 2) * 30), 週間シフト!$DP:$DQ, 2, FALSE), 0), "")</f>
        <v/>
      </c>
      <c r="AK31" s="10" t="str">
        <f>IF(COUNTIFS(週間シフト!$B:$B, $A31, 週間シフト!$H:$H, $B31, 週間シフト!CC:CC, 1) + COUNTIFS(週間シフト!$B:$B, $A31, 週間シフト!$H:$H, $B31 - 1, 週間シフト!DY:DY, 1) &gt; 0, IFERROR(VLOOKUP(CONCATENATE($AZ31, ":", FLOOR((COLUMN() - 4) / 2, 1) * 100 + MOD(COLUMN(), 2) * 30), 週間シフト!$DP:$DQ, 2, FALSE), 0), "")</f>
        <v/>
      </c>
      <c r="AL31" s="10" t="str">
        <f>IF(COUNTIFS(週間シフト!$B:$B, $A31, 週間シフト!$H:$H, $B31, 週間シフト!CD:CD, 1) + COUNTIFS(週間シフト!$B:$B, $A31, 週間シフト!$H:$H, $B31 - 1, 週間シフト!DZ:DZ, 1) &gt; 0, IFERROR(VLOOKUP(CONCATENATE($AZ31, ":", FLOOR((COLUMN() - 4) / 2, 1) * 100 + MOD(COLUMN(), 2) * 30), 週間シフト!$DP:$DQ, 2, FALSE), 0), "")</f>
        <v/>
      </c>
      <c r="AM31" s="10" t="str">
        <f>IF(COUNTIFS(週間シフト!$B:$B, $A31, 週間シフト!$H:$H, $B31, 週間シフト!CE:CE, 1) + COUNTIFS(週間シフト!$B:$B, $A31, 週間シフト!$H:$H, $B31 - 1, 週間シフト!EA:EA, 1) &gt; 0, IFERROR(VLOOKUP(CONCATENATE($AZ31, ":", FLOOR((COLUMN() - 4) / 2, 1) * 100 + MOD(COLUMN(), 2) * 30), 週間シフト!$DP:$DQ, 2, FALSE), 0), "")</f>
        <v/>
      </c>
      <c r="AN31" s="10" t="str">
        <f>IF(COUNTIFS(週間シフト!$B:$B, $A31, 週間シフト!$H:$H, $B31, 週間シフト!CF:CF, 1) + COUNTIFS(週間シフト!$B:$B, $A31, 週間シフト!$H:$H, $B31 - 1, 週間シフト!EB:EB, 1) &gt; 0, IFERROR(VLOOKUP(CONCATENATE($AZ31, ":", FLOOR((COLUMN() - 4) / 2, 1) * 100 + MOD(COLUMN(), 2) * 30), 週間シフト!$DP:$DQ, 2, FALSE), 0), "")</f>
        <v/>
      </c>
      <c r="AO31" s="10" t="str">
        <f>IF(COUNTIFS(週間シフト!$B:$B, $A31, 週間シフト!$H:$H, $B31, 週間シフト!CG:CG, 1) + COUNTIFS(週間シフト!$B:$B, $A31, 週間シフト!$H:$H, $B31 - 1, 週間シフト!EC:EC, 1) &gt; 0, IFERROR(VLOOKUP(CONCATENATE($AZ31, ":", FLOOR((COLUMN() - 4) / 2, 1) * 100 + MOD(COLUMN(), 2) * 30), 週間シフト!$DP:$DQ, 2, FALSE), 0), "")</f>
        <v/>
      </c>
      <c r="AP31" s="10" t="str">
        <f>IF(COUNTIFS(週間シフト!$B:$B, $A31, 週間シフト!$H:$H, $B31, 週間シフト!CH:CH, 1) + COUNTIFS(週間シフト!$B:$B, $A31, 週間シフト!$H:$H, $B31 - 1, 週間シフト!ED:ED, 1) &gt; 0, IFERROR(VLOOKUP(CONCATENATE($AZ31, ":", FLOOR((COLUMN() - 4) / 2, 1) * 100 + MOD(COLUMN(), 2) * 30), 週間シフト!$DP:$DQ, 2, FALSE), 0), "")</f>
        <v/>
      </c>
      <c r="AQ31" s="10" t="str">
        <f>IF(COUNTIFS(週間シフト!$B:$B, $A31, 週間シフト!$H:$H, $B31, 週間シフト!CI:CI, 1) + COUNTIFS(週間シフト!$B:$B, $A31, 週間シフト!$H:$H, $B31 - 1, 週間シフト!EE:EE, 1) &gt; 0, IFERROR(VLOOKUP(CONCATENATE($AZ31, ":", FLOOR((COLUMN() - 4) / 2, 1) * 100 + MOD(COLUMN(), 2) * 30), 週間シフト!$DP:$DQ, 2, FALSE), 0), "")</f>
        <v/>
      </c>
      <c r="AR31" s="10" t="str">
        <f>IF(COUNTIFS(週間シフト!$B:$B, $A31, 週間シフト!$H:$H, $B31, 週間シフト!CJ:CJ, 1) + COUNTIFS(週間シフト!$B:$B, $A31, 週間シフト!$H:$H, $B31 - 1, 週間シフト!EF:EF, 1) &gt; 0, IFERROR(VLOOKUP(CONCATENATE($AZ31, ":", FLOOR((COLUMN() - 4) / 2, 1) * 100 + MOD(COLUMN(), 2) * 30), 週間シフト!$DP:$DQ, 2, FALSE), 0), "")</f>
        <v/>
      </c>
      <c r="AS31" s="10" t="str">
        <f>IF(COUNTIFS(週間シフト!$B:$B, $A31, 週間シフト!$H:$H, $B31, 週間シフト!CK:CK, 1) + COUNTIFS(週間シフト!$B:$B, $A31, 週間シフト!$H:$H, $B31 - 1, 週間シフト!EG:EG, 1) &gt; 0, IFERROR(VLOOKUP(CONCATENATE($AZ31, ":", FLOOR((COLUMN() - 4) / 2, 1) * 100 + MOD(COLUMN(), 2) * 30), 週間シフト!$DP:$DQ, 2, FALSE), 0), "")</f>
        <v/>
      </c>
      <c r="AT31" s="10" t="str">
        <f>IF(COUNTIFS(週間シフト!$B:$B, $A31, 週間シフト!$H:$H, $B31, 週間シフト!CL:CL, 1) + COUNTIFS(週間シフト!$B:$B, $A31, 週間シフト!$H:$H, $B31 - 1, 週間シフト!EH:EH, 1) &gt; 0, IFERROR(VLOOKUP(CONCATENATE($AZ31, ":", FLOOR((COLUMN() - 4) / 2, 1) * 100 + MOD(COLUMN(), 2) * 30), 週間シフト!$DP:$DQ, 2, FALSE), 0), "")</f>
        <v/>
      </c>
      <c r="AU31" s="10" t="str">
        <f>IF(COUNTIFS(週間シフト!$B:$B, $A31, 週間シフト!$H:$H, $B31, 週間シフト!CM:CM, 1) + COUNTIFS(週間シフト!$B:$B, $A31, 週間シフト!$H:$H, $B31 - 1, 週間シフト!EI:EI, 1) &gt; 0, IFERROR(VLOOKUP(CONCATENATE($AZ31, ":", FLOOR((COLUMN() - 4) / 2, 1) * 100 + MOD(COLUMN(), 2) * 30), 週間シフト!$DP:$DQ, 2, FALSE), 0), "")</f>
        <v/>
      </c>
      <c r="AV31" s="10" t="str">
        <f>IF(COUNTIFS(週間シフト!$B:$B, $A31, 週間シフト!$H:$H, $B31, 週間シフト!CN:CN, 1) + COUNTIFS(週間シフト!$B:$B, $A31, 週間シフト!$H:$H, $B31 - 1, 週間シフト!EJ:EJ, 1) &gt; 0, IFERROR(VLOOKUP(CONCATENATE($AZ31, ":", FLOOR((COLUMN() - 4) / 2, 1) * 100 + MOD(COLUMN(), 2) * 30), 週間シフト!$DP:$DQ, 2, FALSE), 0), "")</f>
        <v/>
      </c>
      <c r="AW31" s="10" t="str">
        <f>IF(COUNTIFS(週間シフト!$B:$B, $A31, 週間シフト!$H:$H, $B31, 週間シフト!CO:CO, 1) + COUNTIFS(週間シフト!$B:$B, $A31, 週間シフト!$H:$H, $B31 - 1, 週間シフト!EK:EK, 1) &gt; 0, IFERROR(VLOOKUP(CONCATENATE($AZ31, ":", FLOOR((COLUMN() - 4) / 2, 1) * 100 + MOD(COLUMN(), 2) * 30), 週間シフト!$DP:$DQ, 2, FALSE), 0), "")</f>
        <v/>
      </c>
      <c r="AX31" s="10" t="str">
        <f>IF(COUNTIFS(週間シフト!$B:$B, $A31, 週間シフト!$H:$H, $B31, 週間シフト!CP:CP, 1) + COUNTIFS(週間シフト!$B:$B, $A31, 週間シフト!$H:$H, $B31 - 1, 週間シフト!EL:EL, 1) &gt; 0, IFERROR(VLOOKUP(CONCATENATE($AZ31, ":", FLOOR((COLUMN() - 4) / 2, 1) * 100 + MOD(COLUMN(), 2) * 30), 週間シフト!$DP:$DQ, 2, FALSE), 0), "")</f>
        <v/>
      </c>
      <c r="AY31" s="10" t="str">
        <f>IF(COUNTIFS(週間シフト!$B:$B, $A31, 週間シフト!$H:$H, $B31, 週間シフト!CQ:CQ, 1) + COUNTIFS(週間シフト!$B:$B, $A31, 週間シフト!$H:$H, $B31 - 1, 週間シフト!EM:EM, 1) &gt; 0, IFERROR(VLOOKUP(CONCATENATE($AZ31, ":", FLOOR((COLUMN() - 4) / 2, 1) * 100 + MOD(COLUMN(), 2) * 30), 週間シフト!$DP:$DQ, 2, FALSE), 0), "")</f>
        <v/>
      </c>
      <c r="AZ31" s="2" t="e">
        <f>CONCATENATE(VLOOKUP(A31, スタッフ一覧!A:D, 4, FALSE), ":",  YEAR(B31), ":",  MONTH(B31), ":",  DAY(B31))</f>
        <v>#N/A</v>
      </c>
      <c r="BA31"/>
      <c r="BB31"/>
    </row>
  </sheetData>
  <sheetProtection formatCells="0" formatColumns="0" formatRows="0" insertColumns="0" insertRows="0" insertHyperlinks="0" deleteColumns="0" deleteRows="0" sort="0" autoFilter="0" pivotTables="0"/>
  <phoneticPr fontId="11"/>
  <conditionalFormatting sqref="D2:AY31">
    <cfRule type="notContainsBlanks" dxfId="1" priority="1">
      <formula>LEN(TRIM(D2:AY31))&gt;0</formula>
    </cfRule>
  </conditionalFormatting>
  <conditionalFormatting sqref="D2:AY31">
    <cfRule type="notContainsBlanks" dxfId="0" priority="2">
      <formula>LEN(TRIM(D2:AY31))&gt;0</formula>
    </cfRule>
  </conditionalFormatting>
  <dataValidations count="1">
    <dataValidation type="date" operator="greaterThanOrEqual" allowBlank="1" showInputMessage="1" showErrorMessage="1" sqref="C2:C20" xr:uid="{00000000-0002-0000-0100-000001000000}">
      <formula1>TODAY()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スタッフ一覧!A:A</xm:f>
          </x14:formula1>
          <xm:sqref>A2:A31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16" sqref="A16:B16"/>
    </sheetView>
  </sheetViews>
  <sheetFormatPr baseColWidth="10" defaultColWidth="8.7109375" defaultRowHeight="20"/>
  <cols>
    <col min="1" max="1" width="10.7109375" style="1" customWidth="1"/>
  </cols>
  <sheetData>
    <row r="1" spans="1:2">
      <c r="A1" s="11" t="s">
        <v>3</v>
      </c>
      <c r="B1">
        <v>1</v>
      </c>
    </row>
    <row r="2" spans="1:2">
      <c r="A2" s="11" t="s">
        <v>104</v>
      </c>
      <c r="B2">
        <v>3</v>
      </c>
    </row>
    <row r="3" spans="1:2">
      <c r="A3" s="11" t="s">
        <v>105</v>
      </c>
      <c r="B3">
        <v>4</v>
      </c>
    </row>
    <row r="4" spans="1:2">
      <c r="A4" s="11" t="s">
        <v>163</v>
      </c>
      <c r="B4">
        <v>5</v>
      </c>
    </row>
    <row r="5" spans="1:2">
      <c r="A5" s="11" t="s">
        <v>164</v>
      </c>
      <c r="B5">
        <v>6</v>
      </c>
    </row>
    <row r="6" spans="1:2">
      <c r="A6" s="11" t="s">
        <v>165</v>
      </c>
      <c r="B6">
        <v>7</v>
      </c>
    </row>
    <row r="7" spans="1:2">
      <c r="A7" s="11" t="s">
        <v>166</v>
      </c>
      <c r="B7">
        <v>9</v>
      </c>
    </row>
    <row r="8" spans="1:2">
      <c r="A8" s="11" t="s">
        <v>167</v>
      </c>
      <c r="B8">
        <v>10</v>
      </c>
    </row>
    <row r="9" spans="1:2">
      <c r="A9" s="11" t="s">
        <v>168</v>
      </c>
      <c r="B9">
        <v>11</v>
      </c>
    </row>
    <row r="10" spans="1:2">
      <c r="A10" s="11" t="s">
        <v>169</v>
      </c>
      <c r="B10">
        <v>13</v>
      </c>
    </row>
    <row r="11" spans="1:2">
      <c r="A11" s="11" t="s">
        <v>170</v>
      </c>
      <c r="B11">
        <v>14</v>
      </c>
    </row>
    <row r="12" spans="1:2">
      <c r="A12" s="11" t="s">
        <v>171</v>
      </c>
      <c r="B12">
        <v>15</v>
      </c>
    </row>
    <row r="13" spans="1:2">
      <c r="A13" s="11" t="s">
        <v>172</v>
      </c>
      <c r="B13">
        <v>17</v>
      </c>
    </row>
    <row r="14" spans="1:2">
      <c r="A14" s="11" t="s">
        <v>173</v>
      </c>
      <c r="B14">
        <v>18</v>
      </c>
    </row>
    <row r="15" spans="1:2">
      <c r="A15" s="11" t="s">
        <v>174</v>
      </c>
      <c r="B15">
        <v>19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A16" sqref="A16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175</v>
      </c>
      <c r="B1" t="s">
        <v>176</v>
      </c>
      <c r="C1" t="s">
        <v>177</v>
      </c>
      <c r="D1">
        <v>1</v>
      </c>
    </row>
    <row r="2" spans="1:4">
      <c r="A2" s="11" t="s">
        <v>178</v>
      </c>
      <c r="B2" t="s">
        <v>179</v>
      </c>
      <c r="C2" t="s">
        <v>107</v>
      </c>
      <c r="D2">
        <v>2</v>
      </c>
    </row>
    <row r="3" spans="1:4">
      <c r="A3" s="11" t="s">
        <v>180</v>
      </c>
      <c r="B3" t="s">
        <v>181</v>
      </c>
      <c r="C3" t="s">
        <v>182</v>
      </c>
      <c r="D3">
        <v>3</v>
      </c>
    </row>
    <row r="4" spans="1:4">
      <c r="A4" s="11" t="s">
        <v>108</v>
      </c>
      <c r="B4" t="s">
        <v>109</v>
      </c>
      <c r="C4" t="s">
        <v>110</v>
      </c>
      <c r="D4">
        <v>4</v>
      </c>
    </row>
    <row r="5" spans="1:4">
      <c r="A5" s="11" t="s">
        <v>111</v>
      </c>
      <c r="B5" t="s">
        <v>109</v>
      </c>
      <c r="C5" t="s">
        <v>112</v>
      </c>
      <c r="D5">
        <v>5</v>
      </c>
    </row>
    <row r="6" spans="1:4">
      <c r="A6" s="11" t="s">
        <v>113</v>
      </c>
      <c r="B6" t="s">
        <v>109</v>
      </c>
      <c r="C6" t="s">
        <v>114</v>
      </c>
      <c r="D6">
        <v>6</v>
      </c>
    </row>
    <row r="7" spans="1:4">
      <c r="A7" s="11" t="s">
        <v>115</v>
      </c>
      <c r="B7" t="s">
        <v>109</v>
      </c>
      <c r="C7" t="s">
        <v>116</v>
      </c>
      <c r="D7">
        <v>7</v>
      </c>
    </row>
    <row r="8" spans="1:4">
      <c r="A8" s="11" t="s">
        <v>117</v>
      </c>
      <c r="B8" t="s">
        <v>118</v>
      </c>
      <c r="C8" t="s">
        <v>110</v>
      </c>
      <c r="D8">
        <v>8</v>
      </c>
    </row>
    <row r="9" spans="1:4">
      <c r="A9" s="11" t="s">
        <v>119</v>
      </c>
      <c r="B9" t="s">
        <v>118</v>
      </c>
      <c r="C9" t="s">
        <v>112</v>
      </c>
      <c r="D9">
        <v>9</v>
      </c>
    </row>
    <row r="10" spans="1:4">
      <c r="A10" s="11" t="s">
        <v>120</v>
      </c>
      <c r="B10" t="s">
        <v>118</v>
      </c>
      <c r="C10" t="s">
        <v>114</v>
      </c>
      <c r="D10">
        <v>10</v>
      </c>
    </row>
    <row r="11" spans="1:4">
      <c r="A11" s="11" t="s">
        <v>121</v>
      </c>
      <c r="B11" t="s">
        <v>118</v>
      </c>
      <c r="C11" t="s">
        <v>116</v>
      </c>
      <c r="D11">
        <v>11</v>
      </c>
    </row>
    <row r="12" spans="1:4">
      <c r="A12" s="11" t="s">
        <v>122</v>
      </c>
      <c r="B12" t="s">
        <v>123</v>
      </c>
      <c r="C12" t="s">
        <v>110</v>
      </c>
      <c r="D12">
        <v>12</v>
      </c>
    </row>
    <row r="13" spans="1:4">
      <c r="A13" s="11" t="s">
        <v>124</v>
      </c>
      <c r="B13" t="s">
        <v>123</v>
      </c>
      <c r="C13" t="s">
        <v>112</v>
      </c>
      <c r="D13">
        <v>13</v>
      </c>
    </row>
    <row r="14" spans="1:4">
      <c r="A14" s="11" t="s">
        <v>125</v>
      </c>
      <c r="B14" t="s">
        <v>123</v>
      </c>
      <c r="C14" t="s">
        <v>114</v>
      </c>
      <c r="D14">
        <v>14</v>
      </c>
    </row>
    <row r="15" spans="1:4">
      <c r="A15" s="1" t="s">
        <v>220</v>
      </c>
      <c r="B15" s="41" t="s">
        <v>218</v>
      </c>
      <c r="C15" s="41" t="s">
        <v>219</v>
      </c>
      <c r="D15">
        <v>15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sqref="A1:D22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183</v>
      </c>
      <c r="B1" t="s">
        <v>184</v>
      </c>
      <c r="C1" t="s">
        <v>185</v>
      </c>
      <c r="D1">
        <v>1</v>
      </c>
    </row>
    <row r="2" spans="1:4">
      <c r="A2" s="11" t="s">
        <v>186</v>
      </c>
      <c r="B2" t="s">
        <v>187</v>
      </c>
      <c r="C2" t="s">
        <v>188</v>
      </c>
      <c r="D2">
        <v>3</v>
      </c>
    </row>
    <row r="3" spans="1:4">
      <c r="A3" s="11" t="s">
        <v>189</v>
      </c>
      <c r="B3" t="s">
        <v>109</v>
      </c>
      <c r="C3" t="s">
        <v>110</v>
      </c>
      <c r="D3">
        <v>4</v>
      </c>
    </row>
    <row r="4" spans="1:4">
      <c r="A4" s="11" t="s">
        <v>190</v>
      </c>
      <c r="B4" t="s">
        <v>109</v>
      </c>
      <c r="C4" t="s">
        <v>112</v>
      </c>
      <c r="D4">
        <v>5</v>
      </c>
    </row>
    <row r="5" spans="1:4">
      <c r="A5" s="11" t="s">
        <v>191</v>
      </c>
      <c r="B5" t="s">
        <v>109</v>
      </c>
      <c r="C5" t="s">
        <v>114</v>
      </c>
      <c r="D5">
        <v>6</v>
      </c>
    </row>
    <row r="6" spans="1:4">
      <c r="A6" s="11" t="s">
        <v>192</v>
      </c>
      <c r="B6" t="s">
        <v>109</v>
      </c>
      <c r="C6" t="s">
        <v>116</v>
      </c>
      <c r="D6">
        <v>7</v>
      </c>
    </row>
    <row r="7" spans="1:4">
      <c r="A7" s="11" t="s">
        <v>193</v>
      </c>
      <c r="B7" t="s">
        <v>118</v>
      </c>
      <c r="C7" t="s">
        <v>110</v>
      </c>
      <c r="D7">
        <v>8</v>
      </c>
    </row>
    <row r="8" spans="1:4">
      <c r="A8" s="11" t="s">
        <v>194</v>
      </c>
      <c r="B8" t="s">
        <v>118</v>
      </c>
      <c r="C8" t="s">
        <v>112</v>
      </c>
      <c r="D8">
        <v>9</v>
      </c>
    </row>
    <row r="9" spans="1:4">
      <c r="A9" s="11" t="s">
        <v>195</v>
      </c>
      <c r="B9" t="s">
        <v>118</v>
      </c>
      <c r="C9" t="s">
        <v>114</v>
      </c>
      <c r="D9">
        <v>10</v>
      </c>
    </row>
    <row r="10" spans="1:4">
      <c r="A10" s="11" t="s">
        <v>196</v>
      </c>
      <c r="B10" t="s">
        <v>118</v>
      </c>
      <c r="C10" t="s">
        <v>116</v>
      </c>
      <c r="D10">
        <v>11</v>
      </c>
    </row>
    <row r="11" spans="1:4">
      <c r="A11" s="11" t="s">
        <v>197</v>
      </c>
      <c r="B11" t="s">
        <v>123</v>
      </c>
      <c r="C11" t="s">
        <v>110</v>
      </c>
      <c r="D11">
        <v>12</v>
      </c>
    </row>
    <row r="12" spans="1:4">
      <c r="A12" s="11" t="s">
        <v>198</v>
      </c>
      <c r="B12" t="s">
        <v>123</v>
      </c>
      <c r="C12" t="s">
        <v>112</v>
      </c>
      <c r="D12">
        <v>13</v>
      </c>
    </row>
    <row r="13" spans="1:4">
      <c r="A13" s="11" t="s">
        <v>199</v>
      </c>
      <c r="B13" t="s">
        <v>123</v>
      </c>
      <c r="C13" t="s">
        <v>114</v>
      </c>
      <c r="D13">
        <v>14</v>
      </c>
    </row>
    <row r="14" spans="1:4">
      <c r="A14" s="11" t="s">
        <v>200</v>
      </c>
      <c r="B14" t="s">
        <v>127</v>
      </c>
      <c r="C14" t="s">
        <v>126</v>
      </c>
      <c r="D14">
        <v>18</v>
      </c>
    </row>
    <row r="15" spans="1:4">
      <c r="A15" s="11" t="s">
        <v>201</v>
      </c>
      <c r="B15" t="s">
        <v>128</v>
      </c>
      <c r="C15" t="s">
        <v>126</v>
      </c>
      <c r="D15">
        <v>21</v>
      </c>
    </row>
    <row r="16" spans="1:4">
      <c r="A16" s="11" t="s">
        <v>202</v>
      </c>
      <c r="B16" t="s">
        <v>129</v>
      </c>
      <c r="C16" t="s">
        <v>130</v>
      </c>
      <c r="D16">
        <v>28</v>
      </c>
    </row>
    <row r="17" spans="1:4">
      <c r="A17" s="11" t="s">
        <v>203</v>
      </c>
      <c r="B17" t="s">
        <v>204</v>
      </c>
      <c r="C17" t="s">
        <v>106</v>
      </c>
      <c r="D17">
        <v>29</v>
      </c>
    </row>
    <row r="18" spans="1:4">
      <c r="A18" s="11" t="s">
        <v>205</v>
      </c>
      <c r="B18" t="s">
        <v>206</v>
      </c>
      <c r="C18" t="s">
        <v>207</v>
      </c>
      <c r="D18">
        <v>30</v>
      </c>
    </row>
    <row r="19" spans="1:4">
      <c r="A19" s="11" t="s">
        <v>208</v>
      </c>
      <c r="B19" t="s">
        <v>209</v>
      </c>
      <c r="C19" t="s">
        <v>210</v>
      </c>
      <c r="D19">
        <v>31</v>
      </c>
    </row>
    <row r="20" spans="1:4">
      <c r="A20" s="11" t="s">
        <v>211</v>
      </c>
      <c r="B20" t="s">
        <v>212</v>
      </c>
      <c r="C20" t="s">
        <v>210</v>
      </c>
      <c r="D20">
        <v>32</v>
      </c>
    </row>
    <row r="21" spans="1:4">
      <c r="A21" s="11" t="s">
        <v>213</v>
      </c>
      <c r="B21" t="s">
        <v>209</v>
      </c>
      <c r="C21" t="s">
        <v>214</v>
      </c>
      <c r="D21">
        <v>33</v>
      </c>
    </row>
    <row r="22" spans="1:4">
      <c r="A22" s="11" t="s">
        <v>215</v>
      </c>
      <c r="B22" t="s">
        <v>216</v>
      </c>
      <c r="C22" t="s">
        <v>217</v>
      </c>
      <c r="D22">
        <v>34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/>
  </sheetViews>
  <sheetFormatPr baseColWidth="10" defaultColWidth="8.7109375" defaultRowHeight="20"/>
  <cols>
    <col min="1" max="1" width="10.7109375" style="1" customWidth="1"/>
  </cols>
  <sheetData>
    <row r="1" spans="1:3">
      <c r="A1" s="1" t="s">
        <v>131</v>
      </c>
      <c r="B1" t="s">
        <v>132</v>
      </c>
      <c r="C1">
        <v>101101</v>
      </c>
    </row>
    <row r="2" spans="1:3">
      <c r="A2" s="1" t="s">
        <v>133</v>
      </c>
      <c r="B2" t="s">
        <v>134</v>
      </c>
      <c r="C2">
        <v>101102</v>
      </c>
    </row>
    <row r="3" spans="1:3">
      <c r="A3" s="1" t="s">
        <v>73</v>
      </c>
      <c r="B3" t="s">
        <v>135</v>
      </c>
      <c r="C3">
        <v>101103</v>
      </c>
    </row>
    <row r="4" spans="1:3">
      <c r="A4" s="1" t="s">
        <v>136</v>
      </c>
      <c r="B4" t="s">
        <v>137</v>
      </c>
      <c r="C4">
        <v>101104</v>
      </c>
    </row>
    <row r="5" spans="1:3">
      <c r="A5" s="1" t="s">
        <v>71</v>
      </c>
      <c r="B5" t="s">
        <v>138</v>
      </c>
      <c r="C5">
        <v>101201</v>
      </c>
    </row>
    <row r="6" spans="1:3">
      <c r="A6" s="1" t="s">
        <v>139</v>
      </c>
      <c r="B6" t="s">
        <v>140</v>
      </c>
      <c r="C6">
        <v>201101</v>
      </c>
    </row>
    <row r="7" spans="1:3">
      <c r="A7" s="1" t="s">
        <v>76</v>
      </c>
      <c r="B7" t="s">
        <v>141</v>
      </c>
      <c r="C7">
        <v>201102</v>
      </c>
    </row>
    <row r="8" spans="1:3">
      <c r="A8" s="1" t="s">
        <v>142</v>
      </c>
      <c r="B8" t="s">
        <v>143</v>
      </c>
      <c r="C8">
        <v>201103</v>
      </c>
    </row>
    <row r="9" spans="1:3">
      <c r="A9" s="1" t="s">
        <v>144</v>
      </c>
      <c r="B9" t="s">
        <v>145</v>
      </c>
      <c r="C9">
        <v>111101</v>
      </c>
    </row>
    <row r="10" spans="1:3">
      <c r="A10" s="1" t="s">
        <v>72</v>
      </c>
      <c r="B10" t="s">
        <v>146</v>
      </c>
      <c r="C10">
        <v>111102</v>
      </c>
    </row>
    <row r="11" spans="1:3">
      <c r="A11" s="1" t="s">
        <v>147</v>
      </c>
      <c r="B11" t="s">
        <v>148</v>
      </c>
      <c r="C11">
        <v>211101</v>
      </c>
    </row>
    <row r="12" spans="1:3">
      <c r="A12" s="1" t="s">
        <v>23</v>
      </c>
      <c r="B12" t="s">
        <v>149</v>
      </c>
      <c r="C12">
        <v>701101</v>
      </c>
    </row>
    <row r="13" spans="1:3">
      <c r="A13" s="1" t="s">
        <v>75</v>
      </c>
      <c r="B13" t="s">
        <v>150</v>
      </c>
      <c r="C13">
        <v>801101</v>
      </c>
    </row>
    <row r="14" spans="1:3">
      <c r="A14" s="1" t="s">
        <v>74</v>
      </c>
      <c r="B14" t="s">
        <v>151</v>
      </c>
      <c r="C14">
        <v>801102</v>
      </c>
    </row>
    <row r="15" spans="1:3">
      <c r="A15" s="1" t="s">
        <v>152</v>
      </c>
      <c r="B15" t="s">
        <v>153</v>
      </c>
      <c r="C15">
        <v>899999</v>
      </c>
    </row>
    <row r="16" spans="1:3">
      <c r="A16" s="1" t="s">
        <v>154</v>
      </c>
      <c r="B16" t="s">
        <v>155</v>
      </c>
      <c r="C16">
        <v>901101</v>
      </c>
    </row>
    <row r="17" spans="1:3">
      <c r="A17" s="1" t="s">
        <v>156</v>
      </c>
      <c r="B17" t="s">
        <v>157</v>
      </c>
      <c r="C17">
        <v>901102</v>
      </c>
    </row>
    <row r="18" spans="1:3">
      <c r="A18" s="1" t="s">
        <v>158</v>
      </c>
      <c r="B18" t="s">
        <v>159</v>
      </c>
      <c r="C18">
        <v>901103</v>
      </c>
    </row>
    <row r="19" spans="1:3">
      <c r="A19" s="1" t="s">
        <v>160</v>
      </c>
      <c r="B19" t="s">
        <v>161</v>
      </c>
      <c r="C19">
        <v>988888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週間シフト</vt:lpstr>
      <vt:lpstr>スケジュール</vt:lpstr>
      <vt:lpstr>事業所</vt:lpstr>
      <vt:lpstr>利用者一覧</vt:lpstr>
      <vt:lpstr>スタッフ一覧</vt:lpstr>
      <vt:lpstr>勤務区分</vt:lpstr>
      <vt:lpstr>スケジュール!Criteria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河瀬翔吾</dc:creator>
  <cp:keywords/>
  <dc:description/>
  <cp:lastModifiedBy>神戸 与希</cp:lastModifiedBy>
  <dcterms:created xsi:type="dcterms:W3CDTF">2019-10-29T09:43:01Z</dcterms:created>
  <dcterms:modified xsi:type="dcterms:W3CDTF">2021-02-19T05:37:14Z</dcterms:modified>
  <cp:category/>
</cp:coreProperties>
</file>