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rnesto\Downloads\"/>
    </mc:Choice>
  </mc:AlternateContent>
  <bookViews>
    <workbookView xWindow="0" yWindow="0" windowWidth="19200" windowHeight="6760" tabRatio="691" activeTab="5"/>
  </bookViews>
  <sheets>
    <sheet name="Unidad 1" sheetId="4" r:id="rId1"/>
    <sheet name="Hidden" sheetId="10" state="hidden" r:id="rId2"/>
    <sheet name="MIR" sheetId="9" r:id="rId3"/>
    <sheet name="Parámetros" sheetId="11" r:id="rId4"/>
    <sheet name="Acciones Puntuales" sheetId="12" r:id="rId5"/>
    <sheet name="Partidas presupuestales" sheetId="14" r:id="rId6"/>
  </sheets>
  <externalReferences>
    <externalReference r:id="rId7"/>
  </externalReferences>
  <definedNames>
    <definedName name="_xlnm._FilterDatabase" localSheetId="2" hidden="1">MIR!$A$7:$C$20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4" l="1"/>
  <c r="D8" i="4"/>
  <c r="D9" i="4"/>
  <c r="AU96" i="4"/>
  <c r="AT96" i="4"/>
  <c r="AS96" i="4"/>
  <c r="AR96" i="4"/>
  <c r="AQ96" i="4"/>
  <c r="AP96" i="4"/>
  <c r="AO96" i="4"/>
  <c r="AN96" i="4"/>
  <c r="AM96" i="4"/>
  <c r="AL96" i="4"/>
  <c r="AK96" i="4"/>
  <c r="AJ96" i="4"/>
  <c r="AU5" i="4"/>
  <c r="AT5" i="4"/>
  <c r="AS5" i="4"/>
  <c r="AR5" i="4"/>
  <c r="AQ5" i="4"/>
  <c r="AP5" i="4"/>
  <c r="AO5" i="4"/>
  <c r="AN5" i="4"/>
  <c r="AM5" i="4"/>
  <c r="AL5" i="4"/>
  <c r="AJ5" i="4"/>
  <c r="AK5" i="4"/>
  <c r="D89" i="4" l="1"/>
  <c r="D82" i="4"/>
  <c r="D153" i="4"/>
  <c r="D154" i="4"/>
  <c r="D155" i="4"/>
  <c r="D148" i="4"/>
  <c r="D149" i="4"/>
  <c r="D150" i="4"/>
  <c r="D143" i="4"/>
  <c r="D144" i="4"/>
  <c r="D145" i="4"/>
  <c r="D138" i="4"/>
  <c r="D139" i="4"/>
  <c r="D140" i="4"/>
  <c r="D133" i="4"/>
  <c r="D134" i="4"/>
  <c r="D135" i="4"/>
  <c r="D128" i="4"/>
  <c r="D129" i="4"/>
  <c r="D130" i="4"/>
  <c r="D123" i="4"/>
  <c r="D124" i="4"/>
  <c r="D125" i="4"/>
  <c r="D118" i="4"/>
  <c r="D119" i="4"/>
  <c r="D120" i="4"/>
  <c r="D113" i="4"/>
  <c r="D114" i="4"/>
  <c r="D115" i="4"/>
  <c r="D108" i="4"/>
  <c r="D109" i="4"/>
  <c r="D110" i="4"/>
  <c r="D103" i="4"/>
  <c r="D104" i="4"/>
  <c r="D105" i="4"/>
  <c r="D98" i="4"/>
  <c r="D99" i="4"/>
  <c r="D100" i="4"/>
  <c r="D77" i="4"/>
  <c r="D78" i="4"/>
  <c r="D79" i="4"/>
  <c r="D72" i="4"/>
  <c r="D73" i="4"/>
  <c r="D74" i="4"/>
  <c r="D67" i="4"/>
  <c r="D68" i="4"/>
  <c r="D69" i="4"/>
  <c r="D62" i="4"/>
  <c r="D63" i="4"/>
  <c r="D64" i="4"/>
  <c r="D57" i="4"/>
  <c r="D58" i="4"/>
  <c r="D59" i="4"/>
  <c r="D52" i="4"/>
  <c r="D53" i="4"/>
  <c r="D54" i="4"/>
  <c r="D47" i="4"/>
  <c r="D48" i="4"/>
  <c r="D49" i="4"/>
  <c r="D42" i="4"/>
  <c r="D43" i="4"/>
  <c r="D44" i="4"/>
  <c r="D37" i="4"/>
  <c r="D38" i="4"/>
  <c r="D39" i="4"/>
  <c r="D32" i="4"/>
  <c r="D33" i="4"/>
  <c r="D34" i="4"/>
  <c r="D27" i="4"/>
  <c r="D28" i="4"/>
  <c r="D29" i="4"/>
  <c r="D22" i="4"/>
  <c r="D23" i="4"/>
  <c r="D24" i="4"/>
  <c r="D17" i="4"/>
  <c r="D18" i="4"/>
  <c r="D19" i="4"/>
  <c r="D12" i="4"/>
  <c r="D13" i="4"/>
  <c r="D14" i="4"/>
  <c r="AI155" i="4"/>
  <c r="AI154" i="4"/>
  <c r="AI153" i="4"/>
  <c r="AI150" i="4"/>
  <c r="AI149" i="4"/>
  <c r="AI148" i="4"/>
  <c r="AI145" i="4"/>
  <c r="AI144" i="4"/>
  <c r="AI143" i="4"/>
  <c r="AI140" i="4"/>
  <c r="AI139" i="4"/>
  <c r="AI138" i="4"/>
  <c r="AI135" i="4"/>
  <c r="AI134" i="4"/>
  <c r="AI133" i="4"/>
  <c r="AI130" i="4"/>
  <c r="AI129" i="4"/>
  <c r="AI128" i="4"/>
  <c r="AI125" i="4"/>
  <c r="AI124" i="4"/>
  <c r="AI123" i="4"/>
  <c r="AI120" i="4"/>
  <c r="AI119" i="4"/>
  <c r="AI118" i="4"/>
  <c r="AI115" i="4"/>
  <c r="AI114" i="4"/>
  <c r="AI113" i="4"/>
  <c r="AI110" i="4"/>
  <c r="AI109" i="4"/>
  <c r="AI108" i="4"/>
  <c r="AI105" i="4"/>
  <c r="AI104" i="4"/>
  <c r="AI103" i="4"/>
  <c r="AI100" i="4"/>
  <c r="AI99" i="4"/>
  <c r="AI98" i="4"/>
  <c r="AI89" i="4"/>
  <c r="AI90" i="4"/>
  <c r="AI91" i="4"/>
  <c r="AI92" i="4"/>
  <c r="AI93" i="4"/>
  <c r="AI82" i="4"/>
  <c r="AI83" i="4"/>
  <c r="AI84" i="4"/>
  <c r="AI85" i="4"/>
  <c r="AI86" i="4"/>
  <c r="AI79" i="4"/>
  <c r="AI78" i="4"/>
  <c r="AI77" i="4"/>
  <c r="AI74" i="4"/>
  <c r="AI73" i="4"/>
  <c r="AI72" i="4"/>
  <c r="AI69" i="4"/>
  <c r="AI68" i="4"/>
  <c r="AI67" i="4"/>
  <c r="AI64" i="4"/>
  <c r="AI63" i="4"/>
  <c r="AI62" i="4"/>
  <c r="AI59" i="4"/>
  <c r="AI58" i="4"/>
  <c r="AI57" i="4"/>
  <c r="AI54" i="4"/>
  <c r="AI53" i="4"/>
  <c r="AI52" i="4"/>
  <c r="AI49" i="4"/>
  <c r="AI48" i="4"/>
  <c r="AI47" i="4"/>
  <c r="AI44" i="4"/>
  <c r="AI43" i="4"/>
  <c r="AI42" i="4"/>
  <c r="AI39" i="4"/>
  <c r="AI38" i="4"/>
  <c r="AI37" i="4"/>
  <c r="AI34" i="4"/>
  <c r="AI33" i="4"/>
  <c r="AI32" i="4"/>
  <c r="AI29" i="4"/>
  <c r="AI28" i="4"/>
  <c r="AI27" i="4"/>
  <c r="AI24" i="4"/>
  <c r="AI23" i="4"/>
  <c r="AI22" i="4"/>
  <c r="AI19" i="4"/>
  <c r="AI18" i="4"/>
  <c r="AI17" i="4"/>
  <c r="AI14" i="4"/>
  <c r="AI13" i="4"/>
  <c r="AI12" i="4"/>
  <c r="AI7" i="4"/>
  <c r="AI8" i="4"/>
  <c r="AI9" i="4"/>
  <c r="AI96" i="4" l="1"/>
  <c r="AI5" i="4"/>
  <c r="C356" i="14" l="1"/>
  <c r="C355" i="14"/>
  <c r="C354" i="14"/>
  <c r="C353" i="14"/>
  <c r="C352" i="14"/>
  <c r="C351" i="14"/>
  <c r="C350" i="14"/>
  <c r="C349" i="14"/>
  <c r="C348" i="14"/>
  <c r="C347" i="14"/>
  <c r="C346" i="14"/>
  <c r="C345" i="14"/>
  <c r="C344" i="14"/>
  <c r="C343" i="14"/>
  <c r="C342" i="14"/>
  <c r="C341" i="14"/>
  <c r="C340" i="14"/>
  <c r="C339" i="14"/>
  <c r="C338" i="14"/>
  <c r="C337" i="14"/>
  <c r="C336" i="14"/>
  <c r="C335" i="14"/>
  <c r="C334" i="14"/>
  <c r="C333" i="14"/>
  <c r="C332" i="14"/>
  <c r="C331" i="14"/>
  <c r="C330" i="14"/>
  <c r="C329" i="14"/>
  <c r="C328" i="14"/>
  <c r="C327" i="14"/>
  <c r="C326" i="14"/>
  <c r="C325" i="14"/>
  <c r="C324" i="14"/>
  <c r="C323" i="14"/>
  <c r="C322" i="14"/>
  <c r="C321" i="14"/>
  <c r="C320" i="14"/>
  <c r="C319" i="14"/>
  <c r="C318" i="14"/>
  <c r="C317" i="14"/>
  <c r="C316" i="14"/>
  <c r="C315" i="14"/>
  <c r="C314" i="14"/>
  <c r="C313" i="14"/>
  <c r="C312" i="14"/>
  <c r="C311" i="14"/>
  <c r="C310" i="14"/>
  <c r="C309" i="14"/>
  <c r="C308" i="14"/>
  <c r="C307" i="14"/>
  <c r="C306" i="14"/>
  <c r="C305" i="14"/>
  <c r="C304" i="14"/>
  <c r="C303" i="14"/>
  <c r="C302" i="14"/>
  <c r="C301" i="14"/>
  <c r="C300" i="14"/>
  <c r="C299" i="14"/>
  <c r="C298" i="14"/>
  <c r="C297" i="14"/>
  <c r="C296" i="14"/>
  <c r="C295" i="14"/>
  <c r="C294" i="14"/>
  <c r="C293" i="14"/>
  <c r="C292" i="14"/>
  <c r="C291" i="14"/>
  <c r="C290" i="14"/>
  <c r="C289" i="14"/>
  <c r="C288" i="14"/>
  <c r="C287" i="14"/>
  <c r="C286" i="14"/>
  <c r="C285" i="14"/>
  <c r="C284" i="14"/>
  <c r="C283" i="14"/>
  <c r="C282" i="14"/>
  <c r="C281" i="14"/>
  <c r="C280" i="14"/>
  <c r="C279" i="14"/>
  <c r="C278" i="14"/>
  <c r="C277" i="14"/>
  <c r="C276" i="14"/>
  <c r="C275" i="14"/>
  <c r="C274" i="14"/>
  <c r="C273" i="14"/>
  <c r="C272" i="14"/>
  <c r="C271" i="14"/>
  <c r="C270" i="14"/>
  <c r="C269" i="14"/>
  <c r="C268" i="14"/>
  <c r="C267" i="14"/>
  <c r="C266" i="14"/>
  <c r="C265" i="14"/>
  <c r="C264" i="14"/>
  <c r="C263" i="14"/>
  <c r="C262" i="14"/>
  <c r="C261" i="14"/>
  <c r="C260" i="14"/>
  <c r="C259" i="14"/>
  <c r="C258" i="14"/>
  <c r="C257" i="14"/>
  <c r="C256" i="14"/>
  <c r="C255" i="14"/>
  <c r="C254" i="14"/>
  <c r="C253" i="14"/>
  <c r="C252" i="14"/>
  <c r="C251" i="14"/>
  <c r="C250" i="14"/>
  <c r="C249" i="14"/>
  <c r="C248" i="14"/>
  <c r="C247" i="14"/>
  <c r="C246" i="14"/>
  <c r="C245" i="14"/>
  <c r="C244" i="14"/>
  <c r="C243" i="14"/>
  <c r="C242" i="14"/>
  <c r="C241" i="14"/>
  <c r="C240" i="14"/>
  <c r="C239" i="14"/>
  <c r="C238" i="14"/>
  <c r="C237" i="14"/>
  <c r="C236" i="14"/>
  <c r="C235" i="14"/>
  <c r="C234" i="14"/>
  <c r="C233" i="14"/>
  <c r="C232" i="14"/>
  <c r="C231" i="14"/>
  <c r="C230" i="14"/>
  <c r="C229" i="14"/>
  <c r="C228" i="14"/>
  <c r="C227" i="14"/>
  <c r="C226" i="14"/>
  <c r="C225" i="14"/>
  <c r="C224" i="14"/>
  <c r="C223" i="14"/>
  <c r="C222" i="14"/>
  <c r="C221" i="14"/>
  <c r="C220" i="14"/>
  <c r="C219" i="14"/>
  <c r="C218" i="14"/>
  <c r="C217" i="14"/>
  <c r="C216" i="14"/>
  <c r="C215" i="14"/>
  <c r="C214" i="14"/>
  <c r="C213" i="14"/>
  <c r="C212" i="14"/>
  <c r="C211" i="14"/>
  <c r="C210" i="14"/>
  <c r="C209" i="14"/>
  <c r="C208" i="14"/>
  <c r="C207" i="14"/>
  <c r="C206" i="14"/>
  <c r="C205" i="14"/>
  <c r="C204" i="14"/>
  <c r="C203" i="14"/>
  <c r="C202" i="14"/>
  <c r="C201" i="14"/>
  <c r="C200" i="14"/>
  <c r="C199" i="14"/>
  <c r="C198" i="14"/>
  <c r="C197" i="14"/>
  <c r="C196" i="14"/>
  <c r="C195" i="14"/>
  <c r="C194" i="14"/>
  <c r="C193" i="14"/>
  <c r="C192" i="14"/>
  <c r="C191" i="14"/>
  <c r="C190" i="14"/>
  <c r="C189" i="14"/>
  <c r="C188" i="14"/>
  <c r="C187" i="14"/>
  <c r="C186" i="14"/>
  <c r="C185" i="14"/>
  <c r="C184" i="14"/>
  <c r="C183" i="14"/>
  <c r="C182" i="14"/>
  <c r="C181" i="14"/>
  <c r="C180" i="14"/>
  <c r="C179" i="14"/>
  <c r="C178" i="14"/>
  <c r="C177" i="14"/>
  <c r="C176" i="14"/>
  <c r="C175" i="14"/>
  <c r="C174" i="14"/>
  <c r="C173" i="14"/>
  <c r="C172" i="14"/>
  <c r="C171" i="14"/>
  <c r="C170" i="14"/>
  <c r="C169" i="14"/>
  <c r="C168" i="14"/>
  <c r="C167" i="14"/>
  <c r="C166" i="14"/>
  <c r="C165" i="14"/>
  <c r="C164" i="14"/>
  <c r="C163" i="14"/>
  <c r="C162" i="14"/>
  <c r="C161" i="14"/>
  <c r="C160" i="14"/>
  <c r="C159" i="14"/>
  <c r="C158" i="14"/>
  <c r="C157" i="14"/>
  <c r="C156" i="14"/>
  <c r="C155" i="14"/>
  <c r="C154" i="14"/>
  <c r="C153" i="14"/>
  <c r="C152" i="14"/>
  <c r="C151" i="14"/>
  <c r="C150" i="14"/>
  <c r="C149" i="14"/>
  <c r="C148" i="14"/>
  <c r="C147" i="14"/>
  <c r="C146" i="14"/>
  <c r="C145" i="14"/>
  <c r="C144" i="14"/>
  <c r="C143" i="14"/>
  <c r="C142" i="14"/>
  <c r="C141" i="14"/>
  <c r="C140" i="14"/>
  <c r="C139" i="14"/>
  <c r="C138" i="14"/>
  <c r="C137" i="14"/>
  <c r="C136" i="14"/>
  <c r="C135" i="14"/>
  <c r="C134" i="14"/>
  <c r="C133" i="14"/>
  <c r="C132" i="14"/>
  <c r="C131" i="14"/>
  <c r="C130" i="14"/>
  <c r="C129" i="14"/>
  <c r="C128" i="14"/>
  <c r="C127" i="14"/>
  <c r="C126" i="14"/>
  <c r="C125" i="14"/>
  <c r="C124" i="14"/>
  <c r="C123" i="14"/>
  <c r="C122" i="14"/>
  <c r="C121" i="14"/>
  <c r="C120" i="14"/>
  <c r="C119" i="14"/>
  <c r="C118" i="14"/>
  <c r="C117" i="14"/>
  <c r="C116" i="14"/>
  <c r="C115" i="14"/>
  <c r="C114" i="14"/>
  <c r="C113" i="14"/>
  <c r="C112" i="14"/>
  <c r="C111" i="14"/>
  <c r="C110" i="14"/>
  <c r="C109" i="14"/>
  <c r="C108" i="14"/>
  <c r="C107" i="14"/>
  <c r="C106" i="14"/>
  <c r="C105" i="14"/>
  <c r="C104" i="14"/>
  <c r="C103" i="14"/>
  <c r="C102" i="14"/>
  <c r="C101" i="14"/>
  <c r="C100" i="14"/>
  <c r="C99" i="14"/>
  <c r="C98" i="14"/>
  <c r="C97" i="14"/>
  <c r="C96" i="14"/>
  <c r="C95" i="14"/>
  <c r="C94" i="14"/>
  <c r="C93" i="14"/>
  <c r="C92" i="14"/>
  <c r="C91" i="14"/>
  <c r="C90" i="14"/>
  <c r="C89" i="14"/>
  <c r="C88" i="14"/>
  <c r="C87" i="14"/>
  <c r="C86" i="14"/>
  <c r="C85" i="14"/>
  <c r="C84" i="14"/>
  <c r="C83" i="14"/>
  <c r="C82" i="14"/>
  <c r="C81" i="14"/>
  <c r="C80" i="14"/>
  <c r="C79" i="14"/>
  <c r="C78" i="14"/>
  <c r="C77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</calcChain>
</file>

<file path=xl/sharedStrings.xml><?xml version="1.0" encoding="utf-8"?>
<sst xmlns="http://schemas.openxmlformats.org/spreadsheetml/2006/main" count="1680" uniqueCount="698">
  <si>
    <t>ACTIVIDADES</t>
  </si>
  <si>
    <t>PRODUCTO</t>
  </si>
  <si>
    <t>POTIC y Reuniones estatales</t>
  </si>
  <si>
    <t>ACCIONES</t>
  </si>
  <si>
    <t>Nombre del producto</t>
  </si>
  <si>
    <t>E</t>
  </si>
  <si>
    <t>F</t>
  </si>
  <si>
    <t>M</t>
  </si>
  <si>
    <t>A</t>
  </si>
  <si>
    <t>J</t>
  </si>
  <si>
    <t>S</t>
  </si>
  <si>
    <t>O</t>
  </si>
  <si>
    <t>N</t>
  </si>
  <si>
    <t>D</t>
  </si>
  <si>
    <t>¿El producto requerirá ser aprobado por JD?</t>
  </si>
  <si>
    <t>¿El producto será publicado?</t>
  </si>
  <si>
    <t>Año de publicación</t>
  </si>
  <si>
    <t>Reuniones y visitas en las entidades federativas</t>
  </si>
  <si>
    <t>Clave de nivel educativo</t>
  </si>
  <si>
    <t>ID Centro de costos</t>
  </si>
  <si>
    <t>Clave partida presupuestal</t>
  </si>
  <si>
    <t>Partida presupuestal</t>
  </si>
  <si>
    <t>Anual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</si>
  <si>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</si>
  <si>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</si>
  <si>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</si>
  <si>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</si>
  <si>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</si>
  <si>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</si>
  <si>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</si>
  <si>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</si>
  <si>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</si>
  <si>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</si>
  <si>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</si>
  <si>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</si>
  <si>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PROYECTO</t>
  </si>
  <si>
    <t>24XX. Nombre del Proyecto [Máximo 90 caracteres]</t>
  </si>
  <si>
    <t>OBJETIVO</t>
  </si>
  <si>
    <t>Verbo en infinitivo+ el objetivo que se busca lograr (para qué y/o a quién se busca beneficiar) + mediante+ actividad(es) sustancial(es) del Proyecto.</t>
  </si>
  <si>
    <t>001</t>
  </si>
  <si>
    <t>No</t>
  </si>
  <si>
    <t>Clave_completa</t>
  </si>
  <si>
    <t>Nombre</t>
  </si>
  <si>
    <t>Categoría</t>
  </si>
  <si>
    <t>Tipo</t>
  </si>
  <si>
    <t>Indicador_MIR</t>
  </si>
  <si>
    <t>Parámetro_PI</t>
  </si>
  <si>
    <t>Ene</t>
  </si>
  <si>
    <t>Feb</t>
  </si>
  <si>
    <t>Mar</t>
  </si>
  <si>
    <t>Abr</t>
  </si>
  <si>
    <t>May</t>
  </si>
  <si>
    <t>Jun</t>
  </si>
  <si>
    <t>Jul</t>
  </si>
  <si>
    <t>Ags</t>
  </si>
  <si>
    <t>Sep</t>
  </si>
  <si>
    <t>Oct</t>
  </si>
  <si>
    <t>Nov</t>
  </si>
  <si>
    <t>Dic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</si>
  <si>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</si>
  <si>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</si>
  <si>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</si>
  <si>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</si>
  <si>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</si>
  <si>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</si>
  <si>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</si>
  <si>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</si>
  <si>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</si>
  <si>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</si>
  <si>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</si>
  <si>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</si>
  <si>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Actividad 001</t>
  </si>
  <si>
    <t>Producto 01</t>
  </si>
  <si>
    <t>01</t>
  </si>
  <si>
    <t>Acción 001</t>
  </si>
  <si>
    <t>X.X.X</t>
  </si>
  <si>
    <t>Producto 02</t>
  </si>
  <si>
    <t>02</t>
  </si>
  <si>
    <t>002</t>
  </si>
  <si>
    <t>Acción 002</t>
  </si>
  <si>
    <t>Producto 03</t>
  </si>
  <si>
    <t>03</t>
  </si>
  <si>
    <t>003</t>
  </si>
  <si>
    <t>Acción 003</t>
  </si>
  <si>
    <t>Actividad 002</t>
  </si>
  <si>
    <t>Columna1</t>
  </si>
  <si>
    <t>Actividad 003</t>
  </si>
  <si>
    <t>004</t>
  </si>
  <si>
    <t>Actividad 004</t>
  </si>
  <si>
    <t>005</t>
  </si>
  <si>
    <t>Actividad 005</t>
  </si>
  <si>
    <t>006</t>
  </si>
  <si>
    <t>Actividad 006</t>
  </si>
  <si>
    <t>007</t>
  </si>
  <si>
    <t>Actividad 007</t>
  </si>
  <si>
    <t>008</t>
  </si>
  <si>
    <t>Actividad 008</t>
  </si>
  <si>
    <t>009</t>
  </si>
  <si>
    <t>Actividad 009</t>
  </si>
  <si>
    <t>010</t>
  </si>
  <si>
    <t>Actividad 010</t>
  </si>
  <si>
    <t>011</t>
  </si>
  <si>
    <t>Actividad 011</t>
  </si>
  <si>
    <t>012</t>
  </si>
  <si>
    <t>Actividad 012</t>
  </si>
  <si>
    <t>013</t>
  </si>
  <si>
    <t>Actividad 013</t>
  </si>
  <si>
    <t>014</t>
  </si>
  <si>
    <t>Actividad 014</t>
  </si>
  <si>
    <t>015</t>
  </si>
  <si>
    <t>Actividad 015</t>
  </si>
  <si>
    <t>080</t>
  </si>
  <si>
    <t>Coordinar la gestión interna</t>
  </si>
  <si>
    <t>Nota Técnica</t>
  </si>
  <si>
    <t>Periódico</t>
  </si>
  <si>
    <t>1.4.2</t>
  </si>
  <si>
    <t>081</t>
  </si>
  <si>
    <t>Coordinar la gestión interna de la oficina del Titular</t>
  </si>
  <si>
    <t>CATEGORÍA</t>
  </si>
  <si>
    <t>TIPO</t>
  </si>
  <si>
    <t>CLAVE</t>
  </si>
  <si>
    <t>CLAVE MIR</t>
  </si>
  <si>
    <t>CLAVE PI</t>
  </si>
  <si>
    <t>Final</t>
  </si>
  <si>
    <t>Agenda estratégica</t>
  </si>
  <si>
    <t>AE</t>
  </si>
  <si>
    <t>C.1</t>
  </si>
  <si>
    <t>Intermedio</t>
  </si>
  <si>
    <t>Acta de Sesión</t>
  </si>
  <si>
    <t>AS</t>
  </si>
  <si>
    <t>A1.1</t>
  </si>
  <si>
    <t>Base de datos</t>
  </si>
  <si>
    <t>BD</t>
  </si>
  <si>
    <t>A1.2</t>
  </si>
  <si>
    <t>Boletín</t>
  </si>
  <si>
    <t>BL</t>
  </si>
  <si>
    <t>C.2</t>
  </si>
  <si>
    <t>Batería de reactivos</t>
  </si>
  <si>
    <t>BR</t>
  </si>
  <si>
    <t>A2.1</t>
  </si>
  <si>
    <t>Categorías de análisis</t>
  </si>
  <si>
    <t>CA</t>
  </si>
  <si>
    <t>C.3</t>
  </si>
  <si>
    <t>Componente de desarrollo TIC</t>
  </si>
  <si>
    <t>CD</t>
  </si>
  <si>
    <t>A3.1</t>
  </si>
  <si>
    <t>Convenio</t>
  </si>
  <si>
    <t>CO</t>
  </si>
  <si>
    <t>C.4</t>
  </si>
  <si>
    <t>Cuaderno Estadístico</t>
  </si>
  <si>
    <t>CE</t>
  </si>
  <si>
    <t>A4.1</t>
  </si>
  <si>
    <t>Carpeta de materiales</t>
  </si>
  <si>
    <t>CM</t>
  </si>
  <si>
    <t>Criterios</t>
  </si>
  <si>
    <t>CR</t>
  </si>
  <si>
    <t>Desarrollo TIC</t>
  </si>
  <si>
    <t>DT</t>
  </si>
  <si>
    <t>Estatuto Orgánico</t>
  </si>
  <si>
    <t>EO</t>
  </si>
  <si>
    <t>Estudio</t>
  </si>
  <si>
    <t>ES</t>
  </si>
  <si>
    <t>Evaluación</t>
  </si>
  <si>
    <t>EV</t>
  </si>
  <si>
    <t>Informe de Actividades</t>
  </si>
  <si>
    <t>IA</t>
  </si>
  <si>
    <t>Indicadores</t>
  </si>
  <si>
    <t>ID</t>
  </si>
  <si>
    <t>Intervención formativa</t>
  </si>
  <si>
    <t>IF</t>
  </si>
  <si>
    <t>Instrumentos</t>
  </si>
  <si>
    <t>IM</t>
  </si>
  <si>
    <t xml:space="preserve"> Investigación</t>
  </si>
  <si>
    <t>IN</t>
  </si>
  <si>
    <t>Informe de Resultados</t>
  </si>
  <si>
    <t>IR</t>
  </si>
  <si>
    <t>Informe de seguimiento</t>
  </si>
  <si>
    <t>IS</t>
  </si>
  <si>
    <t>Informe de trabajo</t>
  </si>
  <si>
    <t>IT</t>
  </si>
  <si>
    <t>Lineamientos</t>
  </si>
  <si>
    <t>LI</t>
  </si>
  <si>
    <t>Manual</t>
  </si>
  <si>
    <t>MA</t>
  </si>
  <si>
    <t>Marco conceptual y metodológico</t>
  </si>
  <si>
    <t>MC</t>
  </si>
  <si>
    <t>Mejoras a desarrollos TIC</t>
  </si>
  <si>
    <t>MD</t>
  </si>
  <si>
    <t>Minuta de reunión</t>
  </si>
  <si>
    <t>MI</t>
  </si>
  <si>
    <t>Memoria</t>
  </si>
  <si>
    <t>MM</t>
  </si>
  <si>
    <t>Marco rector</t>
  </si>
  <si>
    <t>MR</t>
  </si>
  <si>
    <t>Mecanismo de seguimiento</t>
  </si>
  <si>
    <t>MS</t>
  </si>
  <si>
    <t>Material educativo</t>
  </si>
  <si>
    <t>ME</t>
  </si>
  <si>
    <t>Nombramiento</t>
  </si>
  <si>
    <t>NO</t>
  </si>
  <si>
    <t>NT</t>
  </si>
  <si>
    <t>Orientaciones didácticas (Devoluciones formativas 1)</t>
  </si>
  <si>
    <t>OD</t>
  </si>
  <si>
    <t>Programa de formación</t>
  </si>
  <si>
    <t>PF</t>
  </si>
  <si>
    <t>Procedimiento institucional</t>
  </si>
  <si>
    <t>PI</t>
  </si>
  <si>
    <t>Padrón Nacional</t>
  </si>
  <si>
    <t>PN</t>
  </si>
  <si>
    <t>Política institucional</t>
  </si>
  <si>
    <t>PT</t>
  </si>
  <si>
    <t>Programa de trabajo</t>
  </si>
  <si>
    <t>PR</t>
  </si>
  <si>
    <t>Informe de reuniones</t>
  </si>
  <si>
    <t>RE</t>
  </si>
  <si>
    <t>Reporte de Levantamiento</t>
  </si>
  <si>
    <t>RL</t>
  </si>
  <si>
    <t>Reporte de Muestreo</t>
  </si>
  <si>
    <t>RM</t>
  </si>
  <si>
    <t>Revista y Síntesis</t>
  </si>
  <si>
    <t>RS</t>
  </si>
  <si>
    <t>Reporte de Capacitación</t>
  </si>
  <si>
    <t>RT</t>
  </si>
  <si>
    <t>Seguimiento de Acuerdos</t>
  </si>
  <si>
    <t>SA</t>
  </si>
  <si>
    <t>Spots para radio</t>
  </si>
  <si>
    <t>SR</t>
  </si>
  <si>
    <t>Sugerencias</t>
  </si>
  <si>
    <t>SU</t>
  </si>
  <si>
    <t xml:space="preserve">- </t>
  </si>
  <si>
    <t>Nivel</t>
  </si>
  <si>
    <t>Nombre del indicador</t>
  </si>
  <si>
    <t>PRIMER TRIMESTRE</t>
  </si>
  <si>
    <t>SEGUNDO TRIMESTRE</t>
  </si>
  <si>
    <t>TERCER TRIMESTRE</t>
  </si>
  <si>
    <t>CUARTO TRIMESTRE</t>
  </si>
  <si>
    <t>Señalar el total de productos por indicador</t>
  </si>
  <si>
    <t>Registrar en el indicador y trimestre correspondiente, las siglas de la Unidad, la cantidad de productos programados, así como la clave y nombre de cada uno de los productos programados asociados al indicador</t>
  </si>
  <si>
    <t>Fin</t>
  </si>
  <si>
    <t>Cambio en el porcentaje de personas entre 20 y 24 años  de edad que cuentan con al menos la Educación Media Superior completa</t>
  </si>
  <si>
    <t>Tasa de eficiencia terminal en primaria</t>
  </si>
  <si>
    <t>Tasa de eficiencia terminal en secundaria</t>
  </si>
  <si>
    <t>Propósito</t>
  </si>
  <si>
    <t>Las autoridades educativas (federal y locales) promueven de manera eficaz la mejora continua de la educación</t>
  </si>
  <si>
    <t>Componente</t>
  </si>
  <si>
    <t>Porcentaje de la oferta de estudios, investigaciones especializadas y evaluaciones para la mejora de la educación fortalecida</t>
  </si>
  <si>
    <t>Actividad</t>
  </si>
  <si>
    <t>Porcentaje de instrumentos de los estudios, investigaciones especializadas,  y evaluaciones para la mejora educativa elaborados</t>
  </si>
  <si>
    <t>Porcentaje de marcos conceptuales y metodológicos diseñados</t>
  </si>
  <si>
    <t>Porcentaje de indicadores para monitorear los resultados de la mejora educativa actualizados</t>
  </si>
  <si>
    <t>Porcentaje de avance en el tratamiento de información para la actualización de indicadores</t>
  </si>
  <si>
    <t>Porcentaje de lineamientos, criterios, sugerencias, programas y materiales para la mejora continua de la educación emitidos</t>
  </si>
  <si>
    <t xml:space="preserve">Porcentaje de avance en el seguimiento a lineamientos, criterios, sugerencias, programas y materiales para la mejora educativa </t>
  </si>
  <si>
    <t>Porcentaje de acuerdos dirigidos a la coordinación de las autoridades educativas para la mejora continua cumplidos</t>
  </si>
  <si>
    <t>Porcentaje de sesiones de los Órganos de gobierno y consulta de la MEJOREDU realizadas</t>
  </si>
  <si>
    <t>Registrar en el indicador correspondiente la cantidad de productos programados.</t>
  </si>
  <si>
    <t>Meta para el bienestar/parámetro</t>
  </si>
  <si>
    <t>1.2 Porcentaje de convenios de colaboración suscritos en materia de mejora continua de la educación en el año t</t>
  </si>
  <si>
    <t>1.3 Porcentaje de recomendaciones del Consejo Técnico y del Consejo Ciudadano atendidas por la Comisión en el año t</t>
  </si>
  <si>
    <t>2.2 Porcentaje de lineamientos, programas y sugerencias emitidos por la Comisión para mejorar el aprendizaje de los estudiantes en el año t</t>
  </si>
  <si>
    <t>2.3 Porcentaje de estudios e investigaciones especializadas y evaluaciones diagnósticas sobre temáticas de inclusión, equidad y excelencia educativa elaborados por la Comisión en el año t</t>
  </si>
  <si>
    <t>3.2 Porcentaje de estudios e investigaciones especializadas y evaluaciones diagnósticas sobre procesos escolares elaborados por la Comisión en el año t</t>
  </si>
  <si>
    <t>3.3 Porcentaje de lineamientos y orientaciones emitidos por la Comisión para la mejora de las escuelas de educación básica y media superior en el año t</t>
  </si>
  <si>
    <t>4.2 Porcentaje de estudios e investigaciones especializadas y evaluaciones diagnósticas sobre prácticas docentes, directivas y de apoyo y de formación continua y desarrollo profesional de docente elaborados por la Comisión en el año t.</t>
  </si>
  <si>
    <t>4.3 Porcentaje de criterios, lineamientos y programas emitidos por la Comisión para mejorar la formación continua y desarrollo profesional de docentes de educación básica y media superior en el año t.</t>
  </si>
  <si>
    <t>5.2 Porcentaje de estudios, investigaciones especializadas y evaluaciones diagnósticas sobre políticas educativas elaborados por la Comisión en el año t</t>
  </si>
  <si>
    <t>5.3 Porcentaje de criterios y sugerencias emitidos por la Comisión para mejorar el desarrollo de políticas adecuadas a las necesidades de la población en el año t</t>
  </si>
  <si>
    <t>6.2 Porcentaje de indicadores para monitorear los resultados de la mejora educativa publicados en el año t</t>
  </si>
  <si>
    <t>6.3 Porcentaje de publicaciones y acciones de difusión realizadas en el año t</t>
  </si>
  <si>
    <t>Acción puntual.
Catálogo de consulta para el llenado correspondiente de las alineaciones por actividad</t>
  </si>
  <si>
    <t>Acción puntual</t>
  </si>
  <si>
    <t>1.1.1 Establecer las políticas y regulaciones para la organización y funcionamiento de la Comisión Nacional para la Mejora Continua de la Educación.</t>
  </si>
  <si>
    <t>1.1.2 Formular los planes y programas de trabajo institucionales que permitan dar cumplimiento a las atribuciones y responsabilidades legales de la Comisión Nacional para la Mejora Continua de la Educación.</t>
  </si>
  <si>
    <t>1.1.3 Determinar los mecanismos institucionales de articulación interna de los componentes y áreas administrativas de la Comisión Nacional para la Mejora Continua de la Educación.</t>
  </si>
  <si>
    <t>1.2.1 Determinar las disposiciones y mecanismos para apoyar la organización, funcionamiento y formulación de políticas educativas del Sistema Nacional de Mejora Continua de la Educación.</t>
  </si>
  <si>
    <t>1.2.2 Promover encuentros de autoridades educativas federales y locales para acordar acciones conjuntas que contribuyan a la mejora continua de la educación.</t>
  </si>
  <si>
    <t>1.2.3 Promover actividades académicas con expertos y organismos internacionales para apoyar el desempeño de autoridades y actores educativos clave.</t>
  </si>
  <si>
    <t>1.3.1 Suscribir convenios de colaboración en materia de mejora continua de la educación.</t>
  </si>
  <si>
    <t>1.3.2 Brindar asistencia técnica a las autoridades de educación básica y media superior del país en materia de mejora continua de la educación.</t>
  </si>
  <si>
    <t>1.4.1 Mejorar los procesos de planeación, programación, presupuestación, ejercicio, control, seguimiento, evaluación y organización que permitan el logro de los objetivos.</t>
  </si>
  <si>
    <t>1.4.2 Implementar un modelo de administración que asegure la gestión eficiente y transparente de los recursos humanos, técnicos, financieros y materiales.</t>
  </si>
  <si>
    <t>1.4.3 Implementar un programa de profesionalización de los servidores públicos para mejorar el rendimiento de las estructuras orgánicas.</t>
  </si>
  <si>
    <t>1.4.4 Promover la gestión institucional conforme a la base normativa establecida.</t>
  </si>
  <si>
    <t>1.4.5 Fortalecer el control interno de la Comisión Nacional para la Mejora Continua de la Educación para que contribuya a la efectividad y el desempeño.</t>
  </si>
  <si>
    <t>1.5.1 Fortalecer los procesos relacionados al cumplimiento de las obligaciones de transparencia y acceso a la información pública.</t>
  </si>
  <si>
    <t>1.5.2 Implementar acciones de transparencia proactiva para fortalecer la rendición de cuentas.</t>
  </si>
  <si>
    <t>2.1.1 Llevar a cabo estudios e investigaciones especializadas sobre temáticas de inclusión y equidad en educación básica y media superior.</t>
  </si>
  <si>
    <t>2.1.2 Desarrollar evaluaciones diagnósticas sobre el aprendizaje de los estudiantes en educación básica y media superior que apoyen el trabajo pedagógico.</t>
  </si>
  <si>
    <t>2.2.1 Emitir lineamientos y recursos que orienten los procesos de mejora de los aprendizajes de los estudiantes en educación básica y media superior.</t>
  </si>
  <si>
    <t>2.2.2 Desarrollar materiales prototipo que apoyen la mejora de los aprendizajes de los estudiantes en educación básica y media superior.</t>
  </si>
  <si>
    <t>2.3.1 Establecer mecanismos de seguimiento y actualización de los lineamientos y materiales prototipo relacionados con la mejora continua de los aprendizajes.</t>
  </si>
  <si>
    <t>2.3.2 Desarrollar evaluaciones diagnósticas de apoyo al trabajo del aula en diferentes asignaturas del currículum de educación básica y media superior.</t>
  </si>
  <si>
    <t>2.3.3 Proponer estrategias de reforzamiento pedagógico a partir de los resultados de las evaluaciones diagnósticas, estudios e investigaciones especializados para apoyar el trabajo docente.</t>
  </si>
  <si>
    <t>3.1.1 Llevar a cabo estudios e investigaciones especializadas sobre los procesos escolares en educación básica y media superior.</t>
  </si>
  <si>
    <t>3.1.2 Desarrollar evaluaciones diagnósticas sobre la organización y funcionamiento de las escuelas de educación básica y media superior.</t>
  </si>
  <si>
    <t>3.1.3 Desarrollar mecanismos de recopilación y análisis de información sobre las necesidades y experiencias de mejora en las escuelas de educación básica y media superior, como insumo para la toma de decisiones.</t>
  </si>
  <si>
    <t>3.2.1 Emitir lineamientos, criterios, orientaciones y recursos que apoyen los procesos de mejora de las escuelas en educación básica y media superior.</t>
  </si>
  <si>
    <t>3.2.2 Emitir lineamientos para la innovación de materiales y tecnologías educativas que apoyen la mejora continua de las escuelas en educación básica y media superior.</t>
  </si>
  <si>
    <t>3.2.3 Desarrollar materiales prototipo que apoyen la mejora continua de las escuelas en educación básica y media superior.</t>
  </si>
  <si>
    <t>3.2.4 Formular sugerencias de elementos que contribuyan a la mejora de los planes y programas de educación básica y media superior, y de los objetivos de la educación inicial, inclusiva y de adultos.</t>
  </si>
  <si>
    <t>3.3.1 Fortalecer las capacidades institucionales de los equipos técnicos estatales para la implementación y uso de los lineamientos, criterios, sugerencias, recursos y materiales prototipo relacionados con la mejora continua de las escuelas.</t>
  </si>
  <si>
    <t>3.3.2 Establecer mecanismos de seguimiento y actualización de los lineamientos, criterios, sugerencias y materiales prototipo relacionados con la mejora continua de las escuelas.</t>
  </si>
  <si>
    <t>4.1.1 Llevar a cabo estudios e investigaciones especializadas sobre prácticas docentes, directiva y de apoyo, y de formación continua y desarrollo profesional docente en educación básica y media superior.</t>
  </si>
  <si>
    <t>4.1.2 Desarrollar evaluaciones diagnósticas de las prácticas docentes, directiva y de apoyo en educación básica y media superior con carácter diagnóstico y formativo.</t>
  </si>
  <si>
    <t>4.1.3 Sistematizar información sobre formación continua y desarrollo profesional de docentes de educación básica y media superior.</t>
  </si>
  <si>
    <t>4.1.4 Procesar resultados de los procesos de selección para la admisión, promoción y reconocimiento.</t>
  </si>
  <si>
    <t>4.1.5 Integrar información sobre la oferta de formación continua de docentes en educación básica y educación media superior de las autoridades educativas federal, de los estados, de la Ciudad de México y de los organismos descentralizados y sus características.</t>
  </si>
  <si>
    <t>4.2.1 Favorecer la articulación de las acciones de formación continua y desarrollo profesional docente desarrolladas por las autoridades de educación básica y educación media superior del país, las instituciones de educación superior y las organizaciones de la sociedad civil.</t>
  </si>
  <si>
    <t>4.2.2 Emitir lineamientos y criterios que regulen los procesos de evaluación, formación continua y desarrollo profesional docente a los que se sujetarán las autoridades educativas federal, de los estados, de la Ciudad de México y de los organismos descentralizados.</t>
  </si>
  <si>
    <t>4.2.3 Formular programas de formación continua y desarrollo profesional docentes, técnico- docentes, directivos, personal de apoyo y equipos técnicos de educación básica y media superior para su implementación por parte de las autoridades educativas federal y locales y de los organismos descentralizados.</t>
  </si>
  <si>
    <t>4.3.1 Desarrollar materiales y recursos educativos que fortalezcan las acciones para la formación continua de docentes en educación básica y educación media superior.</t>
  </si>
  <si>
    <t>4.3.2 Establecer mecanismos de monitoreo y actualización de los lineamientos, criterios y programas de formación continua y desarrollo profesional docente que emita la Comisión Nacional para la Mejora Continua de la Educación.</t>
  </si>
  <si>
    <t>5.1.1 Llevar a cabo estudios e investigaciones especializadas sobre los instrumentos de gestión pública e intervenciones educativas relevantes que orientan el desarrollo de las políticas de educación básica y media superior.</t>
  </si>
  <si>
    <t>5.1.2 Desarrollar evaluaciones sobre el diseño, implementación y resultados de las políticas de educación básica y media superior.</t>
  </si>
  <si>
    <t>5.2.1 Fortalecer el marco regulatorio para el desarrollo de evaluaciones, estudios e investigaciones especializadas que se desarrollen al interior del SEN.</t>
  </si>
  <si>
    <t>5.2.2 Establecer criterios para orientar el trabajo de las instancias evaluadoras en educación básica y media superior.</t>
  </si>
  <si>
    <t>5.2.3 Desarrollar un modelo institucional de investigación educativa que articule el abordaje de los problemas educativos con la toma de decisiones en distintos niveles de intervención dentro del SEN.</t>
  </si>
  <si>
    <t xml:space="preserve">5.2.4 Impulsar el desarrollo de agendas institucionales de investigación y estudios especializados con centros de investigación e instituciones de educación superior para atender las necesidades del sistema educativo atendiendo a la diversidad de las necesidades locales.  </t>
  </si>
  <si>
    <t>6.1.1 Procesar información sobre los actores, procesos y servicios de educación básica y media superior.</t>
  </si>
  <si>
    <t>6.1.2 Desarrollar herramientas que permitan a los actores e instituciones educativas monitorear sus procesos de mejora continua de la educación.</t>
  </si>
  <si>
    <t>6.2.1 Implementar una Política de Difusión que permita hacer llegar toda la información generada por MEJOREDU a actores educativos y a la sociedad en general.</t>
  </si>
  <si>
    <t>6.2.2 Operar un Fondo Editorial pertinente y accesible, que apoye los esfuerzos de mejora continua de los actores e instituciones educativas que conforman el Sistema Educativo Nacional.</t>
  </si>
  <si>
    <t>6.2.3 Poner al alcance de todos los actores educativos un acervo de recursos documentales actualizados y pertinentes, tanto de origen nacional e internacional, que apoyen la mejora continua de la educación.</t>
  </si>
  <si>
    <t>Catalogo de Partidas Presupuestales</t>
  </si>
  <si>
    <t>Descripción</t>
  </si>
  <si>
    <t>Clave</t>
  </si>
  <si>
    <t>Clave y descripción</t>
  </si>
  <si>
    <t>Haberes</t>
  </si>
  <si>
    <t>Sueldos base</t>
  </si>
  <si>
    <t>Retribuciones por adscripción en el extranjero</t>
  </si>
  <si>
    <t>Honorarios</t>
  </si>
  <si>
    <t>Sueldos base al personal eventual</t>
  </si>
  <si>
    <t>Compensaciones a sustitutos de profesores</t>
  </si>
  <si>
    <t>Retribuciones por servicios de carácter social</t>
  </si>
  <si>
    <t>Retribución a los representantes de los trabajadores y de los patrones en la Junta Federal de Conciliación y Arbitraje</t>
  </si>
  <si>
    <t>Prima quinquenal por años de servicios efectivos prestados</t>
  </si>
  <si>
    <t>Acreditación por años de servicio en la docencia y al personal administrativo de las instituciones de educación superior</t>
  </si>
  <si>
    <t>Prima de perseverancia por años de servicio activo en el Ejército, Fuerza Aérea y Armada Mexicanos</t>
  </si>
  <si>
    <t>Antigüedad</t>
  </si>
  <si>
    <t>Primas de vacaciones y dominical</t>
  </si>
  <si>
    <t>Aguinaldo o gratificación de fin de año</t>
  </si>
  <si>
    <t>Remuneraciones por horas extraordinarias</t>
  </si>
  <si>
    <t>Acreditación por titulación en la docencia</t>
  </si>
  <si>
    <t>Acreditación al personal docente por años de estudio de licenciatura</t>
  </si>
  <si>
    <t>Compensaciones por servicios especiales</t>
  </si>
  <si>
    <t>Compensaciones por servicios eventuales</t>
  </si>
  <si>
    <t>Compensaciones de retiro</t>
  </si>
  <si>
    <t>Compensaciones de servicios</t>
  </si>
  <si>
    <t>Compensaciones adicionales por servicios especiales</t>
  </si>
  <si>
    <t>Asignaciones docentes, pedagógicas genéricas y específicas</t>
  </si>
  <si>
    <t>Compensación por adquisición de material didáctico</t>
  </si>
  <si>
    <t>Compensación por actualización y formación académica</t>
  </si>
  <si>
    <t>Compensaciones a médicos residentes</t>
  </si>
  <si>
    <t>Gastos contingentes para el personal radicado en el extranjero</t>
  </si>
  <si>
    <t>Asignaciones inherentes a la conclusión de servicios en la Administración Pública Federal</t>
  </si>
  <si>
    <t>Asignaciones conforme al régimen laboral</t>
  </si>
  <si>
    <t>Sobrehaberes</t>
  </si>
  <si>
    <t>Asignaciones de técnico</t>
  </si>
  <si>
    <t>Asignaciones de mando</t>
  </si>
  <si>
    <t>Asignaciones por comisión</t>
  </si>
  <si>
    <t>Asignaciones de vuelo</t>
  </si>
  <si>
    <t>Asignaciones de técnico especial</t>
  </si>
  <si>
    <t>Honorarios especiales</t>
  </si>
  <si>
    <t>Participaciones por vigilancia en el cumplimiento de las leyes y custodia de valores</t>
  </si>
  <si>
    <t>Aportaciones al ISSSTE</t>
  </si>
  <si>
    <t>Aportaciones al ISSFAM</t>
  </si>
  <si>
    <t>Aportaciones al IMSS</t>
  </si>
  <si>
    <t>Aportaciones de seguridad social contractuales</t>
  </si>
  <si>
    <t>Aportaciones al seguro de cesantía en edad avanzada y vejez</t>
  </si>
  <si>
    <t>Aportaciones al FOVISSSTE</t>
  </si>
  <si>
    <t>Aportaciones al INFONAVIT</t>
  </si>
  <si>
    <t>Aportaciones al Sistema de Ahorro para el Retiro</t>
  </si>
  <si>
    <t>Depósitos para el ahorro solidario</t>
  </si>
  <si>
    <t>Cuotas para el seguro de vida del personal civil</t>
  </si>
  <si>
    <t>Cuotas para el seguro de vida del personal militar</t>
  </si>
  <si>
    <t>Cuotas para el seguro de gastos médicos del personal civil</t>
  </si>
  <si>
    <t>Cuotas para el seguro de separación individualizado</t>
  </si>
  <si>
    <t>Cuotas para el seguro colectivo de retiro</t>
  </si>
  <si>
    <t>Seguro de responsabilidad civil, asistencia legal y otros seguros</t>
  </si>
  <si>
    <t>Cuotas para el fondo de ahorro del personal civil</t>
  </si>
  <si>
    <t>Cuotas para el fondo de ahorro de generales, almirantes, jefes y oficiales</t>
  </si>
  <si>
    <t>Cuotas para el fondo de trabajo del personal del Ejército, Fuerza Aérea y Armada Mexicanos</t>
  </si>
  <si>
    <t>Indemnizaciones por accidentes en el trabajo</t>
  </si>
  <si>
    <t>Pago de liquidaciones</t>
  </si>
  <si>
    <t>Prestaciones de retiro</t>
  </si>
  <si>
    <t>Prestaciones establecidas por condiciones generales de trabajo o contratos colectivos de trabajo</t>
  </si>
  <si>
    <t>Compensación garantizada</t>
  </si>
  <si>
    <t>Asignaciones adicionales al sueldo</t>
  </si>
  <si>
    <t>Apoyos a la capacitación de los servidores públicos</t>
  </si>
  <si>
    <t>Otras prestaciones</t>
  </si>
  <si>
    <t>Pago extraordinario por riesgo</t>
  </si>
  <si>
    <t>Incrementos a las percepciones</t>
  </si>
  <si>
    <t>Creación de plazas</t>
  </si>
  <si>
    <t>Otras medidas de carácter laboral y económico</t>
  </si>
  <si>
    <t>Previsiones para aportaciones al ISSSTE</t>
  </si>
  <si>
    <t>Previsiones para aportaciones al FOVISSSTE</t>
  </si>
  <si>
    <t>Previsiones para aportaciones al Sistema de Ahorro para el Retiro</t>
  </si>
  <si>
    <t>Previsiones para aportaciones al seguro de cesantía en edad avanzada y vejez</t>
  </si>
  <si>
    <t>Previsiones para los depósitos al ahorro solidario</t>
  </si>
  <si>
    <t>Estímulos por productividad y eficiencia</t>
  </si>
  <si>
    <t>Estímulos al personal operativo</t>
  </si>
  <si>
    <t>Materiales y útiles de oficina</t>
  </si>
  <si>
    <t>Materiales y útiles de impresión y reproducción</t>
  </si>
  <si>
    <t>Material estadístico y geográfico</t>
  </si>
  <si>
    <t>Materiales y útiles consumibles para el procesamiento en equipos y bienes informáticos.</t>
  </si>
  <si>
    <t>Material de apoyo informativo</t>
  </si>
  <si>
    <t>Material para información en actividades de investigación científica y tecnológica</t>
  </si>
  <si>
    <t>Material de limpieza</t>
  </si>
  <si>
    <t>Materiales y suministros para planteles educativos</t>
  </si>
  <si>
    <t>Productos alimenticios para el Ejército, Fuerza Aérea y Armada Mexicanos, y para los efectivos que participen en programas de seguridad pública</t>
  </si>
  <si>
    <t>Productos alimenticios para personas derivado de la prestación de servicios públicos en unidades de salud, educativas, de readaptación social y otras</t>
  </si>
  <si>
    <t>Productos alimenticios para el personal que realiza labores en campo o de supervisión</t>
  </si>
  <si>
    <t>Productos alimenticios para el personal en las instalaciones de las dependencias y entidades</t>
  </si>
  <si>
    <t>Productos alimenticios para la población en caso de desastres naturales</t>
  </si>
  <si>
    <t>Productos alimenticios para el personal derivado de actividades extraordinarias (Se modifica)</t>
  </si>
  <si>
    <t>Productos alimenticios para animales</t>
  </si>
  <si>
    <t>Utensilios para el servicio de alimentación</t>
  </si>
  <si>
    <t>Productos alimenticios, agropecuarios y forestales adquiridos como materia prima</t>
  </si>
  <si>
    <t>Insumos textiles adquiridos como materia prima</t>
  </si>
  <si>
    <t>Productos de papel, cartón e impresos adquiridos como materia prima</t>
  </si>
  <si>
    <t>Combustibles, lubricantes, aditivos, carbón y sus derivados adquiridos como materia prima</t>
  </si>
  <si>
    <t>Productos químicos, farmacéuticos y de laboratorio adquiridos como materia prima</t>
  </si>
  <si>
    <t>Productos metálicos y a base de minerales no metálicos adquiridos como materia prima</t>
  </si>
  <si>
    <t>Productos de cuero, piel, plástico y hule adquiridos como materia prima</t>
  </si>
  <si>
    <t>Mercancías para su comercialización en tiendas del sector público</t>
  </si>
  <si>
    <t>Otros productos adquiridos como materia prima</t>
  </si>
  <si>
    <t>Petróleo, gas y sus derivados adquiridos como materia prima</t>
  </si>
  <si>
    <t>Productos minerales no metálicos</t>
  </si>
  <si>
    <t>Cemento y productos de concreto</t>
  </si>
  <si>
    <t>Cal, yeso y productos de yeso</t>
  </si>
  <si>
    <t>Madera y productos de madera</t>
  </si>
  <si>
    <t>Vidrio y productos de vidrio</t>
  </si>
  <si>
    <t>Material eléctrico y electrónico</t>
  </si>
  <si>
    <t>Artículos metálicos para la construcción</t>
  </si>
  <si>
    <t>Materiales complementarios</t>
  </si>
  <si>
    <t>Otros materiales y artículos de construcción y reparación</t>
  </si>
  <si>
    <t>Productos químicos básicos</t>
  </si>
  <si>
    <t>Plaguicidas, abonos y fertilizantes</t>
  </si>
  <si>
    <t>Medicinas y productos farmacéuticos</t>
  </si>
  <si>
    <t>Materiales, accesorios y suministros médicos</t>
  </si>
  <si>
    <t>Materiales, accesorios y suministros de laboratorio</t>
  </si>
  <si>
    <t>Fibras sintéticas, hules, plásticos y derivados</t>
  </si>
  <si>
    <t>Otros productos químicos</t>
  </si>
  <si>
    <t>Combustibles, lubricantes y aditivos para vehículos terrestres, aéreos, marítimos, lacustres y fluviales destinados a la ejecución de programas de seguridad pública y nacional</t>
  </si>
  <si>
    <t>Combustibles, lubricantes y aditivos para vehículos terrestres, aéreos, marítimos, lacustres y fluviales destinados a servicios públicos y la operación de programas públicos</t>
  </si>
  <si>
    <t>Combustibles, lubricantes y aditivos para vehículos terrestres, aéreos, marítimos, lacustres y fluviales destinados a servicios administrativos</t>
  </si>
  <si>
    <t>Combustibles, lubricantes y aditivos para vehículos terrestres, aéreos, marítimos, lacustres y fluviales asignados a servidores públicos</t>
  </si>
  <si>
    <t>Combustibles, lubricantes y aditivos para maquinaria, equipo de producción y servicios administrativos</t>
  </si>
  <si>
    <t>PIDIREGAS cargos variables</t>
  </si>
  <si>
    <t>Combustibles nacionales para plantas productivas</t>
  </si>
  <si>
    <t>Combustibles de importación para plantas productivas</t>
  </si>
  <si>
    <t>Vestuario y uniformes</t>
  </si>
  <si>
    <t>Prendas de protección personal</t>
  </si>
  <si>
    <t>Artículos deportivos</t>
  </si>
  <si>
    <t>Productos textiles</t>
  </si>
  <si>
    <t>Blancos y otros productos textiles, excepto prendas de vestir</t>
  </si>
  <si>
    <t>Sustancias y materiales explosivos</t>
  </si>
  <si>
    <t>Materiales de seguridad pública</t>
  </si>
  <si>
    <t>Prendas de protección para seguridad pública y nacional</t>
  </si>
  <si>
    <t>Herramientas menores</t>
  </si>
  <si>
    <t>Refacciones y accesorios menores de edificios</t>
  </si>
  <si>
    <t>Refacciones y accesorios menores de mobiliario y equipo de administración, educacional y recreativo</t>
  </si>
  <si>
    <t>Refacciones y accesorios para equipo de cómputo y telecomunicaciones (Se modifica)</t>
  </si>
  <si>
    <t>Refacciones y accesorios menores de equipo e instrumental médico y de laboratorio</t>
  </si>
  <si>
    <t>Refacciones y accesorios menores de equipo de transporte</t>
  </si>
  <si>
    <t>Refacciones y accesorios menores de equipo de defensa y seguridad</t>
  </si>
  <si>
    <t>Refacciones y accesorios menores de maquinaria y otros equipos</t>
  </si>
  <si>
    <t>Refacciones y accesorios menores otros bienes muebles</t>
  </si>
  <si>
    <t>Servicio de energía eléctrica</t>
  </si>
  <si>
    <t>Servicio de gas</t>
  </si>
  <si>
    <t>Servicio de agua</t>
  </si>
  <si>
    <t>Servicio telefónico convencional</t>
  </si>
  <si>
    <t>Servicio de telefonía celular</t>
  </si>
  <si>
    <t>Servicio de radiolocalización</t>
  </si>
  <si>
    <t>Servicios de telecomunicaciones</t>
  </si>
  <si>
    <t>Servicios de internet</t>
  </si>
  <si>
    <t>Servicios de conducción de señales analógicas y digitales</t>
  </si>
  <si>
    <t>Servicio postal</t>
  </si>
  <si>
    <t>Servicio telegráfico</t>
  </si>
  <si>
    <t>Servicios integrales de telecomunicación</t>
  </si>
  <si>
    <t>Contratación de otros servicios</t>
  </si>
  <si>
    <t>Servicios generales para planteles educativos</t>
  </si>
  <si>
    <t>Servicios integrales de infraestructura de cómputo.</t>
  </si>
  <si>
    <t>Arrendamiento de terrenos</t>
  </si>
  <si>
    <t>Arrendamiento de edificios y locales</t>
  </si>
  <si>
    <t>Arrendamiento de equipo y bienes informáticos</t>
  </si>
  <si>
    <t>Arrendamiento de mobiliario</t>
  </si>
  <si>
    <t>Arrendamiento de equipo de telecomunicaciones</t>
  </si>
  <si>
    <t>Arrendamiento de equipo e instrumental médico y de laboratorio</t>
  </si>
  <si>
    <t>Arrendamiento de vehículos terrestres, aéreos, marítimos, lacustres y fluviales para la ejecución de programas de seguridad pública y nacional</t>
  </si>
  <si>
    <t>Arrendamiento de vehículos terrestres, aéreos, marítimos, lacustres y fluviales para servicios públicos y la operación de programas públicos</t>
  </si>
  <si>
    <t>Arrendamiento de vehículos terrestres, aéreos, marítimos, lacustres y fluviales para servicios administrativos</t>
  </si>
  <si>
    <t>Arrendamiento de vehículos terrestres, aéreos, marítimos, lacustres y fluviales para desastres naturales</t>
  </si>
  <si>
    <t>Arrendamiento de vehículos terrestres, aéreos, marítimos, lacustres y fluviales para servidores públicos</t>
  </si>
  <si>
    <t>Arrendamiento de maquinaria y equipo</t>
  </si>
  <si>
    <t>Patentes, derechos de autor, regalías y otros</t>
  </si>
  <si>
    <t>Arrendamiento de sustancias y productos químicos</t>
  </si>
  <si>
    <t>PIDIREGAS cargos fijos</t>
  </si>
  <si>
    <t>Otros Arrendamientos</t>
  </si>
  <si>
    <t>Asesorías asociadas a convenios, tratados o acuerdos</t>
  </si>
  <si>
    <t>Asesorías por controversias en el marco de los tratados internacionales</t>
  </si>
  <si>
    <t>Consultorías para programas o proyectos financiados por organismos internacionales</t>
  </si>
  <si>
    <t>Otras asesorías para la operación de programas</t>
  </si>
  <si>
    <t>Servicios relacionados con procedimientos jurisdiccionales</t>
  </si>
  <si>
    <t>Servicios de diseño, arquitectura, ingeniería y actividades relacionadas</t>
  </si>
  <si>
    <t>Servicios de desarrollo de aplicaciones informáticas</t>
  </si>
  <si>
    <t>Servicios estadísticos y geográficos</t>
  </si>
  <si>
    <t>Servicios relacionados con certificación de procesos</t>
  </si>
  <si>
    <t>Servicios de mantenimiento de aplicaciones informática</t>
  </si>
  <si>
    <t>Servicios para capacitación a servidores públicos</t>
  </si>
  <si>
    <t>Estudios e investigaciones</t>
  </si>
  <si>
    <t>Servicios relacionados con traducciones</t>
  </si>
  <si>
    <t>Otros servicios comerciales</t>
  </si>
  <si>
    <t>Impresiones de documentos oficiales para la prestación de servicios públicos, identificación, formatos administrativos y fiscales, formas valoradas, certificados y títulos</t>
  </si>
  <si>
    <t>Impresión y elaboración de material informativo derivado de la operación y administración de las dependencias y entidades</t>
  </si>
  <si>
    <t>Información en medios masivos derivada de la operación y administración de las dependencias y entidades</t>
  </si>
  <si>
    <t>Servicios de digitalización</t>
  </si>
  <si>
    <t>Gastos de seguridad pública y nacional</t>
  </si>
  <si>
    <t>Gastos en actividades de seguridad y logística del Estado Mayor Presidencial</t>
  </si>
  <si>
    <t>Servicios de vigilancia</t>
  </si>
  <si>
    <t>Subcontratación de servicios con terceros</t>
  </si>
  <si>
    <t>Proyectos para prestación de servicios</t>
  </si>
  <si>
    <t>Servicios integrales</t>
  </si>
  <si>
    <t>Servicios bancarios y financieros</t>
  </si>
  <si>
    <t>Gastos inherentes a la recaudación</t>
  </si>
  <si>
    <t>Seguro de responsabilidad patrimonial del Estado</t>
  </si>
  <si>
    <t>Seguros de bienes patrimoniales</t>
  </si>
  <si>
    <t>Almacenaje, embalaje y envase</t>
  </si>
  <si>
    <t>Fletes y maniobras</t>
  </si>
  <si>
    <t>Comisiones por ventas</t>
  </si>
  <si>
    <t>Mantenimiento y conservación de inmuebles para la prestación de servicios administrativos</t>
  </si>
  <si>
    <t>Mantenimiento y conservación de inmuebles para la prestación de servicios públicos</t>
  </si>
  <si>
    <t>Mantenimiento y conservación de mobiliario y equipo de administración</t>
  </si>
  <si>
    <t>Mantenimiento y conservación de bienes informáticos</t>
  </si>
  <si>
    <t>Instalación, reparación y mantenimiento de equipo e instrumental médico y de laboratorio</t>
  </si>
  <si>
    <t>Mantenimiento y conservación de vehículos terrestres, aéreos, marítimos, lacustres y fluviales</t>
  </si>
  <si>
    <t>Reparación y mantenimiento de equipo de defensa y seguridad</t>
  </si>
  <si>
    <t>Mantenimiento y conservación de maquinaria y equipo</t>
  </si>
  <si>
    <t>Mantenimiento y conservación de plantas e instalaciones productivas</t>
  </si>
  <si>
    <t>Servicios de lavandería, limpieza e higiene</t>
  </si>
  <si>
    <t>Servicios de jardinería y fumigación</t>
  </si>
  <si>
    <t>Difusión de mensajes sobre programas y actividades gubernamentales</t>
  </si>
  <si>
    <t>Difusión de mensajes comerciales para promover la venta de productos o servicios</t>
  </si>
  <si>
    <t>Servicios relacionados con monitoreo de información en medios masivos</t>
  </si>
  <si>
    <t>Pasajes aéreos nacionales para labores en campo y de supervisión</t>
  </si>
  <si>
    <t>Pasajes aéreos nacionales asociados a los programas de seguridad pública y nacional</t>
  </si>
  <si>
    <t>Pasajes aéreos nacionales asociados a desastres naturales</t>
  </si>
  <si>
    <t>Pasajes aéreos nacionales para servidores públicos de mando en el desempeño de comisiones y funciones oficiales</t>
  </si>
  <si>
    <t>Pasajes aéreos internacionales asociados a los programas de seguridad pública y nacional</t>
  </si>
  <si>
    <t>Pasajes aéreos internacionales para servidores públicos en el desempeño de comisiones y funciones oficiales</t>
  </si>
  <si>
    <t>Pasajes terrestres nacionales para labores en campo y de supervisión</t>
  </si>
  <si>
    <t>Pasajes terrestres nacionales asociados a los programas de seguridad pública y nacional</t>
  </si>
  <si>
    <t>Pasajes terrestres nacionales asociados a desastres naturales</t>
  </si>
  <si>
    <t>Pasajes terrestres nacionales para servidores públicos de mando en el desempeño de comisiones y funciones oficiales</t>
  </si>
  <si>
    <t>Pasajes terrestres internacionales asociados a los programas de seguridad pública y nacional</t>
  </si>
  <si>
    <t>Pasajes terrestres internacionales para servidores públicos en el desempeño de comisiones y funciones oficiales</t>
  </si>
  <si>
    <t>Pasajes terrestres nacionales por medio electrónico</t>
  </si>
  <si>
    <t>Pasajes marítimos, lacustres y fluviales para labores en campo y de supervisión</t>
  </si>
  <si>
    <t>Pasajes marítimos, lacustres y fluviales asociados a los programas de seguridad pública y nacional 37303 Pasajes marítimos, lacustres y fluviales asociados a desastres naturales</t>
  </si>
  <si>
    <t>Pasajes marítimos, lacustres y fluviales para servidores públicos de mando en el desempeño de comisiones y funciones oficiales</t>
  </si>
  <si>
    <t>Viáticos nacionales para labores en campo y de supervisión</t>
  </si>
  <si>
    <t>Viáticos nacionales asociados a los programas de seguridad pública y nacional</t>
  </si>
  <si>
    <t>Viáticos nacionales asociados a desastres naturales</t>
  </si>
  <si>
    <t>Viáticos nacionales para servidores públicos en el desempeño de funciones oficiales</t>
  </si>
  <si>
    <t>Viáticos en el extranjero asociados a los programas de seguridad pública y nacional</t>
  </si>
  <si>
    <t>Viáticos en el extranjero para servidores públicos en el desempeño de comisiones y funciones oficiales</t>
  </si>
  <si>
    <t>Instalación del personal federal</t>
  </si>
  <si>
    <t>Servicios integrales nacionales para servidores públicos en el desempeño de comisiones y funciones oficiales</t>
  </si>
  <si>
    <t>Servicios integrales en el extranjero para servidores públicos en el desempeño de comisiones y funciones oficiales</t>
  </si>
  <si>
    <t>Gastos para operativos y trabajos de campo en áreas rurales</t>
  </si>
  <si>
    <t>Gastos de ceremonial del titular del Ejecutivo Federal</t>
  </si>
  <si>
    <t>Gastos de ceremonial de los titulares de las dependencias y entidades</t>
  </si>
  <si>
    <t>Gastos inherentes a la investidura presidencial</t>
  </si>
  <si>
    <t>Gastos de orden social</t>
  </si>
  <si>
    <t>Congresos y convenciones</t>
  </si>
  <si>
    <t>Exposiciones</t>
  </si>
  <si>
    <t>Gastos para alimentación de servidores públicos de mando</t>
  </si>
  <si>
    <t>Funerales y pagas de defunción</t>
  </si>
  <si>
    <t>Impuestos y derechos de exportación</t>
  </si>
  <si>
    <t>Otros impuestos y derechos</t>
  </si>
  <si>
    <t>Impuestos y derechos de importación</t>
  </si>
  <si>
    <t>Erogaciones por resoluciones por autoridad competente</t>
  </si>
  <si>
    <t>Indemnizaciones por expropiación de predios</t>
  </si>
  <si>
    <t>Otras asignaciones derivadas de resoluciones de ley</t>
  </si>
  <si>
    <t>Penas, multas, accesorios y actualizaciones</t>
  </si>
  <si>
    <t>Pérdidas del erario federal</t>
  </si>
  <si>
    <t>Otros gastos por responsabilidades</t>
  </si>
  <si>
    <t>Erogaciones por pago de utilidades</t>
  </si>
  <si>
    <t>Impuesto sobre nóminas</t>
  </si>
  <si>
    <t>Gastos de las Comisiones Internacionales de Límites y Aguas</t>
  </si>
  <si>
    <t>Gastos de las oficinas del Servicio Exterior Mexicano</t>
  </si>
  <si>
    <t>Participaciones en Órganos de Gobierno</t>
  </si>
  <si>
    <t>Actividades de Coordinación con el Presidente Electo</t>
  </si>
  <si>
    <t>Servicios Corporativos prestados por las Entidades Paraestatales a sus Organismos</t>
  </si>
  <si>
    <t>Servicios prestados entre Organismos de una Entidad Paraestatal</t>
  </si>
  <si>
    <t>Erogaciones por cuenta de terceros</t>
  </si>
  <si>
    <t>Erogaciones recuperables</t>
  </si>
  <si>
    <t>Apertura de Fondo Rotatorio</t>
  </si>
  <si>
    <t>Transferencias para cubrir el déficit de operación y los gastos de administración asociados al otorgamiento de subsidios</t>
  </si>
  <si>
    <t>Transferencias a entidades empresariales no financieras derivadas de la obtención de derechos</t>
  </si>
  <si>
    <t>Subsidios a la producción</t>
  </si>
  <si>
    <t>Subsidios a la distribución</t>
  </si>
  <si>
    <t>Subsidios para inversión</t>
  </si>
  <si>
    <t>Subsidios a la prestación de servicios públicos</t>
  </si>
  <si>
    <t>Subsidios para cubrir diferenciales de tasas de interés</t>
  </si>
  <si>
    <t>Subsidios para la adquisición de vivienda de interés social</t>
  </si>
  <si>
    <t>Subsidios al consumo</t>
  </si>
  <si>
    <t>Subsidios a Entidades Federativas y Municipios (Se modifica)</t>
  </si>
  <si>
    <t>Subsidios para capacitación y becas</t>
  </si>
  <si>
    <t>Subsidios a fideicomisos privados y estatales</t>
  </si>
  <si>
    <t>Gastos relacionados con actividades culturales, deportivas y de ayuda extraordinaria</t>
  </si>
  <si>
    <t>Gastos por servicios de traslado de personas</t>
  </si>
  <si>
    <t>Premios, recompensas, pensiones de gracia y pensión recreativa estudiantil</t>
  </si>
  <si>
    <t>Premios, estímulos, recompensas, becas y seguros a deportistas</t>
  </si>
  <si>
    <t>Apoyo a voluntarios que participan en diversos programas federales</t>
  </si>
  <si>
    <t>Compensaciones por servicios de carácter social</t>
  </si>
  <si>
    <t>Apoyos a la investigación científica y tecnológica de instituciones académicas y sector público</t>
  </si>
  <si>
    <t>Apoyos a la investigación científica y tecnológica en instituciones sin fines de lucro</t>
  </si>
  <si>
    <t>Mercancías para su distribución a la población</t>
  </si>
  <si>
    <t>Pago de pensiones y jubilaciones</t>
  </si>
  <si>
    <t>Pago de pensiones y jubilaciones contractuales</t>
  </si>
  <si>
    <t>Transferencias para el pago de pensiones y jubilaciones</t>
  </si>
  <si>
    <t>Pago de sumas aseguradas</t>
  </si>
  <si>
    <t>Prestaciones económicas distintas de pensiones y jubilaciones</t>
  </si>
  <si>
    <t>Aportaciones a fideicomisos públicos</t>
  </si>
  <si>
    <t>Aportaciones a mandatos públicos</t>
  </si>
  <si>
    <t>Trasferencias para cuotas y aportaciones de seguridad social para el IMSS, ISSSTE e ISSFAM por obligación del Estado</t>
  </si>
  <si>
    <t>Transferencias para cuotas y aportaciones a los seguros de retiro, cesantía en edad avanzada y vejez</t>
  </si>
  <si>
    <t>Donativos a instituciones sin fines de lucro</t>
  </si>
  <si>
    <t>Donativos a entidades federativas o municípios</t>
  </si>
  <si>
    <t>Donativos a fideicomisos privados</t>
  </si>
  <si>
    <t>Donativos a fideicomisos estatales</t>
  </si>
  <si>
    <t>Donativos internacionales</t>
  </si>
  <si>
    <t>Cuotas y aportaciones a organismos internacionales</t>
  </si>
  <si>
    <t>Otras aportaciones internacionales</t>
  </si>
  <si>
    <t>Mobiliario</t>
  </si>
  <si>
    <t>Bienes artísticos y culturales</t>
  </si>
  <si>
    <t>Bienes informáticos</t>
  </si>
  <si>
    <t>Equipo de administración</t>
  </si>
  <si>
    <t>Adjudicaciones, expropiaciones e indemnizaciones de bienes muebles</t>
  </si>
  <si>
    <t>Equipos y aparatos audiovisuales</t>
  </si>
  <si>
    <t>Aparatos deportivos</t>
  </si>
  <si>
    <t>Cámaras fotográficas y de video</t>
  </si>
  <si>
    <t>Otro mobiliario y equipo educacional y recreativo</t>
  </si>
  <si>
    <t>Equipo médico y de laboratorio</t>
  </si>
  <si>
    <t>Instrumental médico y de laboratorio</t>
  </si>
  <si>
    <t>Vehículos y equipo terrestres, para la ejecución de programas de seguridad pública y nacional</t>
  </si>
  <si>
    <t>Vehículos y equipo terrestres, destinados exclusivamente para desastres naturales</t>
  </si>
  <si>
    <t>Vehículos y equipo terrestres, destinados a servicios públicos y la operación de programas públicos</t>
  </si>
  <si>
    <t>Vehículos y equipo terrestres, destinados a servicios administrativos</t>
  </si>
  <si>
    <t>Vehículos y equipo terrestres, destinados a servidores públicos</t>
  </si>
  <si>
    <t>Carrocerías y remolques</t>
  </si>
  <si>
    <t>Vehículos y equipo aéreos, para la ejecución de programas de seguridad pública y nacional</t>
  </si>
  <si>
    <t>Vehículos y equipo aéreos, destinados exclusivamente para desastres naturales</t>
  </si>
  <si>
    <t>Vehículos y equipo aéreos, destinados a servicios públicos y la operación de programas públicos</t>
  </si>
  <si>
    <t>Equipo ferroviario</t>
  </si>
  <si>
    <t>Vehículos y equipo marítimo, para la ejecución de programas de seguridad pública y nacional</t>
  </si>
  <si>
    <t>Vehículos y equipo marítimo, destinados a servicios públicos y la operación de programas públicos</t>
  </si>
  <si>
    <t>Construcción de embarcaciones</t>
  </si>
  <si>
    <t>Otros equipos de transporte</t>
  </si>
  <si>
    <t>Maquinaria y equipo de defensa y seguridad pública</t>
  </si>
  <si>
    <t>Equipo de seguridad pública y nacional</t>
  </si>
  <si>
    <t>Maquinaria y equipo agropecuario</t>
  </si>
  <si>
    <t>Maquinaria y equipo industrial</t>
  </si>
  <si>
    <t>Maquinaria y equipo de construcción</t>
  </si>
  <si>
    <t>Equipos y aparatos de comunicaciones y telecomunicaciones</t>
  </si>
  <si>
    <t>Maquinaria y equipo eléctrico y electrónico</t>
  </si>
  <si>
    <t>Herramientas y máquinas herramienta</t>
  </si>
  <si>
    <t>Bienes muebles por arrendamiento financiero</t>
  </si>
  <si>
    <t>Otros bienes muebles</t>
  </si>
  <si>
    <t>Animales de reproducción</t>
  </si>
  <si>
    <t>Animales de trabajo</t>
  </si>
  <si>
    <t>Animales de custodia y vigilancia</t>
  </si>
  <si>
    <t>Terrenos</t>
  </si>
  <si>
    <t>Edificios y locales</t>
  </si>
  <si>
    <t>Adjudicaciones, expropiaciones e indemnizaciones de inmuebles</t>
  </si>
  <si>
    <t>Bienes inmuebles en la modalidad de proyectos de infraestructura productiva de largo plazo</t>
  </si>
  <si>
    <t>Bienes inmuebles por arrendamiento financiero</t>
  </si>
  <si>
    <t>Otros bienes inmuebles</t>
  </si>
  <si>
    <t>Software</t>
  </si>
  <si>
    <r>
      <rPr>
        <b/>
        <sz val="10"/>
        <rFont val="Montserrat"/>
        <family val="3"/>
      </rPr>
      <t xml:space="preserve">Matriz de Indicadores para Resultados </t>
    </r>
    <r>
      <rPr>
        <b/>
        <sz val="8"/>
        <rFont val="Montserrat"/>
        <family val="3"/>
      </rPr>
      <t xml:space="preserve">
</t>
    </r>
    <r>
      <rPr>
        <sz val="10"/>
        <rFont val="Montserrat"/>
        <family val="3"/>
      </rPr>
      <t>Problema Público:	 Las autoridades educativas (federal y locales) promueven de manera limitada la mejora continua de la educación.      
Población objetivo:	 Autoridades educativas federales y estatales</t>
    </r>
  </si>
  <si>
    <t>Señale la contribución del pryecto anual al problema público y la población objetivo del Pp  a partir de las metas señaladas en los indicadores MIR</t>
  </si>
  <si>
    <t>Meta programada</t>
  </si>
  <si>
    <t xml:space="preserve">MIR </t>
  </si>
  <si>
    <t>Meta</t>
  </si>
  <si>
    <t>Programa Anual de Actividades</t>
  </si>
  <si>
    <r>
      <rPr>
        <b/>
        <sz val="12"/>
        <color rgb="FF0070C0"/>
        <rFont val="Daytona"/>
        <family val="2"/>
      </rPr>
      <t>PROGRAMA INSTITUCIONAL</t>
    </r>
    <r>
      <rPr>
        <sz val="12"/>
        <color rgb="FF0070C0"/>
        <rFont val="Daytona"/>
        <family val="2"/>
      </rPr>
      <t xml:space="preserve">
</t>
    </r>
    <r>
      <rPr>
        <b/>
        <sz val="12"/>
        <color rgb="FF0070C0"/>
        <rFont val="Daytona"/>
        <family val="2"/>
      </rPr>
      <t>(Clave de la acción puntual asociada)</t>
    </r>
  </si>
  <si>
    <t>Clave de la Act
(Consecutivo por proyecto)</t>
  </si>
  <si>
    <t>Nombre Act 
Verbo en infinitivo + un sustantivo + un complemento (Máximo 90 caracteres)</t>
  </si>
  <si>
    <t>Clave Completa del producto
"Clave Act.-No. Producto-Categoría-Tipo"
(Prellenado mediante fórmula)</t>
  </si>
  <si>
    <t>No. de producto
(Consecutivo por proyecto)</t>
  </si>
  <si>
    <t>Categoría
(Final, intermedio o periódico)</t>
  </si>
  <si>
    <t>Tipo
(Selección del Catálogo)</t>
  </si>
  <si>
    <t>Indicador MIR
(Clave)</t>
  </si>
  <si>
    <t>Parámetro PI
(Clave)</t>
  </si>
  <si>
    <t>POTIC
(Clave y nombre del proyecto asociado)</t>
  </si>
  <si>
    <t>Clave de la Acción
(Consecutivo por actividad)</t>
  </si>
  <si>
    <t>Nombre de la Acción
(iniciar con un verbo en infinitivo, no debe repetirse con la partida de gasto, o con la propia actividad)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</si>
</sst>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$&quot;* #,##0.00_-;\-&quot;$&quot;* #,##0.00_-;_-&quot;$&quot;* &quot;-&quot;??_-;_-@_-"/>
    <numFmt numFmtId="165" formatCode="&quot;$&quot;#,##0.00"/>
  </numFmts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Daytona"/>
      <family val="2"/>
    </font>
    <font>
      <sz val="14"/>
      <color theme="1"/>
      <name val="Daytona"/>
      <family val="2"/>
    </font>
    <font>
      <b/>
      <sz val="18"/>
      <color theme="0" tint="-0.499984740745262"/>
      <name val="Daytona"/>
      <family val="2"/>
    </font>
    <font>
      <b/>
      <sz val="12"/>
      <name val="Daytona"/>
      <family val="2"/>
    </font>
    <font>
      <b/>
      <sz val="16"/>
      <name val="Daytona"/>
      <family val="2"/>
    </font>
    <font>
      <sz val="12"/>
      <name val="Daytona"/>
      <family val="2"/>
    </font>
    <font>
      <b/>
      <sz val="12"/>
      <color theme="9" tint="-0.249977111117893"/>
      <name val="Daytona"/>
      <family val="2"/>
    </font>
    <font>
      <b/>
      <sz val="14"/>
      <name val="Daytona"/>
      <family val="2"/>
    </font>
    <font>
      <sz val="12"/>
      <color indexed="8"/>
      <name val="Daytona"/>
      <family val="2"/>
    </font>
    <font>
      <b/>
      <sz val="12"/>
      <color indexed="8"/>
      <name val="Daytona"/>
      <family val="2"/>
    </font>
    <font>
      <b/>
      <sz val="12"/>
      <color theme="1"/>
      <name val="Daytona"/>
      <family val="2"/>
    </font>
    <font>
      <sz val="8"/>
      <name val="Calibri"/>
      <family val="2"/>
      <scheme val="minor"/>
    </font>
    <font>
      <sz val="9"/>
      <color theme="1"/>
      <name val="Montserrat"/>
      <family val="3"/>
    </font>
    <font>
      <sz val="8"/>
      <color theme="1"/>
      <name val="Montserrat"/>
      <family val="3"/>
    </font>
    <font>
      <sz val="10"/>
      <color indexed="8"/>
      <name val="Arial"/>
      <family val="2"/>
    </font>
    <font>
      <b/>
      <sz val="9"/>
      <color theme="0"/>
      <name val="Montserrat"/>
      <family val="3"/>
    </font>
    <font>
      <sz val="9"/>
      <name val="Montserrat"/>
      <family val="3"/>
    </font>
    <font>
      <b/>
      <sz val="8"/>
      <color theme="0"/>
      <name val="Montserrat"/>
      <family val="3"/>
    </font>
    <font>
      <sz val="9"/>
      <color theme="1" tint="0.34998626667073579"/>
      <name val="Montserrat"/>
      <family val="3"/>
    </font>
    <font>
      <b/>
      <sz val="10"/>
      <color theme="0"/>
      <name val="Montserrat"/>
      <family val="3"/>
    </font>
    <font>
      <b/>
      <sz val="11"/>
      <color theme="0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b/>
      <sz val="11"/>
      <color theme="7" tint="0.79998168889431442"/>
      <name val="Calibri"/>
      <family val="2"/>
      <scheme val="minor"/>
    </font>
    <font>
      <sz val="12"/>
      <color rgb="FF235B4E"/>
      <name val="Daytona"/>
      <family val="2"/>
    </font>
    <font>
      <sz val="12"/>
      <color theme="0"/>
      <name val="Daytona"/>
      <family val="2"/>
    </font>
    <font>
      <b/>
      <sz val="12"/>
      <color theme="0"/>
      <name val="Daytona"/>
      <family val="2"/>
    </font>
    <font>
      <b/>
      <sz val="11"/>
      <name val="Calibri"/>
      <family val="2"/>
      <scheme val="minor"/>
    </font>
    <font>
      <b/>
      <sz val="10"/>
      <name val="Montserrat"/>
      <family val="3"/>
    </font>
    <font>
      <b/>
      <sz val="8"/>
      <name val="Montserrat"/>
      <family val="3"/>
    </font>
    <font>
      <sz val="10"/>
      <name val="Montserrat"/>
      <family val="3"/>
    </font>
    <font>
      <sz val="12"/>
      <color rgb="FF0070C0"/>
      <name val="Daytona"/>
      <family val="2"/>
    </font>
    <font>
      <b/>
      <sz val="12"/>
      <color rgb="FF0070C0"/>
      <name val="Daytona"/>
      <family val="2"/>
    </font>
    <font>
      <b/>
      <sz val="14"/>
      <color rgb="FF0070C0"/>
      <name val="Daytona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theme="9"/>
      </patternFill>
    </fill>
    <fill>
      <patternFill patternType="solid">
        <fgColor rgb="FF002060"/>
        <bgColor indexed="9"/>
      </patternFill>
    </fill>
    <fill>
      <patternFill patternType="solid">
        <fgColor theme="8" tint="0.79998168889431442"/>
        <bgColor indexed="9"/>
      </patternFill>
    </fill>
    <fill>
      <patternFill patternType="solid">
        <fgColor theme="8" tint="0.79998168889431442"/>
        <bgColor indexed="64"/>
      </patternFill>
    </fill>
  </fills>
  <borders count="119">
    <border>
      <left/>
      <right/>
      <top/>
      <bottom/>
      <diagonal/>
    </border>
    <border>
      <left/>
      <right/>
      <top/>
      <bottom style="medium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medium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medium">
        <color theme="9" tint="-0.249977111117893"/>
      </right>
      <top style="medium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medium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/>
      <bottom style="medium">
        <color theme="9" tint="-0.249977111117893"/>
      </bottom>
      <diagonal/>
    </border>
    <border>
      <left style="thin">
        <color theme="9" tint="-0.249977111117893"/>
      </left>
      <right style="medium">
        <color theme="9" tint="-0.249977111117893"/>
      </right>
      <top style="thin">
        <color theme="9" tint="-0.249977111117893"/>
      </top>
      <bottom style="medium">
        <color theme="9" tint="-0.249977111117893"/>
      </bottom>
      <diagonal/>
    </border>
    <border>
      <left/>
      <right/>
      <top style="medium">
        <color theme="9" tint="-0.249977111117893"/>
      </top>
      <bottom/>
      <diagonal/>
    </border>
    <border>
      <left/>
      <right style="thin">
        <color theme="9" tint="-0.249977111117893"/>
      </right>
      <top/>
      <bottom style="medium">
        <color theme="9" tint="-0.249977111117893"/>
      </bottom>
      <diagonal/>
    </border>
    <border>
      <left/>
      <right/>
      <top style="medium">
        <color theme="9" tint="-0.24994659260841701"/>
      </top>
      <bottom/>
      <diagonal/>
    </border>
    <border>
      <left/>
      <right/>
      <top style="medium">
        <color theme="9" tint="-0.24994659260841701"/>
      </top>
      <bottom style="thin">
        <color theme="9" tint="-0.249977111117893"/>
      </bottom>
      <diagonal/>
    </border>
    <border>
      <left/>
      <right style="thin">
        <color theme="9" tint="-0.249977111117893"/>
      </right>
      <top/>
      <bottom/>
      <diagonal/>
    </border>
    <border>
      <left style="thin">
        <color theme="9" tint="-0.249977111117893"/>
      </left>
      <right/>
      <top/>
      <bottom/>
      <diagonal/>
    </border>
    <border>
      <left/>
      <right/>
      <top style="thin">
        <color theme="9" tint="-0.249977111117893"/>
      </top>
      <bottom style="thin">
        <color theme="9" tint="-0.249977111117893"/>
      </bottom>
      <diagonal/>
    </border>
    <border>
      <left/>
      <right/>
      <top/>
      <bottom style="medium">
        <color theme="9" tint="-0.24994659260841701"/>
      </bottom>
      <diagonal/>
    </border>
    <border>
      <left style="thin">
        <color theme="9" tint="-0.249977111117893"/>
      </left>
      <right/>
      <top/>
      <bottom style="medium">
        <color theme="9" tint="-0.24994659260841701"/>
      </bottom>
      <diagonal/>
    </border>
    <border>
      <left style="dashed">
        <color theme="9" tint="-0.249977111117893"/>
      </left>
      <right style="dashed">
        <color theme="9" tint="-0.249977111117893"/>
      </right>
      <top/>
      <bottom style="medium">
        <color theme="9" tint="-0.24994659260841701"/>
      </bottom>
      <diagonal/>
    </border>
    <border>
      <left style="dashed">
        <color theme="9" tint="-0.249977111117893"/>
      </left>
      <right/>
      <top/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77111117893"/>
      </bottom>
      <diagonal/>
    </border>
    <border>
      <left/>
      <right/>
      <top style="medium">
        <color theme="9" tint="-0.249977111117893"/>
      </top>
      <bottom style="medium">
        <color theme="9" tint="-0.249977111117893"/>
      </bottom>
      <diagonal/>
    </border>
    <border>
      <left/>
      <right style="thin">
        <color theme="9" tint="-0.249977111117893"/>
      </right>
      <top/>
      <bottom style="medium">
        <color theme="9" tint="-0.24994659260841701"/>
      </bottom>
      <diagonal/>
    </border>
    <border>
      <left/>
      <right style="thin">
        <color theme="9" tint="-0.24994659260841701"/>
      </right>
      <top/>
      <bottom/>
      <diagonal/>
    </border>
    <border>
      <left style="thin">
        <color theme="9" tint="-0.24994659260841701"/>
      </left>
      <right style="thin">
        <color theme="9" tint="-0.24994659260841701"/>
      </right>
      <top/>
      <bottom/>
      <diagonal/>
    </border>
    <border>
      <left/>
      <right style="thin">
        <color theme="9" tint="-0.24994659260841701"/>
      </right>
      <top/>
      <bottom style="medium">
        <color theme="9" tint="-0.24994659260841701"/>
      </bottom>
      <diagonal/>
    </border>
    <border>
      <left style="thin">
        <color theme="9" tint="-0.24994659260841701"/>
      </left>
      <right style="thin">
        <color theme="9" tint="-0.24994659260841701"/>
      </right>
      <top/>
      <bottom style="medium">
        <color theme="9" tint="-0.24994659260841701"/>
      </bottom>
      <diagonal/>
    </border>
    <border>
      <left style="thin">
        <color theme="9" tint="-0.249977111117893"/>
      </left>
      <right style="thin">
        <color theme="9" tint="-0.249977111117893"/>
      </right>
      <top style="medium">
        <color theme="9" tint="-0.249977111117893"/>
      </top>
      <bottom/>
      <diagonal/>
    </border>
    <border>
      <left/>
      <right/>
      <top style="medium">
        <color theme="9" tint="-0.249977111117893"/>
      </top>
      <bottom style="thin">
        <color theme="9" tint="-0.249977111117893"/>
      </bottom>
      <diagonal/>
    </border>
    <border>
      <left/>
      <right style="dashed">
        <color theme="9" tint="-0.249977111117893"/>
      </right>
      <top/>
      <bottom style="medium">
        <color theme="9" tint="-0.24994659260841701"/>
      </bottom>
      <diagonal/>
    </border>
    <border>
      <left/>
      <right style="thin">
        <color theme="9" tint="-0.24994659260841701"/>
      </right>
      <top style="medium">
        <color theme="9" tint="-0.249977111117893"/>
      </top>
      <bottom/>
      <diagonal/>
    </border>
    <border>
      <left/>
      <right style="thin">
        <color theme="9" tint="-0.249977111117893"/>
      </right>
      <top style="medium">
        <color theme="9" tint="-0.249977111117893"/>
      </top>
      <bottom/>
      <diagonal/>
    </border>
    <border>
      <left style="thin">
        <color theme="9" tint="-0.249977111117893"/>
      </left>
      <right/>
      <top style="medium">
        <color theme="9" tint="-0.249977111117893"/>
      </top>
      <bottom/>
      <diagonal/>
    </border>
    <border>
      <left style="dashed">
        <color theme="9" tint="-0.249977111117893"/>
      </left>
      <right style="dashed">
        <color theme="9" tint="-0.249977111117893"/>
      </right>
      <top style="medium">
        <color theme="9" tint="-0.24994659260841701"/>
      </top>
      <bottom style="thin">
        <color theme="9" tint="-0.249977111117893"/>
      </bottom>
      <diagonal/>
    </border>
    <border>
      <left/>
      <right/>
      <top style="thin">
        <color theme="9" tint="-0.249977111117893"/>
      </top>
      <bottom style="medium">
        <color theme="9" tint="-0.24994659260841701"/>
      </bottom>
      <diagonal/>
    </border>
    <border>
      <left/>
      <right style="dashed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/>
      <right style="dashed">
        <color theme="9" tint="-0.249977111117893"/>
      </right>
      <top style="medium">
        <color theme="9" tint="-0.24994659260841701"/>
      </top>
      <bottom style="thin">
        <color theme="9" tint="-0.249977111117893"/>
      </bottom>
      <diagonal/>
    </border>
    <border>
      <left/>
      <right style="thin">
        <color theme="9" tint="-0.24994659260841701"/>
      </right>
      <top style="medium">
        <color theme="9" tint="-0.24994659260841701"/>
      </top>
      <bottom/>
      <diagonal/>
    </border>
    <border>
      <left style="thin">
        <color theme="9" tint="-0.24994659260841701"/>
      </left>
      <right style="thin">
        <color theme="9" tint="-0.24994659260841701"/>
      </right>
      <top style="medium">
        <color theme="9" tint="-0.24994659260841701"/>
      </top>
      <bottom/>
      <diagonal/>
    </border>
    <border>
      <left style="dashed">
        <color theme="9" tint="-0.249977111117893"/>
      </left>
      <right/>
      <top style="medium">
        <color theme="9" tint="-0.24994659260841701"/>
      </top>
      <bottom style="thin">
        <color theme="9" tint="-0.249977111117893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/>
      <top style="thin">
        <color theme="2" tint="-9.9948118533890809E-2"/>
      </top>
      <bottom style="thin">
        <color theme="2" tint="-9.9948118533890809E-2"/>
      </bottom>
      <diagonal/>
    </border>
    <border>
      <left/>
      <right/>
      <top style="thin">
        <color theme="2" tint="-9.9948118533890809E-2"/>
      </top>
      <bottom style="thin">
        <color theme="2" tint="-9.9948118533890809E-2"/>
      </bottom>
      <diagonal/>
    </border>
    <border>
      <left/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48118533890809E-2"/>
      </left>
      <right/>
      <top style="thin">
        <color theme="2" tint="-9.9948118533890809E-2"/>
      </top>
      <bottom/>
      <diagonal/>
    </border>
    <border>
      <left/>
      <right style="thin">
        <color theme="2" tint="-9.9948118533890809E-2"/>
      </right>
      <top style="thin">
        <color theme="2" tint="-9.9948118533890809E-2"/>
      </top>
      <bottom/>
      <diagonal/>
    </border>
    <border>
      <left style="thin">
        <color theme="2" tint="-9.9948118533890809E-2"/>
      </left>
      <right style="thin">
        <color theme="2" tint="-9.9948118533890809E-2"/>
      </right>
      <top/>
      <bottom/>
      <diagonal/>
    </border>
    <border>
      <left style="thin">
        <color theme="2" tint="-9.9948118533890809E-2"/>
      </left>
      <right/>
      <top/>
      <bottom/>
      <diagonal/>
    </border>
    <border>
      <left/>
      <right style="thin">
        <color theme="2" tint="-9.9948118533890809E-2"/>
      </right>
      <top/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17600024414813E-2"/>
      </top>
      <bottom style="thin">
        <color theme="2" tint="-9.9948118533890809E-2"/>
      </bottom>
      <diagonal/>
    </border>
    <border>
      <left style="thin">
        <color theme="2" tint="-9.9948118533890809E-2"/>
      </left>
      <right/>
      <top/>
      <bottom style="thin">
        <color theme="2" tint="-9.9948118533890809E-2"/>
      </bottom>
      <diagonal/>
    </border>
    <border>
      <left/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9" tint="-0.24994659260841701"/>
      </left>
      <right style="thin">
        <color theme="9" tint="-0.24994659260841701"/>
      </right>
      <top style="medium">
        <color theme="9" tint="-0.249977111117893"/>
      </top>
      <bottom/>
      <diagonal/>
    </border>
    <border>
      <left/>
      <right style="thin">
        <color theme="9" tint="-0.249977111117893"/>
      </right>
      <top style="medium">
        <color theme="9" tint="-0.249977111117893"/>
      </top>
      <bottom style="thin">
        <color theme="9" tint="-0.249977111117893"/>
      </bottom>
      <diagonal/>
    </border>
    <border>
      <left/>
      <right style="thin">
        <color theme="9" tint="-0.249977111117893"/>
      </right>
      <top style="thin">
        <color theme="9" tint="-0.249977111117893"/>
      </top>
      <bottom style="medium">
        <color theme="9" tint="-0.249977111117893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Dashed">
        <color theme="9" tint="-0.249977111117893"/>
      </left>
      <right/>
      <top style="medium">
        <color theme="9" tint="-0.249977111117893"/>
      </top>
      <bottom style="medium">
        <color theme="9" tint="-0.249977111117893"/>
      </bottom>
      <diagonal/>
    </border>
    <border>
      <left/>
      <right/>
      <top style="dotted">
        <color theme="9" tint="-0.249977111117893"/>
      </top>
      <bottom style="dotted">
        <color theme="9" tint="-0.249977111117893"/>
      </bottom>
      <diagonal/>
    </border>
    <border>
      <left/>
      <right style="thin">
        <color theme="9" tint="-0.249977111117893"/>
      </right>
      <top style="dotted">
        <color theme="9" tint="-0.249977111117893"/>
      </top>
      <bottom style="dotted">
        <color theme="9" tint="-0.249977111117893"/>
      </bottom>
      <diagonal/>
    </border>
    <border>
      <left style="thin">
        <color theme="9" tint="-0.249977111117893"/>
      </left>
      <right/>
      <top style="dotted">
        <color theme="9" tint="-0.249977111117893"/>
      </top>
      <bottom style="dotted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dotted">
        <color theme="9" tint="-0.249977111117893"/>
      </top>
      <bottom style="medium">
        <color theme="9" tint="-0.249977111117893"/>
      </bottom>
      <diagonal/>
    </border>
    <border>
      <left style="thin">
        <color theme="9" tint="-0.249977111117893"/>
      </left>
      <right/>
      <top style="dotted">
        <color theme="9" tint="-0.249977111117893"/>
      </top>
      <bottom style="medium">
        <color theme="9" tint="-0.249977111117893"/>
      </bottom>
      <diagonal/>
    </border>
    <border>
      <left/>
      <right/>
      <top style="dotted">
        <color theme="9" tint="-0.249977111117893"/>
      </top>
      <bottom style="medium">
        <color theme="9" tint="-0.249977111117893"/>
      </bottom>
      <diagonal/>
    </border>
    <border>
      <left/>
      <right/>
      <top style="thin">
        <color theme="9" tint="-0.249977111117893"/>
      </top>
      <bottom style="medium">
        <color theme="9" tint="-0.249977111117893"/>
      </bottom>
      <diagonal/>
    </border>
    <border>
      <left/>
      <right style="dashed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dashed">
        <color theme="9" tint="-0.249977111117893"/>
      </left>
      <right style="dashed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dashed">
        <color theme="9" tint="-0.249977111117893"/>
      </left>
      <right/>
      <top style="thin">
        <color theme="9" tint="-0.249977111117893"/>
      </top>
      <bottom style="thin">
        <color theme="9" tint="-0.249977111117893"/>
      </bottom>
      <diagonal/>
    </border>
    <border>
      <left/>
      <right style="thin">
        <color theme="9" tint="-0.249977111117893"/>
      </right>
      <top style="medium">
        <color theme="9" tint="-0.249977111117893"/>
      </top>
      <bottom style="dotted">
        <color theme="9" tint="-0.249977111117893"/>
      </bottom>
      <diagonal/>
    </border>
    <border>
      <left/>
      <right/>
      <top style="medium">
        <color theme="9" tint="-0.249977111117893"/>
      </top>
      <bottom style="dotted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medium">
        <color theme="9" tint="-0.249977111117893"/>
      </top>
      <bottom style="dotted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dotted">
        <color theme="9" tint="-0.249977111117893"/>
      </top>
      <bottom style="dotted">
        <color theme="9" tint="-0.249977111117893"/>
      </bottom>
      <diagonal/>
    </border>
    <border>
      <left/>
      <right style="dashed">
        <color theme="9" tint="-0.249977111117893"/>
      </right>
      <top style="medium">
        <color theme="9" tint="-0.249977111117893"/>
      </top>
      <bottom style="thin">
        <color theme="9" tint="-0.249977111117893"/>
      </bottom>
      <diagonal/>
    </border>
    <border>
      <left style="dashed">
        <color theme="9" tint="-0.249977111117893"/>
      </left>
      <right style="dashed">
        <color theme="9" tint="-0.249977111117893"/>
      </right>
      <top style="medium">
        <color theme="9" tint="-0.249977111117893"/>
      </top>
      <bottom style="thin">
        <color theme="9" tint="-0.249977111117893"/>
      </bottom>
      <diagonal/>
    </border>
    <border>
      <left style="dashed">
        <color theme="9" tint="-0.249977111117893"/>
      </left>
      <right/>
      <top style="medium">
        <color theme="9" tint="-0.249977111117893"/>
      </top>
      <bottom style="thin">
        <color theme="9" tint="-0.249977111117893"/>
      </bottom>
      <diagonal/>
    </border>
    <border>
      <left/>
      <right/>
      <top style="thin">
        <color theme="9" tint="-0.249977111117893"/>
      </top>
      <bottom/>
      <diagonal/>
    </border>
    <border>
      <left/>
      <right style="dashed">
        <color theme="9" tint="-0.249977111117893"/>
      </right>
      <top style="thin">
        <color theme="9" tint="-0.249977111117893"/>
      </top>
      <bottom/>
      <diagonal/>
    </border>
    <border>
      <left style="dashed">
        <color theme="9" tint="-0.249977111117893"/>
      </left>
      <right style="dashed">
        <color theme="9" tint="-0.249977111117893"/>
      </right>
      <top style="thin">
        <color theme="9" tint="-0.249977111117893"/>
      </top>
      <bottom/>
      <diagonal/>
    </border>
    <border>
      <left style="dashed">
        <color theme="9" tint="-0.249977111117893"/>
      </left>
      <right/>
      <top style="thin">
        <color theme="9" tint="-0.249977111117893"/>
      </top>
      <bottom/>
      <diagonal/>
    </border>
    <border>
      <left style="thin">
        <color theme="9" tint="-0.249977111117893"/>
      </left>
      <right/>
      <top style="medium">
        <color theme="9" tint="-0.24994659260841701"/>
      </top>
      <bottom/>
      <diagonal/>
    </border>
    <border>
      <left style="dotted">
        <color theme="9" tint="-0.249977111117893"/>
      </left>
      <right/>
      <top style="thin">
        <color theme="9" tint="-0.249977111117893"/>
      </top>
      <bottom style="medium">
        <color theme="9" tint="-0.249977111117893"/>
      </bottom>
      <diagonal/>
    </border>
    <border>
      <left style="dotted">
        <color theme="9" tint="-0.249977111117893"/>
      </left>
      <right style="dotted">
        <color theme="9" tint="-0.249977111117893"/>
      </right>
      <top style="thin">
        <color theme="9" tint="-0.249977111117893"/>
      </top>
      <bottom style="medium">
        <color theme="9" tint="-0.249977111117893"/>
      </bottom>
      <diagonal/>
    </border>
    <border>
      <left/>
      <right style="dotted">
        <color theme="9" tint="-0.249977111117893"/>
      </right>
      <top style="thin">
        <color theme="9" tint="-0.249977111117893"/>
      </top>
      <bottom style="medium">
        <color theme="9" tint="-0.249977111117893"/>
      </bottom>
      <diagonal/>
    </border>
    <border>
      <left/>
      <right style="dotted">
        <color theme="9" tint="-0.249977111117893"/>
      </right>
      <top style="thin">
        <color theme="9" tint="-0.249977111117893"/>
      </top>
      <bottom/>
      <diagonal/>
    </border>
    <border>
      <left style="dotted">
        <color theme="9" tint="-0.249977111117893"/>
      </left>
      <right style="dotted">
        <color theme="9" tint="-0.249977111117893"/>
      </right>
      <top style="thin">
        <color theme="9" tint="-0.249977111117893"/>
      </top>
      <bottom/>
      <diagonal/>
    </border>
    <border>
      <left style="dotted">
        <color theme="9" tint="-0.249977111117893"/>
      </left>
      <right/>
      <top style="thin">
        <color theme="9" tint="-0.249977111117893"/>
      </top>
      <bottom/>
      <diagonal/>
    </border>
    <border>
      <left style="medium">
        <color theme="9" tint="-0.249977111117893"/>
      </left>
      <right/>
      <top/>
      <bottom/>
      <diagonal/>
    </border>
    <border>
      <left/>
      <right style="mediumDashed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 style="dashed">
        <color theme="9" tint="-0.249977111117893"/>
      </left>
      <right style="dashed">
        <color theme="9" tint="-0.249977111117893"/>
      </right>
      <top style="medium">
        <color theme="9" tint="-0.249977111117893"/>
      </top>
      <bottom style="medium">
        <color theme="0" tint="-0.34998626667073579"/>
      </bottom>
      <diagonal/>
    </border>
    <border>
      <left style="dashed">
        <color theme="9" tint="-0.249977111117893"/>
      </left>
      <right style="medium">
        <color theme="9" tint="-0.249977111117893"/>
      </right>
      <top style="medium">
        <color theme="9" tint="-0.249977111117893"/>
      </top>
      <bottom style="medium">
        <color theme="0" tint="-0.34998626667073579"/>
      </bottom>
      <diagonal/>
    </border>
    <border>
      <left/>
      <right style="medium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 style="thin">
        <color theme="9" tint="-0.249977111117893"/>
      </left>
      <right/>
      <top style="medium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/>
      <top style="medium">
        <color theme="9" tint="-0.249977111117893"/>
      </top>
      <bottom style="dotted">
        <color theme="9" tint="-0.249977111117893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medium">
        <color rgb="FF235B4E"/>
      </bottom>
      <diagonal/>
    </border>
    <border>
      <left style="thin">
        <color theme="2" tint="-9.9948118533890809E-2"/>
      </left>
      <right/>
      <top style="thin">
        <color theme="2" tint="-9.9948118533890809E-2"/>
      </top>
      <bottom style="medium">
        <color rgb="FF235B4E"/>
      </bottom>
      <diagonal/>
    </border>
    <border>
      <left/>
      <right/>
      <top style="thin">
        <color theme="2" tint="-9.9948118533890809E-2"/>
      </top>
      <bottom style="medium">
        <color rgb="FF235B4E"/>
      </bottom>
      <diagonal/>
    </border>
    <border>
      <left/>
      <right style="thin">
        <color theme="2" tint="-9.9948118533890809E-2"/>
      </right>
      <top style="thin">
        <color theme="2" tint="-9.9948118533890809E-2"/>
      </top>
      <bottom style="medium">
        <color rgb="FF235B4E"/>
      </bottom>
      <diagonal/>
    </border>
    <border>
      <left style="thin">
        <color theme="2" tint="-9.9948118533890809E-2"/>
      </left>
      <right style="thin">
        <color theme="2" tint="-9.9948118533890809E-2"/>
      </right>
      <top style="medium">
        <color rgb="FF235B4E"/>
      </top>
      <bottom style="medium">
        <color rgb="FF235B4E"/>
      </bottom>
      <diagonal/>
    </border>
    <border>
      <left style="thin">
        <color theme="2" tint="-9.9948118533890809E-2"/>
      </left>
      <right/>
      <top style="medium">
        <color rgb="FF235B4E"/>
      </top>
      <bottom style="medium">
        <color rgb="FF235B4E"/>
      </bottom>
      <diagonal/>
    </border>
    <border>
      <left/>
      <right/>
      <top style="medium">
        <color rgb="FF235B4E"/>
      </top>
      <bottom style="medium">
        <color rgb="FF235B4E"/>
      </bottom>
      <diagonal/>
    </border>
    <border>
      <left/>
      <right style="thin">
        <color theme="2" tint="-9.9948118533890809E-2"/>
      </right>
      <top style="medium">
        <color rgb="FF235B4E"/>
      </top>
      <bottom style="medium">
        <color rgb="FF235B4E"/>
      </bottom>
      <diagonal/>
    </border>
    <border>
      <left style="thin">
        <color theme="2" tint="-9.9948118533890809E-2"/>
      </left>
      <right style="thin">
        <color theme="2" tint="-9.9948118533890809E-2"/>
      </right>
      <top/>
      <bottom style="thin">
        <color theme="2" tint="-9.9948118533890809E-2"/>
      </bottom>
      <diagonal/>
    </border>
    <border>
      <left/>
      <right/>
      <top/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/>
      <diagonal/>
    </border>
    <border>
      <left style="thin">
        <color theme="2" tint="-9.9948118533890809E-2"/>
      </left>
      <right style="thin">
        <color theme="2" tint="-9.9948118533890809E-2"/>
      </right>
      <top style="medium">
        <color rgb="FF235B4E"/>
      </top>
      <bottom style="thin">
        <color theme="2" tint="-9.9948118533890809E-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/>
      <bottom style="thick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ck">
        <color theme="0"/>
      </top>
      <bottom style="thin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theme="9" tint="-0.249977111117893"/>
      </top>
      <bottom/>
      <diagonal/>
    </border>
    <border>
      <left style="thin">
        <color theme="9" tint="-0.249977111117893"/>
      </left>
      <right style="thin">
        <color theme="9" tint="-0.249977111117893"/>
      </right>
      <top style="dotted">
        <color theme="9" tint="-0.249977111117893"/>
      </top>
      <bottom/>
      <diagonal/>
    </border>
    <border>
      <left style="thin">
        <color theme="9" tint="-0.249977111117893"/>
      </left>
      <right/>
      <top style="dotted">
        <color theme="9" tint="-0.249977111117893"/>
      </top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6" fillId="0" borderId="0"/>
    <xf numFmtId="164" fontId="1" fillId="0" borderId="0" applyFont="0" applyFill="0" applyBorder="0" applyAlignment="0" applyProtection="0"/>
  </cellStyleXfs>
  <cellXfs count="341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 vertical="center"/>
    </xf>
    <xf numFmtId="0" fontId="2" fillId="2" borderId="0" xfId="1" applyFont="1" applyFill="1"/>
    <xf numFmtId="0" fontId="2" fillId="0" borderId="0" xfId="1" applyFont="1" applyAlignment="1">
      <alignment wrapText="1"/>
    </xf>
    <xf numFmtId="0" fontId="3" fillId="0" borderId="0" xfId="1" applyFont="1" applyAlignment="1">
      <alignment horizontal="right"/>
    </xf>
    <xf numFmtId="0" fontId="7" fillId="0" borderId="0" xfId="1" applyFont="1"/>
    <xf numFmtId="0" fontId="12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5" fillId="0" borderId="0" xfId="1" applyFont="1" applyAlignment="1">
      <alignment horizontal="center" vertical="center"/>
    </xf>
    <xf numFmtId="0" fontId="14" fillId="0" borderId="0" xfId="3" applyFont="1" applyAlignment="1">
      <alignment horizontal="center" textRotation="90"/>
    </xf>
    <xf numFmtId="0" fontId="15" fillId="0" borderId="0" xfId="3" applyFont="1" applyAlignment="1">
      <alignment horizontal="center"/>
    </xf>
    <xf numFmtId="0" fontId="14" fillId="0" borderId="0" xfId="3" applyFont="1"/>
    <xf numFmtId="0" fontId="14" fillId="0" borderId="0" xfId="3" applyFont="1" applyAlignment="1">
      <alignment wrapText="1"/>
    </xf>
    <xf numFmtId="0" fontId="18" fillId="0" borderId="0" xfId="3" applyFont="1" applyAlignment="1">
      <alignment horizontal="center" vertical="center" wrapText="1"/>
    </xf>
    <xf numFmtId="0" fontId="18" fillId="0" borderId="0" xfId="3" applyFont="1" applyAlignment="1">
      <alignment wrapText="1"/>
    </xf>
    <xf numFmtId="0" fontId="14" fillId="2" borderId="0" xfId="3" applyFont="1" applyFill="1"/>
    <xf numFmtId="0" fontId="18" fillId="2" borderId="0" xfId="3" applyFont="1" applyFill="1"/>
    <xf numFmtId="0" fontId="18" fillId="0" borderId="0" xfId="3" applyFont="1"/>
    <xf numFmtId="0" fontId="14" fillId="0" borderId="42" xfId="3" applyFont="1" applyBorder="1" applyAlignment="1">
      <alignment wrapText="1"/>
    </xf>
    <xf numFmtId="0" fontId="18" fillId="2" borderId="0" xfId="3" applyFont="1" applyFill="1" applyAlignment="1">
      <alignment horizontal="center" vertical="center" wrapText="1"/>
    </xf>
    <xf numFmtId="0" fontId="18" fillId="2" borderId="0" xfId="3" applyFont="1" applyFill="1" applyAlignment="1">
      <alignment wrapText="1"/>
    </xf>
    <xf numFmtId="0" fontId="0" fillId="0" borderId="0" xfId="0" quotePrefix="1"/>
    <xf numFmtId="0" fontId="5" fillId="0" borderId="0" xfId="1" applyFont="1"/>
    <xf numFmtId="0" fontId="3" fillId="0" borderId="0" xfId="1" applyFont="1"/>
    <xf numFmtId="0" fontId="3" fillId="0" borderId="0" xfId="1" applyFont="1" applyAlignment="1">
      <alignment horizontal="right" vertical="top"/>
    </xf>
    <xf numFmtId="0" fontId="26" fillId="0" borderId="1" xfId="1" applyFont="1" applyBorder="1"/>
    <xf numFmtId="0" fontId="26" fillId="0" borderId="0" xfId="1" applyFont="1"/>
    <xf numFmtId="0" fontId="26" fillId="0" borderId="0" xfId="1" applyFont="1" applyAlignment="1">
      <alignment horizontal="center"/>
    </xf>
    <xf numFmtId="0" fontId="27" fillId="0" borderId="0" xfId="1" applyFont="1" applyAlignment="1">
      <alignment horizontal="center" vertical="center"/>
    </xf>
    <xf numFmtId="49" fontId="4" fillId="0" borderId="0" xfId="1" applyNumberFormat="1" applyFont="1"/>
    <xf numFmtId="49" fontId="6" fillId="0" borderId="0" xfId="1" applyNumberFormat="1" applyFont="1" applyAlignment="1">
      <alignment vertical="top"/>
    </xf>
    <xf numFmtId="49" fontId="26" fillId="0" borderId="0" xfId="1" applyNumberFormat="1" applyFont="1"/>
    <xf numFmtId="49" fontId="2" fillId="0" borderId="0" xfId="1" applyNumberFormat="1" applyFont="1" applyAlignment="1">
      <alignment horizontal="center" vertical="center"/>
    </xf>
    <xf numFmtId="49" fontId="2" fillId="0" borderId="0" xfId="1" applyNumberFormat="1" applyFont="1" applyAlignment="1">
      <alignment vertical="center"/>
    </xf>
    <xf numFmtId="165" fontId="10" fillId="0" borderId="72" xfId="1" applyNumberFormat="1" applyFont="1" applyBorder="1" applyAlignment="1">
      <alignment horizontal="right" vertical="center" wrapText="1"/>
    </xf>
    <xf numFmtId="165" fontId="10" fillId="0" borderId="65" xfId="1" applyNumberFormat="1" applyFont="1" applyBorder="1" applyAlignment="1">
      <alignment horizontal="right" vertical="center" wrapText="1"/>
    </xf>
    <xf numFmtId="165" fontId="10" fillId="0" borderId="76" xfId="1" applyNumberFormat="1" applyFont="1" applyBorder="1" applyAlignment="1">
      <alignment horizontal="right" vertical="center" wrapText="1"/>
    </xf>
    <xf numFmtId="165" fontId="10" fillId="3" borderId="82" xfId="1" applyNumberFormat="1" applyFont="1" applyFill="1" applyBorder="1" applyAlignment="1">
      <alignment horizontal="right" vertical="center" wrapText="1"/>
    </xf>
    <xf numFmtId="165" fontId="10" fillId="0" borderId="83" xfId="1" applyNumberFormat="1" applyFont="1" applyBorder="1" applyAlignment="1">
      <alignment horizontal="right" vertical="center" wrapText="1"/>
    </xf>
    <xf numFmtId="0" fontId="26" fillId="0" borderId="19" xfId="1" applyFont="1" applyBorder="1"/>
    <xf numFmtId="165" fontId="10" fillId="3" borderId="83" xfId="1" applyNumberFormat="1" applyFont="1" applyFill="1" applyBorder="1" applyAlignment="1">
      <alignment horizontal="right" vertical="center" wrapText="1"/>
    </xf>
    <xf numFmtId="165" fontId="10" fillId="3" borderId="76" xfId="1" applyNumberFormat="1" applyFont="1" applyFill="1" applyBorder="1" applyAlignment="1">
      <alignment horizontal="right" vertical="center" wrapText="1"/>
    </xf>
    <xf numFmtId="165" fontId="10" fillId="0" borderId="34" xfId="1" applyNumberFormat="1" applyFont="1" applyBorder="1" applyAlignment="1">
      <alignment horizontal="right" vertical="center" wrapText="1"/>
    </xf>
    <xf numFmtId="165" fontId="10" fillId="3" borderId="27" xfId="1" applyNumberFormat="1" applyFont="1" applyFill="1" applyBorder="1" applyAlignment="1">
      <alignment horizontal="right" vertical="center" wrapText="1"/>
    </xf>
    <xf numFmtId="0" fontId="2" fillId="0" borderId="86" xfId="1" applyFont="1" applyBorder="1"/>
    <xf numFmtId="165" fontId="12" fillId="0" borderId="88" xfId="5" applyNumberFormat="1" applyFont="1" applyBorder="1" applyAlignment="1">
      <alignment vertical="center" wrapText="1"/>
    </xf>
    <xf numFmtId="165" fontId="2" fillId="0" borderId="88" xfId="5" applyNumberFormat="1" applyFont="1" applyBorder="1" applyAlignment="1">
      <alignment vertical="center" wrapText="1"/>
    </xf>
    <xf numFmtId="165" fontId="2" fillId="0" borderId="89" xfId="5" applyNumberFormat="1" applyFont="1" applyBorder="1" applyAlignment="1">
      <alignment vertical="center" wrapText="1"/>
    </xf>
    <xf numFmtId="0" fontId="12" fillId="0" borderId="19" xfId="1" applyFont="1" applyBorder="1" applyAlignment="1">
      <alignment horizontal="center" vertical="center"/>
    </xf>
    <xf numFmtId="0" fontId="14" fillId="0" borderId="0" xfId="3" applyFont="1" applyAlignment="1" applyProtection="1">
      <alignment wrapText="1"/>
      <protection locked="0"/>
    </xf>
    <xf numFmtId="165" fontId="10" fillId="0" borderId="73" xfId="1" applyNumberFormat="1" applyFont="1" applyBorder="1" applyAlignment="1" applyProtection="1">
      <alignment horizontal="right" vertical="center" wrapText="1"/>
      <protection locked="0"/>
    </xf>
    <xf numFmtId="165" fontId="10" fillId="0" borderId="74" xfId="1" applyNumberFormat="1" applyFont="1" applyBorder="1" applyAlignment="1" applyProtection="1">
      <alignment horizontal="right" vertical="center" wrapText="1"/>
      <protection locked="0"/>
    </xf>
    <xf numFmtId="165" fontId="10" fillId="0" borderId="66" xfId="1" applyNumberFormat="1" applyFont="1" applyBorder="1" applyAlignment="1" applyProtection="1">
      <alignment horizontal="right" vertical="center" wrapText="1"/>
      <protection locked="0"/>
    </xf>
    <xf numFmtId="165" fontId="10" fillId="0" borderId="67" xfId="1" applyNumberFormat="1" applyFont="1" applyBorder="1" applyAlignment="1" applyProtection="1">
      <alignment horizontal="right" vertical="center" wrapText="1"/>
      <protection locked="0"/>
    </xf>
    <xf numFmtId="165" fontId="10" fillId="0" borderId="84" xfId="1" applyNumberFormat="1" applyFont="1" applyBorder="1" applyAlignment="1" applyProtection="1">
      <alignment horizontal="right" vertical="center" wrapText="1"/>
      <protection locked="0"/>
    </xf>
    <xf numFmtId="165" fontId="10" fillId="0" borderId="85" xfId="1" applyNumberFormat="1" applyFont="1" applyBorder="1" applyAlignment="1" applyProtection="1">
      <alignment horizontal="right" vertical="center" wrapText="1"/>
      <protection locked="0"/>
    </xf>
    <xf numFmtId="165" fontId="10" fillId="3" borderId="81" xfId="1" applyNumberFormat="1" applyFont="1" applyFill="1" applyBorder="1" applyAlignment="1" applyProtection="1">
      <alignment horizontal="right" vertical="center" wrapText="1"/>
      <protection locked="0"/>
    </xf>
    <xf numFmtId="165" fontId="10" fillId="3" borderId="80" xfId="1" applyNumberFormat="1" applyFont="1" applyFill="1" applyBorder="1" applyAlignment="1" applyProtection="1">
      <alignment horizontal="right" vertical="center" wrapText="1"/>
      <protection locked="0"/>
    </xf>
    <xf numFmtId="165" fontId="10" fillId="3" borderId="84" xfId="1" applyNumberFormat="1" applyFont="1" applyFill="1" applyBorder="1" applyAlignment="1" applyProtection="1">
      <alignment horizontal="right" vertical="center" wrapText="1"/>
      <protection locked="0"/>
    </xf>
    <xf numFmtId="165" fontId="10" fillId="3" borderId="85" xfId="1" applyNumberFormat="1" applyFont="1" applyFill="1" applyBorder="1" applyAlignment="1" applyProtection="1">
      <alignment horizontal="right" vertical="center" wrapText="1"/>
      <protection locked="0"/>
    </xf>
    <xf numFmtId="165" fontId="10" fillId="0" borderId="77" xfId="1" applyNumberFormat="1" applyFont="1" applyBorder="1" applyAlignment="1" applyProtection="1">
      <alignment horizontal="right" vertical="center" wrapText="1"/>
      <protection locked="0"/>
    </xf>
    <xf numFmtId="165" fontId="10" fillId="0" borderId="78" xfId="1" applyNumberFormat="1" applyFont="1" applyBorder="1" applyAlignment="1" applyProtection="1">
      <alignment horizontal="right" vertical="center" wrapText="1"/>
      <protection locked="0"/>
    </xf>
    <xf numFmtId="165" fontId="10" fillId="3" borderId="77" xfId="1" applyNumberFormat="1" applyFont="1" applyFill="1" applyBorder="1" applyAlignment="1" applyProtection="1">
      <alignment horizontal="right" vertical="center" wrapText="1"/>
      <protection locked="0"/>
    </xf>
    <xf numFmtId="165" fontId="10" fillId="3" borderId="78" xfId="1" applyNumberFormat="1" applyFont="1" applyFill="1" applyBorder="1" applyAlignment="1" applyProtection="1">
      <alignment horizontal="right" vertical="center" wrapText="1"/>
      <protection locked="0"/>
    </xf>
    <xf numFmtId="165" fontId="10" fillId="0" borderId="31" xfId="1" applyNumberFormat="1" applyFont="1" applyBorder="1" applyAlignment="1" applyProtection="1">
      <alignment horizontal="right" vertical="center" wrapText="1"/>
      <protection locked="0"/>
    </xf>
    <xf numFmtId="165" fontId="10" fillId="0" borderId="37" xfId="1" applyNumberFormat="1" applyFont="1" applyBorder="1" applyAlignment="1" applyProtection="1">
      <alignment horizontal="right" vertical="center" wrapText="1"/>
      <protection locked="0"/>
    </xf>
    <xf numFmtId="165" fontId="10" fillId="3" borderId="16" xfId="1" applyNumberFormat="1" applyFont="1" applyFill="1" applyBorder="1" applyAlignment="1" applyProtection="1">
      <alignment horizontal="right" vertical="center" wrapText="1"/>
      <protection locked="0"/>
    </xf>
    <xf numFmtId="165" fontId="10" fillId="3" borderId="17" xfId="1" applyNumberFormat="1" applyFont="1" applyFill="1" applyBorder="1" applyAlignment="1" applyProtection="1">
      <alignment horizontal="right" vertical="center" wrapText="1"/>
      <protection locked="0"/>
    </xf>
    <xf numFmtId="0" fontId="12" fillId="0" borderId="7" xfId="1" applyFont="1" applyBorder="1" applyAlignment="1" applyProtection="1">
      <alignment horizontal="center" vertical="center" wrapText="1"/>
      <protection locked="0"/>
    </xf>
    <xf numFmtId="0" fontId="7" fillId="0" borderId="70" xfId="1" applyFont="1" applyBorder="1" applyAlignment="1" applyProtection="1">
      <alignment vertical="center" wrapText="1"/>
      <protection locked="0"/>
    </xf>
    <xf numFmtId="0" fontId="10" fillId="0" borderId="69" xfId="1" applyFont="1" applyBorder="1" applyAlignment="1" applyProtection="1">
      <alignment vertical="center" wrapText="1"/>
      <protection locked="0"/>
    </xf>
    <xf numFmtId="0" fontId="11" fillId="0" borderId="68" xfId="1" applyFont="1" applyBorder="1" applyAlignment="1" applyProtection="1">
      <alignment horizontal="center" vertical="center" wrapText="1"/>
      <protection locked="0"/>
    </xf>
    <xf numFmtId="0" fontId="10" fillId="0" borderId="70" xfId="1" applyFont="1" applyBorder="1" applyAlignment="1" applyProtection="1">
      <alignment horizontal="center" vertical="center" wrapText="1"/>
      <protection locked="0"/>
    </xf>
    <xf numFmtId="0" fontId="10" fillId="2" borderId="7" xfId="1" applyFont="1" applyFill="1" applyBorder="1" applyAlignment="1" applyProtection="1">
      <alignment horizontal="center" vertical="center" wrapText="1"/>
      <protection locked="0"/>
    </xf>
    <xf numFmtId="49" fontId="2" fillId="0" borderId="26" xfId="1" quotePrefix="1" applyNumberFormat="1" applyFont="1" applyBorder="1" applyAlignment="1" applyProtection="1">
      <alignment horizontal="center" vertical="center" wrapText="1"/>
      <protection locked="0"/>
    </xf>
    <xf numFmtId="0" fontId="10" fillId="0" borderId="26" xfId="1" applyFont="1" applyBorder="1" applyAlignment="1" applyProtection="1">
      <alignment vertical="center" wrapText="1"/>
      <protection locked="0"/>
    </xf>
    <xf numFmtId="0" fontId="12" fillId="0" borderId="0" xfId="1" applyFont="1" applyAlignment="1" applyProtection="1">
      <alignment horizontal="center" vertical="center"/>
      <protection locked="0"/>
    </xf>
    <xf numFmtId="49" fontId="2" fillId="0" borderId="0" xfId="1" quotePrefix="1" applyNumberFormat="1" applyFont="1" applyAlignment="1" applyProtection="1">
      <alignment horizontal="center" vertical="center" wrapText="1"/>
      <protection locked="0"/>
    </xf>
    <xf numFmtId="0" fontId="7" fillId="0" borderId="71" xfId="1" applyFont="1" applyBorder="1" applyAlignment="1" applyProtection="1">
      <alignment vertical="center" wrapText="1"/>
      <protection locked="0"/>
    </xf>
    <xf numFmtId="0" fontId="10" fillId="0" borderId="58" xfId="1" applyFont="1" applyBorder="1" applyAlignment="1" applyProtection="1">
      <alignment vertical="center" wrapText="1"/>
      <protection locked="0"/>
    </xf>
    <xf numFmtId="0" fontId="11" fillId="0" borderId="59" xfId="1" applyFont="1" applyBorder="1" applyAlignment="1" applyProtection="1">
      <alignment horizontal="center" vertical="center" wrapText="1"/>
      <protection locked="0"/>
    </xf>
    <xf numFmtId="0" fontId="10" fillId="0" borderId="71" xfId="1" applyFont="1" applyBorder="1" applyAlignment="1" applyProtection="1">
      <alignment horizontal="center" vertical="center" wrapText="1"/>
      <protection locked="0"/>
    </xf>
    <xf numFmtId="0" fontId="10" fillId="2" borderId="0" xfId="1" applyFont="1" applyFill="1" applyAlignment="1" applyProtection="1">
      <alignment horizontal="center" vertical="center" wrapText="1"/>
      <protection locked="0"/>
    </xf>
    <xf numFmtId="49" fontId="2" fillId="0" borderId="13" xfId="1" quotePrefix="1" applyNumberFormat="1" applyFont="1" applyBorder="1" applyAlignment="1" applyProtection="1">
      <alignment horizontal="center" vertical="center" wrapText="1"/>
      <protection locked="0"/>
    </xf>
    <xf numFmtId="0" fontId="10" fillId="0" borderId="13" xfId="1" applyFont="1" applyBorder="1" applyAlignment="1" applyProtection="1">
      <alignment vertical="center" wrapText="1"/>
      <protection locked="0"/>
    </xf>
    <xf numFmtId="0" fontId="10" fillId="0" borderId="60" xfId="1" applyFont="1" applyBorder="1" applyAlignment="1" applyProtection="1">
      <alignment vertical="center" wrapText="1"/>
      <protection locked="0"/>
    </xf>
    <xf numFmtId="0" fontId="12" fillId="3" borderId="1" xfId="1" applyFont="1" applyFill="1" applyBorder="1" applyAlignment="1" applyProtection="1">
      <alignment horizontal="center" vertical="center"/>
      <protection locked="0"/>
    </xf>
    <xf numFmtId="49" fontId="2" fillId="3" borderId="63" xfId="1" quotePrefix="1" applyNumberFormat="1" applyFont="1" applyFill="1" applyBorder="1" applyAlignment="1" applyProtection="1">
      <alignment horizontal="center" vertical="center" wrapText="1"/>
      <protection locked="0"/>
    </xf>
    <xf numFmtId="0" fontId="7" fillId="3" borderId="61" xfId="1" applyFont="1" applyFill="1" applyBorder="1" applyAlignment="1" applyProtection="1">
      <alignment vertical="center" wrapText="1"/>
      <protection locked="0"/>
    </xf>
    <xf numFmtId="0" fontId="10" fillId="3" borderId="62" xfId="1" applyFont="1" applyFill="1" applyBorder="1" applyAlignment="1" applyProtection="1">
      <alignment vertical="center" wrapText="1"/>
      <protection locked="0"/>
    </xf>
    <xf numFmtId="0" fontId="10" fillId="3" borderId="63" xfId="1" applyFont="1" applyFill="1" applyBorder="1" applyAlignment="1" applyProtection="1">
      <alignment vertical="center" wrapText="1"/>
      <protection locked="0"/>
    </xf>
    <xf numFmtId="0" fontId="11" fillId="3" borderId="63" xfId="1" applyFont="1" applyFill="1" applyBorder="1" applyAlignment="1" applyProtection="1">
      <alignment horizontal="center" vertical="center" wrapText="1"/>
      <protection locked="0"/>
    </xf>
    <xf numFmtId="0" fontId="10" fillId="3" borderId="62" xfId="1" applyFont="1" applyFill="1" applyBorder="1" applyAlignment="1" applyProtection="1">
      <alignment horizontal="center" vertical="center" wrapText="1"/>
      <protection locked="0"/>
    </xf>
    <xf numFmtId="0" fontId="10" fillId="3" borderId="61" xfId="1" applyFont="1" applyFill="1" applyBorder="1" applyAlignment="1" applyProtection="1">
      <alignment horizontal="center" vertical="center" wrapText="1"/>
      <protection locked="0"/>
    </xf>
    <xf numFmtId="0" fontId="10" fillId="3" borderId="1" xfId="1" applyFont="1" applyFill="1" applyBorder="1" applyAlignment="1" applyProtection="1">
      <alignment horizontal="center" vertical="center" wrapText="1"/>
      <protection locked="0"/>
    </xf>
    <xf numFmtId="49" fontId="2" fillId="3" borderId="64" xfId="1" quotePrefix="1" applyNumberFormat="1" applyFont="1" applyFill="1" applyBorder="1" applyAlignment="1" applyProtection="1">
      <alignment horizontal="center" vertical="center" wrapText="1"/>
      <protection locked="0"/>
    </xf>
    <xf numFmtId="0" fontId="10" fillId="3" borderId="64" xfId="1" applyFont="1" applyFill="1" applyBorder="1" applyAlignment="1" applyProtection="1">
      <alignment vertical="center" wrapText="1"/>
      <protection locked="0"/>
    </xf>
    <xf numFmtId="0" fontId="5" fillId="0" borderId="0" xfId="1" applyFont="1" applyAlignment="1" applyProtection="1">
      <alignment horizontal="center" vertical="center"/>
      <protection locked="0"/>
    </xf>
    <xf numFmtId="49" fontId="26" fillId="0" borderId="0" xfId="1" applyNumberFormat="1" applyFont="1" applyProtection="1">
      <protection locked="0"/>
    </xf>
    <xf numFmtId="0" fontId="26" fillId="0" borderId="0" xfId="1" applyFont="1" applyAlignment="1" applyProtection="1">
      <alignment horizontal="center"/>
      <protection locked="0"/>
    </xf>
    <xf numFmtId="0" fontId="26" fillId="0" borderId="0" xfId="1" applyFont="1" applyProtection="1">
      <protection locked="0"/>
    </xf>
    <xf numFmtId="0" fontId="27" fillId="0" borderId="0" xfId="1" applyFont="1" applyAlignment="1" applyProtection="1">
      <alignment horizontal="center" vertical="center"/>
      <protection locked="0"/>
    </xf>
    <xf numFmtId="0" fontId="26" fillId="0" borderId="1" xfId="1" applyFont="1" applyBorder="1" applyProtection="1">
      <protection locked="0"/>
    </xf>
    <xf numFmtId="0" fontId="7" fillId="2" borderId="0" xfId="1" applyFont="1" applyFill="1" applyProtection="1">
      <protection locked="0"/>
    </xf>
    <xf numFmtId="49" fontId="7" fillId="0" borderId="19" xfId="1" applyNumberFormat="1" applyFont="1" applyBorder="1" applyProtection="1">
      <protection locked="0"/>
    </xf>
    <xf numFmtId="0" fontId="7" fillId="0" borderId="19" xfId="1" applyFont="1" applyBorder="1" applyProtection="1">
      <protection locked="0"/>
    </xf>
    <xf numFmtId="0" fontId="12" fillId="0" borderId="1" xfId="1" applyFont="1" applyBorder="1" applyAlignment="1" applyProtection="1">
      <alignment horizontal="center" vertical="center"/>
      <protection locked="0"/>
    </xf>
    <xf numFmtId="0" fontId="10" fillId="0" borderId="0" xfId="1" applyFont="1" applyAlignment="1" applyProtection="1">
      <alignment vertical="center" wrapText="1"/>
      <protection locked="0"/>
    </xf>
    <xf numFmtId="0" fontId="10" fillId="0" borderId="19" xfId="1" applyFont="1" applyBorder="1" applyAlignment="1" applyProtection="1">
      <alignment vertical="center" wrapText="1"/>
      <protection locked="0"/>
    </xf>
    <xf numFmtId="0" fontId="11" fillId="0" borderId="0" xfId="1" applyFont="1" applyAlignment="1" applyProtection="1">
      <alignment horizontal="center" vertical="center" wrapText="1"/>
      <protection locked="0"/>
    </xf>
    <xf numFmtId="0" fontId="10" fillId="0" borderId="0" xfId="1" applyFont="1" applyAlignment="1" applyProtection="1">
      <alignment horizontal="center" vertical="center" wrapText="1"/>
      <protection locked="0"/>
    </xf>
    <xf numFmtId="0" fontId="10" fillId="0" borderId="1" xfId="1" applyFont="1" applyBorder="1" applyAlignment="1" applyProtection="1">
      <alignment horizontal="center" vertical="center" wrapText="1"/>
      <protection locked="0"/>
    </xf>
    <xf numFmtId="49" fontId="2" fillId="0" borderId="1" xfId="1" quotePrefix="1" applyNumberFormat="1" applyFont="1" applyBorder="1" applyAlignment="1" applyProtection="1">
      <alignment horizontal="center" vertical="center" wrapText="1"/>
      <protection locked="0"/>
    </xf>
    <xf numFmtId="0" fontId="10" fillId="0" borderId="1" xfId="1" applyFont="1" applyBorder="1" applyAlignment="1" applyProtection="1">
      <alignment vertical="center" wrapText="1"/>
      <protection locked="0"/>
    </xf>
    <xf numFmtId="0" fontId="7" fillId="0" borderId="0" xfId="1" applyFont="1" applyAlignment="1" applyProtection="1">
      <alignment horizontal="left" vertical="center" wrapText="1"/>
      <protection locked="0"/>
    </xf>
    <xf numFmtId="0" fontId="10" fillId="0" borderId="0" xfId="1" applyFont="1" applyAlignment="1" applyProtection="1">
      <alignment horizontal="left" vertical="center" wrapText="1"/>
      <protection locked="0"/>
    </xf>
    <xf numFmtId="0" fontId="11" fillId="0" borderId="28" xfId="1" applyFont="1" applyBorder="1" applyAlignment="1" applyProtection="1">
      <alignment horizontal="center" vertical="center" wrapText="1"/>
      <protection locked="0"/>
    </xf>
    <xf numFmtId="0" fontId="12" fillId="3" borderId="0" xfId="1" applyFont="1" applyFill="1" applyAlignment="1" applyProtection="1">
      <alignment horizontal="center" vertical="center"/>
      <protection locked="0"/>
    </xf>
    <xf numFmtId="0" fontId="10" fillId="3" borderId="14" xfId="1" applyFont="1" applyFill="1" applyBorder="1" applyAlignment="1" applyProtection="1">
      <alignment horizontal="left" vertical="center" wrapText="1"/>
      <protection locked="0"/>
    </xf>
    <xf numFmtId="0" fontId="11" fillId="3" borderId="14" xfId="1" applyFont="1" applyFill="1" applyBorder="1" applyAlignment="1" applyProtection="1">
      <alignment horizontal="center" vertical="center" wrapText="1"/>
      <protection locked="0"/>
    </xf>
    <xf numFmtId="0" fontId="10" fillId="3" borderId="14" xfId="1" applyFont="1" applyFill="1" applyBorder="1" applyAlignment="1" applyProtection="1">
      <alignment horizontal="center" vertical="center" wrapText="1"/>
      <protection locked="0"/>
    </xf>
    <xf numFmtId="0" fontId="10" fillId="3" borderId="32" xfId="1" applyFont="1" applyFill="1" applyBorder="1" applyAlignment="1" applyProtection="1">
      <alignment vertical="center" wrapText="1"/>
      <protection locked="0"/>
    </xf>
    <xf numFmtId="0" fontId="12" fillId="0" borderId="7" xfId="1" applyFont="1" applyBorder="1" applyAlignment="1" applyProtection="1">
      <alignment horizontal="center" vertical="center"/>
      <protection locked="0"/>
    </xf>
    <xf numFmtId="0" fontId="2" fillId="0" borderId="0" xfId="1" applyFont="1" applyAlignment="1" applyProtection="1">
      <alignment horizontal="center" vertical="center"/>
      <protection locked="0"/>
    </xf>
    <xf numFmtId="0" fontId="2" fillId="0" borderId="0" xfId="1" applyFont="1" applyAlignment="1" applyProtection="1">
      <alignment horizontal="left"/>
      <protection locked="0"/>
    </xf>
    <xf numFmtId="49" fontId="2" fillId="0" borderId="0" xfId="1" applyNumberFormat="1" applyFont="1" applyAlignment="1" applyProtection="1">
      <alignment horizontal="center" vertical="center"/>
      <protection locked="0"/>
    </xf>
    <xf numFmtId="0" fontId="2" fillId="0" borderId="0" xfId="1" applyFont="1" applyProtection="1">
      <protection locked="0"/>
    </xf>
    <xf numFmtId="0" fontId="2" fillId="0" borderId="19" xfId="1" applyFont="1" applyBorder="1" applyProtection="1">
      <protection locked="0"/>
    </xf>
    <xf numFmtId="0" fontId="2" fillId="0" borderId="18" xfId="1" applyFont="1" applyBorder="1" applyProtection="1">
      <protection locked="0"/>
    </xf>
    <xf numFmtId="0" fontId="2" fillId="2" borderId="0" xfId="1" applyFont="1" applyFill="1" applyProtection="1">
      <protection locked="0"/>
    </xf>
    <xf numFmtId="49" fontId="2" fillId="0" borderId="0" xfId="1" applyNumberFormat="1" applyFont="1" applyAlignment="1" applyProtection="1">
      <alignment vertical="center"/>
      <protection locked="0"/>
    </xf>
    <xf numFmtId="0" fontId="2" fillId="0" borderId="0" xfId="1" applyFont="1" applyAlignment="1" applyProtection="1">
      <alignment wrapText="1"/>
      <protection locked="0"/>
    </xf>
    <xf numFmtId="0" fontId="11" fillId="0" borderId="35" xfId="1" applyFont="1" applyBorder="1" applyAlignment="1" applyProtection="1">
      <alignment horizontal="center" vertical="center" wrapText="1"/>
      <protection locked="0"/>
    </xf>
    <xf numFmtId="0" fontId="10" fillId="2" borderId="9" xfId="1" applyFont="1" applyFill="1" applyBorder="1" applyAlignment="1" applyProtection="1">
      <alignment horizontal="center" vertical="center" wrapText="1"/>
      <protection locked="0"/>
    </xf>
    <xf numFmtId="0" fontId="10" fillId="0" borderId="10" xfId="1" applyFont="1" applyBorder="1" applyAlignment="1" applyProtection="1">
      <alignment vertical="center" wrapText="1"/>
      <protection locked="0"/>
    </xf>
    <xf numFmtId="0" fontId="11" fillId="0" borderId="21" xfId="1" applyFont="1" applyBorder="1" applyAlignment="1" applyProtection="1">
      <alignment horizontal="center" vertical="center" wrapText="1"/>
      <protection locked="0"/>
    </xf>
    <xf numFmtId="0" fontId="10" fillId="0" borderId="75" xfId="1" applyFont="1" applyBorder="1" applyAlignment="1" applyProtection="1">
      <alignment vertical="center" wrapText="1"/>
      <protection locked="0"/>
    </xf>
    <xf numFmtId="0" fontId="11" fillId="3" borderId="23" xfId="1" applyFont="1" applyFill="1" applyBorder="1" applyAlignment="1" applyProtection="1">
      <alignment horizontal="center" vertical="center" wrapText="1"/>
      <protection locked="0"/>
    </xf>
    <xf numFmtId="0" fontId="7" fillId="2" borderId="0" xfId="1" applyFont="1" applyFill="1"/>
    <xf numFmtId="49" fontId="7" fillId="0" borderId="1" xfId="1" applyNumberFormat="1" applyFont="1" applyBorder="1"/>
    <xf numFmtId="0" fontId="7" fillId="0" borderId="1" xfId="1" applyFont="1" applyBorder="1"/>
    <xf numFmtId="49" fontId="7" fillId="0" borderId="1" xfId="1" applyNumberFormat="1" applyFont="1" applyBorder="1" applyProtection="1">
      <protection locked="0"/>
    </xf>
    <xf numFmtId="0" fontId="7" fillId="0" borderId="1" xfId="1" applyFont="1" applyBorder="1" applyProtection="1">
      <protection locked="0"/>
    </xf>
    <xf numFmtId="0" fontId="2" fillId="0" borderId="7" xfId="1" applyFont="1" applyBorder="1" applyProtection="1">
      <protection locked="0"/>
    </xf>
    <xf numFmtId="0" fontId="2" fillId="0" borderId="9" xfId="1" applyFont="1" applyBorder="1" applyProtection="1">
      <protection locked="0"/>
    </xf>
    <xf numFmtId="0" fontId="12" fillId="0" borderId="19" xfId="1" applyFont="1" applyBorder="1" applyAlignment="1" applyProtection="1">
      <alignment horizontal="center" vertical="center"/>
      <protection locked="0"/>
    </xf>
    <xf numFmtId="0" fontId="2" fillId="0" borderId="68" xfId="1" applyFont="1" applyBorder="1" applyAlignment="1">
      <alignment horizontal="center" vertical="center" wrapText="1"/>
    </xf>
    <xf numFmtId="0" fontId="2" fillId="0" borderId="59" xfId="1" applyFont="1" applyBorder="1" applyAlignment="1">
      <alignment horizontal="center" vertical="center" wrapText="1"/>
    </xf>
    <xf numFmtId="0" fontId="2" fillId="3" borderId="63" xfId="1" applyFont="1" applyFill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10" fillId="0" borderId="9" xfId="1" applyFont="1" applyBorder="1" applyAlignment="1" applyProtection="1">
      <alignment horizontal="center" vertical="center" wrapText="1"/>
      <protection locked="0"/>
    </xf>
    <xf numFmtId="0" fontId="10" fillId="0" borderId="14" xfId="1" applyFont="1" applyBorder="1" applyAlignment="1" applyProtection="1">
      <alignment horizontal="center" vertical="center" wrapText="1"/>
      <protection locked="0"/>
    </xf>
    <xf numFmtId="0" fontId="7" fillId="0" borderId="14" xfId="1" applyFont="1" applyBorder="1" applyAlignment="1" applyProtection="1">
      <alignment horizontal="left" vertical="center" wrapText="1"/>
      <protection locked="0"/>
    </xf>
    <xf numFmtId="0" fontId="2" fillId="0" borderId="69" xfId="1" applyFont="1" applyBorder="1" applyAlignment="1">
      <alignment horizontal="center" vertical="center" wrapText="1"/>
    </xf>
    <xf numFmtId="49" fontId="26" fillId="0" borderId="0" xfId="1" applyNumberFormat="1" applyFont="1" applyAlignment="1">
      <alignment horizontal="center" vertical="center"/>
    </xf>
    <xf numFmtId="49" fontId="10" fillId="0" borderId="70" xfId="1" applyNumberFormat="1" applyFont="1" applyBorder="1" applyAlignment="1" applyProtection="1">
      <alignment horizontal="center" vertical="center" wrapText="1"/>
      <protection locked="0"/>
    </xf>
    <xf numFmtId="49" fontId="10" fillId="0" borderId="71" xfId="1" applyNumberFormat="1" applyFont="1" applyBorder="1" applyAlignment="1" applyProtection="1">
      <alignment horizontal="center" vertical="center" wrapText="1"/>
      <protection locked="0"/>
    </xf>
    <xf numFmtId="49" fontId="10" fillId="3" borderId="61" xfId="1" applyNumberFormat="1" applyFont="1" applyFill="1" applyBorder="1" applyAlignment="1" applyProtection="1">
      <alignment horizontal="center" vertical="center" wrapText="1"/>
      <protection locked="0"/>
    </xf>
    <xf numFmtId="49" fontId="26" fillId="0" borderId="0" xfId="1" applyNumberFormat="1" applyFont="1" applyAlignment="1" applyProtection="1">
      <alignment horizontal="center" vertical="center"/>
      <protection locked="0"/>
    </xf>
    <xf numFmtId="49" fontId="10" fillId="0" borderId="0" xfId="1" applyNumberFormat="1" applyFont="1" applyAlignment="1" applyProtection="1">
      <alignment horizontal="center" vertical="center" wrapText="1"/>
      <protection locked="0"/>
    </xf>
    <xf numFmtId="0" fontId="2" fillId="0" borderId="58" xfId="1" quotePrefix="1" applyFont="1" applyBorder="1" applyAlignment="1" applyProtection="1">
      <alignment horizontal="center" vertical="center" wrapText="1"/>
      <protection locked="0"/>
    </xf>
    <xf numFmtId="49" fontId="25" fillId="0" borderId="87" xfId="1" applyNumberFormat="1" applyFont="1" applyBorder="1" applyAlignment="1" applyProtection="1">
      <alignment horizontal="center" vertical="center"/>
      <protection locked="0"/>
    </xf>
    <xf numFmtId="0" fontId="10" fillId="0" borderId="92" xfId="1" applyFont="1" applyBorder="1" applyAlignment="1" applyProtection="1">
      <alignment vertical="center" wrapText="1"/>
      <protection locked="0"/>
    </xf>
    <xf numFmtId="0" fontId="7" fillId="0" borderId="60" xfId="1" applyFont="1" applyBorder="1" applyAlignment="1" applyProtection="1">
      <alignment vertical="center" wrapText="1"/>
      <protection locked="0"/>
    </xf>
    <xf numFmtId="0" fontId="11" fillId="0" borderId="58" xfId="1" applyFont="1" applyBorder="1" applyAlignment="1" applyProtection="1">
      <alignment horizontal="center" vertical="center" wrapText="1"/>
      <protection locked="0"/>
    </xf>
    <xf numFmtId="0" fontId="2" fillId="0" borderId="0" xfId="1" applyFont="1" applyAlignment="1">
      <alignment horizontal="left"/>
    </xf>
    <xf numFmtId="0" fontId="7" fillId="0" borderId="0" xfId="1" applyFont="1" applyAlignment="1">
      <alignment horizontal="left"/>
    </xf>
    <xf numFmtId="0" fontId="7" fillId="0" borderId="0" xfId="1" applyFont="1" applyAlignment="1" applyProtection="1">
      <alignment horizontal="left"/>
      <protection locked="0"/>
    </xf>
    <xf numFmtId="0" fontId="22" fillId="0" borderId="105" xfId="0" applyFont="1" applyBorder="1"/>
    <xf numFmtId="0" fontId="22" fillId="0" borderId="54" xfId="0" applyFont="1" applyBorder="1"/>
    <xf numFmtId="0" fontId="0" fillId="0" borderId="106" xfId="0" applyBorder="1" applyAlignment="1">
      <alignment vertical="top" wrapText="1"/>
    </xf>
    <xf numFmtId="0" fontId="0" fillId="0" borderId="55" xfId="0" applyBorder="1" applyAlignment="1">
      <alignment vertical="top" wrapText="1"/>
    </xf>
    <xf numFmtId="0" fontId="0" fillId="0" borderId="107" xfId="0" applyBorder="1" applyAlignment="1">
      <alignment vertical="top" wrapText="1"/>
    </xf>
    <xf numFmtId="0" fontId="0" fillId="0" borderId="56" xfId="0" applyBorder="1" applyAlignment="1">
      <alignment vertical="top" wrapText="1"/>
    </xf>
    <xf numFmtId="0" fontId="22" fillId="0" borderId="108" xfId="0" applyFont="1" applyBorder="1" applyAlignment="1">
      <alignment wrapText="1"/>
    </xf>
    <xf numFmtId="0" fontId="0" fillId="0" borderId="109" xfId="0" applyBorder="1" applyAlignment="1">
      <alignment wrapText="1"/>
    </xf>
    <xf numFmtId="0" fontId="0" fillId="0" borderId="110" xfId="0" applyBorder="1" applyAlignment="1">
      <alignment wrapText="1"/>
    </xf>
    <xf numFmtId="0" fontId="28" fillId="0" borderId="54" xfId="0" applyFont="1" applyBorder="1" applyAlignment="1">
      <alignment wrapText="1"/>
    </xf>
    <xf numFmtId="0" fontId="2" fillId="0" borderId="116" xfId="1" quotePrefix="1" applyFont="1" applyBorder="1" applyAlignment="1" applyProtection="1">
      <alignment horizontal="center" vertical="center" wrapText="1"/>
      <protection locked="0"/>
    </xf>
    <xf numFmtId="0" fontId="2" fillId="0" borderId="116" xfId="1" applyFont="1" applyBorder="1" applyAlignment="1">
      <alignment horizontal="center" vertical="center" wrapText="1"/>
    </xf>
    <xf numFmtId="49" fontId="10" fillId="0" borderId="117" xfId="1" applyNumberFormat="1" applyFont="1" applyBorder="1" applyAlignment="1" applyProtection="1">
      <alignment horizontal="center" vertical="center" wrapText="1"/>
      <protection locked="0"/>
    </xf>
    <xf numFmtId="0" fontId="7" fillId="0" borderId="118" xfId="1" applyFont="1" applyBorder="1" applyAlignment="1" applyProtection="1">
      <alignment vertical="center" wrapText="1"/>
      <protection locked="0"/>
    </xf>
    <xf numFmtId="0" fontId="10" fillId="0" borderId="118" xfId="1" applyFont="1" applyBorder="1" applyAlignment="1" applyProtection="1">
      <alignment vertical="center" wrapText="1"/>
      <protection locked="0"/>
    </xf>
    <xf numFmtId="0" fontId="10" fillId="0" borderId="116" xfId="1" applyFont="1" applyBorder="1" applyAlignment="1" applyProtection="1">
      <alignment vertical="center" wrapText="1"/>
      <protection locked="0"/>
    </xf>
    <xf numFmtId="0" fontId="11" fillId="0" borderId="116" xfId="1" applyFont="1" applyBorder="1" applyAlignment="1" applyProtection="1">
      <alignment horizontal="center" vertical="center" wrapText="1"/>
      <protection locked="0"/>
    </xf>
    <xf numFmtId="0" fontId="10" fillId="0" borderId="118" xfId="1" applyFont="1" applyBorder="1" applyAlignment="1" applyProtection="1">
      <alignment horizontal="center" vertical="center" wrapText="1"/>
      <protection locked="0"/>
    </xf>
    <xf numFmtId="49" fontId="2" fillId="0" borderId="75" xfId="1" quotePrefix="1" applyNumberFormat="1" applyFont="1" applyBorder="1" applyAlignment="1" applyProtection="1">
      <alignment horizontal="center" vertical="center" wrapText="1"/>
      <protection locked="0"/>
    </xf>
    <xf numFmtId="0" fontId="0" fillId="5" borderId="0" xfId="0" applyFill="1"/>
    <xf numFmtId="0" fontId="24" fillId="5" borderId="0" xfId="0" applyFont="1" applyFill="1" applyAlignment="1">
      <alignment horizontal="left"/>
    </xf>
    <xf numFmtId="0" fontId="24" fillId="5" borderId="0" xfId="0" applyFont="1" applyFill="1" applyAlignment="1">
      <alignment horizontal="center"/>
    </xf>
    <xf numFmtId="0" fontId="21" fillId="7" borderId="43" xfId="4" applyFont="1" applyFill="1" applyBorder="1" applyAlignment="1">
      <alignment horizontal="center" vertical="center" textRotation="90" wrapText="1"/>
    </xf>
    <xf numFmtId="0" fontId="19" fillId="7" borderId="44" xfId="4" applyFont="1" applyFill="1" applyBorder="1" applyAlignment="1">
      <alignment horizontal="center" vertical="center" wrapText="1"/>
    </xf>
    <xf numFmtId="0" fontId="17" fillId="7" borderId="45" xfId="4" applyFont="1" applyFill="1" applyBorder="1" applyAlignment="1">
      <alignment horizontal="center" vertical="center" wrapText="1"/>
    </xf>
    <xf numFmtId="0" fontId="17" fillId="7" borderId="38" xfId="4" applyFont="1" applyFill="1" applyBorder="1" applyAlignment="1">
      <alignment horizontal="center" vertical="center" wrapText="1"/>
    </xf>
    <xf numFmtId="0" fontId="21" fillId="5" borderId="38" xfId="3" applyFont="1" applyFill="1" applyBorder="1" applyAlignment="1">
      <alignment horizontal="center" vertical="center" textRotation="90" wrapText="1"/>
    </xf>
    <xf numFmtId="0" fontId="19" fillId="5" borderId="38" xfId="3" applyFont="1" applyFill="1" applyBorder="1" applyAlignment="1">
      <alignment horizontal="center" vertical="center" wrapText="1"/>
    </xf>
    <xf numFmtId="0" fontId="14" fillId="5" borderId="0" xfId="3" applyFont="1" applyFill="1" applyAlignment="1">
      <alignment horizontal="center" textRotation="90"/>
    </xf>
    <xf numFmtId="0" fontId="15" fillId="5" borderId="0" xfId="3" applyFont="1" applyFill="1" applyAlignment="1">
      <alignment horizontal="center"/>
    </xf>
    <xf numFmtId="0" fontId="18" fillId="8" borderId="45" xfId="4" applyFont="1" applyFill="1" applyBorder="1" applyAlignment="1">
      <alignment vertical="center" wrapText="1"/>
    </xf>
    <xf numFmtId="0" fontId="18" fillId="8" borderId="38" xfId="4" applyFont="1" applyFill="1" applyBorder="1" applyAlignment="1">
      <alignment horizontal="center" vertical="center" wrapText="1"/>
    </xf>
    <xf numFmtId="0" fontId="18" fillId="8" borderId="48" xfId="4" applyFont="1" applyFill="1" applyBorder="1" applyAlignment="1">
      <alignment vertical="center" wrapText="1"/>
    </xf>
    <xf numFmtId="10" fontId="18" fillId="8" borderId="38" xfId="4" applyNumberFormat="1" applyFont="1" applyFill="1" applyBorder="1" applyAlignment="1">
      <alignment horizontal="center" vertical="center" wrapText="1"/>
    </xf>
    <xf numFmtId="0" fontId="18" fillId="8" borderId="93" xfId="4" applyFont="1" applyFill="1" applyBorder="1" applyAlignment="1">
      <alignment horizontal="left" vertical="center" wrapText="1"/>
    </xf>
    <xf numFmtId="10" fontId="18" fillId="8" borderId="93" xfId="4" applyNumberFormat="1" applyFont="1" applyFill="1" applyBorder="1" applyAlignment="1">
      <alignment horizontal="center" vertical="center" wrapText="1"/>
    </xf>
    <xf numFmtId="0" fontId="18" fillId="8" borderId="97" xfId="4" applyFont="1" applyFill="1" applyBorder="1" applyAlignment="1">
      <alignment horizontal="left" vertical="center" wrapText="1"/>
    </xf>
    <xf numFmtId="9" fontId="18" fillId="8" borderId="97" xfId="4" applyNumberFormat="1" applyFont="1" applyFill="1" applyBorder="1" applyAlignment="1">
      <alignment horizontal="center" vertical="center" wrapText="1"/>
    </xf>
    <xf numFmtId="0" fontId="14" fillId="9" borderId="101" xfId="3" applyFont="1" applyFill="1" applyBorder="1" applyAlignment="1">
      <alignment horizontal="justify" vertical="center" wrapText="1"/>
    </xf>
    <xf numFmtId="0" fontId="18" fillId="9" borderId="101" xfId="3" applyFont="1" applyFill="1" applyBorder="1" applyAlignment="1">
      <alignment horizontal="center" vertical="center" wrapText="1"/>
    </xf>
    <xf numFmtId="0" fontId="18" fillId="9" borderId="38" xfId="3" applyFont="1" applyFill="1" applyBorder="1" applyAlignment="1">
      <alignment horizontal="justify" vertical="center" wrapText="1"/>
    </xf>
    <xf numFmtId="0" fontId="18" fillId="9" borderId="38" xfId="3" applyFont="1" applyFill="1" applyBorder="1" applyAlignment="1">
      <alignment horizontal="center" vertical="center" wrapText="1"/>
    </xf>
    <xf numFmtId="0" fontId="18" fillId="9" borderId="103" xfId="3" applyFont="1" applyFill="1" applyBorder="1" applyAlignment="1">
      <alignment horizontal="justify" vertical="center" wrapText="1"/>
    </xf>
    <xf numFmtId="0" fontId="18" fillId="9" borderId="93" xfId="3" applyFont="1" applyFill="1" applyBorder="1" applyAlignment="1">
      <alignment horizontal="center" vertical="center" wrapText="1"/>
    </xf>
    <xf numFmtId="0" fontId="14" fillId="9" borderId="104" xfId="3" applyFont="1" applyFill="1" applyBorder="1" applyAlignment="1">
      <alignment horizontal="justify" vertical="center" wrapText="1"/>
    </xf>
    <xf numFmtId="0" fontId="14" fillId="9" borderId="93" xfId="3" applyFont="1" applyFill="1" applyBorder="1" applyAlignment="1">
      <alignment horizontal="justify" vertical="center" wrapText="1"/>
    </xf>
    <xf numFmtId="0" fontId="14" fillId="9" borderId="38" xfId="3" applyFont="1" applyFill="1" applyBorder="1" applyAlignment="1">
      <alignment horizontal="justify" vertical="center" wrapText="1"/>
    </xf>
    <xf numFmtId="0" fontId="32" fillId="0" borderId="91" xfId="1" applyFont="1" applyBorder="1" applyAlignment="1">
      <alignment horizontal="center" vertical="center"/>
    </xf>
    <xf numFmtId="0" fontId="32" fillId="0" borderId="26" xfId="1" applyFont="1" applyBorder="1" applyAlignment="1">
      <alignment horizontal="center" vertical="center"/>
    </xf>
    <xf numFmtId="0" fontId="32" fillId="0" borderId="52" xfId="1" applyFont="1" applyBorder="1" applyAlignment="1">
      <alignment horizontal="center" vertical="center"/>
    </xf>
    <xf numFmtId="49" fontId="33" fillId="0" borderId="53" xfId="1" applyNumberFormat="1" applyFont="1" applyBorder="1" applyAlignment="1">
      <alignment horizontal="center" vertical="center" wrapText="1"/>
    </xf>
    <xf numFmtId="0" fontId="33" fillId="0" borderId="4" xfId="1" applyFont="1" applyBorder="1" applyAlignment="1">
      <alignment horizontal="center" vertical="center" wrapText="1"/>
    </xf>
    <xf numFmtId="0" fontId="33" fillId="0" borderId="0" xfId="1" applyFont="1" applyAlignment="1">
      <alignment horizontal="center" vertical="center"/>
    </xf>
    <xf numFmtId="49" fontId="33" fillId="0" borderId="4" xfId="1" applyNumberFormat="1" applyFont="1" applyBorder="1" applyAlignment="1">
      <alignment horizontal="center" vertical="center" wrapText="1"/>
    </xf>
    <xf numFmtId="0" fontId="33" fillId="0" borderId="4" xfId="1" applyFont="1" applyBorder="1" applyAlignment="1">
      <alignment horizontal="center" vertical="center"/>
    </xf>
    <xf numFmtId="0" fontId="33" fillId="0" borderId="5" xfId="1" applyFont="1" applyBorder="1" applyAlignment="1">
      <alignment horizontal="center" vertical="center" wrapText="1"/>
    </xf>
    <xf numFmtId="0" fontId="33" fillId="2" borderId="4" xfId="1" applyFont="1" applyFill="1" applyBorder="1" applyAlignment="1">
      <alignment horizontal="center" vertical="center" wrapText="1"/>
    </xf>
    <xf numFmtId="0" fontId="33" fillId="0" borderId="25" xfId="1" applyFont="1" applyBorder="1" applyAlignment="1">
      <alignment horizontal="center" vertical="center" wrapText="1"/>
    </xf>
    <xf numFmtId="0" fontId="33" fillId="0" borderId="6" xfId="1" applyFont="1" applyBorder="1" applyAlignment="1">
      <alignment horizontal="center" vertical="center"/>
    </xf>
    <xf numFmtId="49" fontId="32" fillId="0" borderId="87" xfId="1" applyNumberFormat="1" applyFont="1" applyBorder="1" applyAlignment="1">
      <alignment horizontal="center" vertical="center"/>
    </xf>
    <xf numFmtId="0" fontId="10" fillId="9" borderId="70" xfId="1" applyFont="1" applyFill="1" applyBorder="1" applyAlignment="1" applyProtection="1">
      <alignment horizontal="center" vertical="center" wrapText="1"/>
      <protection locked="0"/>
    </xf>
    <xf numFmtId="0" fontId="10" fillId="9" borderId="71" xfId="1" applyFont="1" applyFill="1" applyBorder="1" applyAlignment="1" applyProtection="1">
      <alignment horizontal="center" vertical="center" wrapText="1"/>
      <protection locked="0"/>
    </xf>
    <xf numFmtId="0" fontId="10" fillId="9" borderId="118" xfId="1" applyFont="1" applyFill="1" applyBorder="1" applyAlignment="1" applyProtection="1">
      <alignment horizontal="center" vertical="center" wrapText="1"/>
      <protection locked="0"/>
    </xf>
    <xf numFmtId="0" fontId="10" fillId="9" borderId="117" xfId="1" applyFont="1" applyFill="1" applyBorder="1" applyAlignment="1" applyProtection="1">
      <alignment horizontal="center" vertical="center" wrapText="1"/>
      <protection locked="0"/>
    </xf>
    <xf numFmtId="49" fontId="2" fillId="0" borderId="7" xfId="1" quotePrefix="1" applyNumberFormat="1" applyFont="1" applyBorder="1" applyAlignment="1" applyProtection="1">
      <alignment horizontal="center" vertical="center" wrapText="1"/>
      <protection locked="0"/>
    </xf>
    <xf numFmtId="49" fontId="2" fillId="0" borderId="0" xfId="1" quotePrefix="1" applyNumberFormat="1" applyFont="1" applyAlignment="1" applyProtection="1">
      <alignment horizontal="center" vertical="center" wrapText="1"/>
      <protection locked="0"/>
    </xf>
    <xf numFmtId="49" fontId="2" fillId="0" borderId="1" xfId="1" quotePrefix="1" applyNumberFormat="1" applyFont="1" applyBorder="1" applyAlignment="1" applyProtection="1">
      <alignment horizontal="center" vertical="center" wrapText="1"/>
      <protection locked="0"/>
    </xf>
    <xf numFmtId="0" fontId="10" fillId="0" borderId="7" xfId="1" applyFont="1" applyBorder="1" applyAlignment="1" applyProtection="1">
      <alignment horizontal="center" vertical="center" wrapText="1"/>
      <protection locked="0"/>
    </xf>
    <xf numFmtId="0" fontId="10" fillId="0" borderId="0" xfId="1" applyFont="1" applyAlignment="1" applyProtection="1">
      <alignment horizontal="center" vertical="center" wrapText="1"/>
      <protection locked="0"/>
    </xf>
    <xf numFmtId="0" fontId="10" fillId="0" borderId="14" xfId="1" applyFont="1" applyBorder="1" applyAlignment="1" applyProtection="1">
      <alignment horizontal="center" vertical="center" wrapText="1"/>
      <protection locked="0"/>
    </xf>
    <xf numFmtId="0" fontId="10" fillId="0" borderId="1" xfId="1" applyFont="1" applyBorder="1" applyAlignment="1" applyProtection="1">
      <alignment horizontal="center" vertical="center" wrapText="1"/>
      <protection locked="0"/>
    </xf>
    <xf numFmtId="49" fontId="10" fillId="0" borderId="30" xfId="1" applyNumberFormat="1" applyFont="1" applyBorder="1" applyAlignment="1" applyProtection="1">
      <alignment horizontal="center" vertical="center" wrapText="1"/>
      <protection locked="0"/>
    </xf>
    <xf numFmtId="49" fontId="10" fillId="0" borderId="12" xfId="1" applyNumberFormat="1" applyFont="1" applyBorder="1" applyAlignment="1" applyProtection="1">
      <alignment horizontal="center" vertical="center" wrapText="1"/>
      <protection locked="0"/>
    </xf>
    <xf numFmtId="49" fontId="10" fillId="0" borderId="15" xfId="1" applyNumberFormat="1" applyFont="1" applyBorder="1" applyAlignment="1" applyProtection="1">
      <alignment horizontal="center" vertical="center" wrapText="1"/>
      <protection locked="0"/>
    </xf>
    <xf numFmtId="0" fontId="2" fillId="0" borderId="29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2" fillId="0" borderId="20" xfId="1" applyFont="1" applyBorder="1" applyAlignment="1">
      <alignment horizontal="center" vertical="center" wrapText="1"/>
    </xf>
    <xf numFmtId="49" fontId="10" fillId="0" borderId="79" xfId="1" applyNumberFormat="1" applyFont="1" applyBorder="1" applyAlignment="1" applyProtection="1">
      <alignment horizontal="center" vertical="center" wrapText="1"/>
      <protection locked="0"/>
    </xf>
    <xf numFmtId="0" fontId="7" fillId="0" borderId="7" xfId="1" applyFont="1" applyBorder="1" applyAlignment="1" applyProtection="1">
      <alignment horizontal="left" vertical="center" wrapText="1"/>
      <protection locked="0"/>
    </xf>
    <xf numFmtId="0" fontId="7" fillId="0" borderId="0" xfId="1" applyFont="1" applyAlignment="1" applyProtection="1">
      <alignment horizontal="left" vertical="center" wrapText="1"/>
      <protection locked="0"/>
    </xf>
    <xf numFmtId="0" fontId="7" fillId="0" borderId="1" xfId="1" applyFont="1" applyBorder="1" applyAlignment="1" applyProtection="1">
      <alignment horizontal="left" vertical="center" wrapText="1"/>
      <protection locked="0"/>
    </xf>
    <xf numFmtId="49" fontId="7" fillId="0" borderId="7" xfId="1" quotePrefix="1" applyNumberFormat="1" applyFont="1" applyBorder="1" applyAlignment="1" applyProtection="1">
      <alignment horizontal="center" vertical="center" wrapText="1"/>
      <protection locked="0"/>
    </xf>
    <xf numFmtId="49" fontId="7" fillId="0" borderId="0" xfId="1" applyNumberFormat="1" applyFont="1" applyAlignment="1" applyProtection="1">
      <alignment horizontal="center" vertical="center" wrapText="1"/>
      <protection locked="0"/>
    </xf>
    <xf numFmtId="49" fontId="7" fillId="0" borderId="14" xfId="1" applyNumberFormat="1" applyFont="1" applyBorder="1" applyAlignment="1" applyProtection="1">
      <alignment horizontal="center" vertical="center" wrapText="1"/>
      <protection locked="0"/>
    </xf>
    <xf numFmtId="0" fontId="7" fillId="0" borderId="14" xfId="1" applyFont="1" applyBorder="1" applyAlignment="1" applyProtection="1">
      <alignment horizontal="left" vertical="center" wrapText="1"/>
      <protection locked="0"/>
    </xf>
    <xf numFmtId="49" fontId="2" fillId="0" borderId="9" xfId="1" quotePrefix="1" applyNumberFormat="1" applyFont="1" applyBorder="1" applyAlignment="1" applyProtection="1">
      <alignment horizontal="center" vertical="center" wrapText="1"/>
      <protection locked="0"/>
    </xf>
    <xf numFmtId="49" fontId="2" fillId="0" borderId="14" xfId="1" quotePrefix="1" applyNumberFormat="1" applyFont="1" applyBorder="1" applyAlignment="1" applyProtection="1">
      <alignment horizontal="center" vertical="center" wrapText="1"/>
      <protection locked="0"/>
    </xf>
    <xf numFmtId="0" fontId="10" fillId="0" borderId="9" xfId="1" applyFont="1" applyBorder="1" applyAlignment="1" applyProtection="1">
      <alignment horizontal="left" vertical="center" wrapText="1"/>
      <protection locked="0"/>
    </xf>
    <xf numFmtId="0" fontId="10" fillId="0" borderId="0" xfId="1" applyFont="1" applyAlignment="1" applyProtection="1">
      <alignment horizontal="left" vertical="center" wrapText="1"/>
      <protection locked="0"/>
    </xf>
    <xf numFmtId="0" fontId="10" fillId="0" borderId="14" xfId="1" applyFont="1" applyBorder="1" applyAlignment="1" applyProtection="1">
      <alignment horizontal="left" vertical="center" wrapText="1"/>
      <protection locked="0"/>
    </xf>
    <xf numFmtId="0" fontId="10" fillId="0" borderId="51" xfId="1" applyFont="1" applyBorder="1" applyAlignment="1" applyProtection="1">
      <alignment horizontal="center" vertical="center" wrapText="1"/>
      <protection locked="0"/>
    </xf>
    <xf numFmtId="0" fontId="10" fillId="0" borderId="22" xfId="1" applyFont="1" applyBorder="1" applyAlignment="1" applyProtection="1">
      <alignment horizontal="center" vertical="center" wrapText="1"/>
      <protection locked="0"/>
    </xf>
    <xf numFmtId="0" fontId="10" fillId="0" borderId="24" xfId="1" applyFont="1" applyBorder="1" applyAlignment="1" applyProtection="1">
      <alignment horizontal="center" vertical="center" wrapText="1"/>
      <protection locked="0"/>
    </xf>
    <xf numFmtId="0" fontId="10" fillId="0" borderId="36" xfId="1" applyFont="1" applyBorder="1" applyAlignment="1" applyProtection="1">
      <alignment horizontal="center" vertical="center" wrapText="1"/>
      <protection locked="0"/>
    </xf>
    <xf numFmtId="0" fontId="10" fillId="9" borderId="36" xfId="1" applyFont="1" applyFill="1" applyBorder="1" applyAlignment="1" applyProtection="1">
      <alignment horizontal="center" vertical="center" wrapText="1"/>
      <protection locked="0"/>
    </xf>
    <xf numFmtId="0" fontId="10" fillId="9" borderId="22" xfId="1" applyFont="1" applyFill="1" applyBorder="1" applyAlignment="1" applyProtection="1">
      <alignment horizontal="center" vertical="center" wrapText="1"/>
      <protection locked="0"/>
    </xf>
    <xf numFmtId="0" fontId="10" fillId="9" borderId="24" xfId="1" applyFont="1" applyFill="1" applyBorder="1" applyAlignment="1" applyProtection="1">
      <alignment horizontal="center" vertical="center" wrapText="1"/>
      <protection locked="0"/>
    </xf>
    <xf numFmtId="0" fontId="32" fillId="0" borderId="29" xfId="1" applyFont="1" applyBorder="1" applyAlignment="1">
      <alignment horizontal="center" vertical="center" wrapText="1"/>
    </xf>
    <xf numFmtId="0" fontId="32" fillId="0" borderId="8" xfId="1" applyFont="1" applyBorder="1" applyAlignment="1">
      <alignment horizontal="center" vertical="center" wrapText="1"/>
    </xf>
    <xf numFmtId="0" fontId="33" fillId="0" borderId="52" xfId="1" applyFont="1" applyBorder="1" applyAlignment="1">
      <alignment horizontal="center" vertical="center"/>
    </xf>
    <xf numFmtId="0" fontId="33" fillId="0" borderId="2" xfId="1" applyFont="1" applyBorder="1" applyAlignment="1">
      <alignment horizontal="center" vertical="center"/>
    </xf>
    <xf numFmtId="0" fontId="33" fillId="0" borderId="3" xfId="1" applyFont="1" applyBorder="1" applyAlignment="1">
      <alignment horizontal="center" vertical="center"/>
    </xf>
    <xf numFmtId="0" fontId="33" fillId="0" borderId="19" xfId="1" applyFont="1" applyBorder="1" applyAlignment="1">
      <alignment horizontal="center" vertical="center"/>
    </xf>
    <xf numFmtId="0" fontId="2" fillId="0" borderId="19" xfId="1" applyFont="1" applyBorder="1" applyAlignment="1" applyProtection="1">
      <alignment horizontal="left" vertical="center" wrapText="1"/>
      <protection locked="0"/>
    </xf>
    <xf numFmtId="0" fontId="2" fillId="0" borderId="33" xfId="1" applyFont="1" applyBorder="1" applyAlignment="1" applyProtection="1">
      <alignment horizontal="left" vertical="center" wrapText="1"/>
      <protection locked="0"/>
    </xf>
    <xf numFmtId="0" fontId="34" fillId="0" borderId="57" xfId="1" applyFont="1" applyBorder="1" applyAlignment="1" applyProtection="1">
      <alignment horizontal="left" vertical="center" wrapText="1"/>
      <protection locked="0"/>
    </xf>
    <xf numFmtId="0" fontId="34" fillId="0" borderId="19" xfId="1" applyFont="1" applyBorder="1" applyAlignment="1" applyProtection="1">
      <alignment horizontal="left" vertical="center" wrapText="1"/>
      <protection locked="0"/>
    </xf>
    <xf numFmtId="0" fontId="34" fillId="0" borderId="90" xfId="1" applyFont="1" applyBorder="1" applyAlignment="1" applyProtection="1">
      <alignment horizontal="left" vertical="center" wrapText="1"/>
      <protection locked="0"/>
    </xf>
    <xf numFmtId="0" fontId="32" fillId="0" borderId="30" xfId="1" applyFont="1" applyBorder="1" applyAlignment="1">
      <alignment horizontal="center" vertical="center"/>
    </xf>
    <xf numFmtId="0" fontId="32" fillId="0" borderId="29" xfId="1" applyFont="1" applyBorder="1" applyAlignment="1">
      <alignment horizontal="center" vertical="center"/>
    </xf>
    <xf numFmtId="0" fontId="8" fillId="0" borderId="19" xfId="1" applyFont="1" applyBorder="1" applyAlignment="1" applyProtection="1">
      <alignment horizontal="center" vertical="center"/>
      <protection locked="0"/>
    </xf>
    <xf numFmtId="0" fontId="10" fillId="9" borderId="51" xfId="1" applyFont="1" applyFill="1" applyBorder="1" applyAlignment="1" applyProtection="1">
      <alignment horizontal="center" vertical="center" wrapText="1"/>
      <protection locked="0"/>
    </xf>
    <xf numFmtId="0" fontId="9" fillId="0" borderId="57" xfId="1" applyFont="1" applyBorder="1" applyAlignment="1" applyProtection="1">
      <alignment horizontal="left" vertical="center" wrapText="1"/>
      <protection locked="0"/>
    </xf>
    <xf numFmtId="0" fontId="9" fillId="0" borderId="19" xfId="1" applyFont="1" applyBorder="1" applyAlignment="1" applyProtection="1">
      <alignment horizontal="left" vertical="center" wrapText="1"/>
      <protection locked="0"/>
    </xf>
    <xf numFmtId="0" fontId="9" fillId="0" borderId="90" xfId="1" applyFont="1" applyBorder="1" applyAlignment="1" applyProtection="1">
      <alignment horizontal="left" vertical="center" wrapText="1"/>
      <protection locked="0"/>
    </xf>
    <xf numFmtId="0" fontId="10" fillId="0" borderId="9" xfId="1" applyFont="1" applyBorder="1" applyAlignment="1" applyProtection="1">
      <alignment horizontal="center" vertical="center" wrapText="1"/>
      <protection locked="0"/>
    </xf>
    <xf numFmtId="0" fontId="30" fillId="0" borderId="0" xfId="3" applyFont="1" applyAlignment="1">
      <alignment horizontal="left" vertical="center" wrapText="1"/>
    </xf>
    <xf numFmtId="0" fontId="30" fillId="0" borderId="0" xfId="3" applyFont="1" applyAlignment="1">
      <alignment horizontal="left" vertical="center"/>
    </xf>
    <xf numFmtId="0" fontId="18" fillId="2" borderId="39" xfId="3" applyFont="1" applyFill="1" applyBorder="1" applyAlignment="1">
      <alignment horizontal="center" vertical="center" wrapText="1"/>
    </xf>
    <xf numFmtId="0" fontId="18" fillId="2" borderId="40" xfId="3" applyFont="1" applyFill="1" applyBorder="1" applyAlignment="1">
      <alignment horizontal="center" vertical="center" wrapText="1"/>
    </xf>
    <xf numFmtId="0" fontId="18" fillId="2" borderId="41" xfId="3" applyFont="1" applyFill="1" applyBorder="1" applyAlignment="1">
      <alignment horizontal="center" vertical="center" wrapText="1"/>
    </xf>
    <xf numFmtId="0" fontId="18" fillId="4" borderId="39" xfId="3" applyFont="1" applyFill="1" applyBorder="1" applyAlignment="1">
      <alignment horizontal="center" vertical="center" wrapText="1"/>
    </xf>
    <xf numFmtId="0" fontId="18" fillId="4" borderId="40" xfId="3" applyFont="1" applyFill="1" applyBorder="1" applyAlignment="1">
      <alignment horizontal="center" vertical="center" wrapText="1"/>
    </xf>
    <xf numFmtId="0" fontId="18" fillId="4" borderId="41" xfId="3" applyFont="1" applyFill="1" applyBorder="1" applyAlignment="1">
      <alignment horizontal="center" vertical="center" wrapText="1"/>
    </xf>
    <xf numFmtId="0" fontId="17" fillId="5" borderId="39" xfId="3" applyFont="1" applyFill="1" applyBorder="1" applyAlignment="1">
      <alignment horizontal="center" vertical="center" wrapText="1"/>
    </xf>
    <xf numFmtId="0" fontId="17" fillId="5" borderId="40" xfId="3" applyFont="1" applyFill="1" applyBorder="1" applyAlignment="1">
      <alignment horizontal="center" vertical="center" wrapText="1"/>
    </xf>
    <xf numFmtId="0" fontId="17" fillId="5" borderId="41" xfId="3" applyFont="1" applyFill="1" applyBorder="1" applyAlignment="1">
      <alignment horizontal="center" vertical="center" wrapText="1"/>
    </xf>
    <xf numFmtId="0" fontId="21" fillId="5" borderId="43" xfId="3" applyFont="1" applyFill="1" applyBorder="1" applyAlignment="1">
      <alignment horizontal="center" vertical="center" textRotation="90" wrapText="1"/>
    </xf>
    <xf numFmtId="0" fontId="21" fillId="5" borderId="44" xfId="3" applyFont="1" applyFill="1" applyBorder="1" applyAlignment="1">
      <alignment horizontal="center" vertical="center" textRotation="90" wrapText="1"/>
    </xf>
    <xf numFmtId="0" fontId="21" fillId="5" borderId="46" xfId="3" applyFont="1" applyFill="1" applyBorder="1" applyAlignment="1">
      <alignment horizontal="center" vertical="center" textRotation="90" wrapText="1"/>
    </xf>
    <xf numFmtId="0" fontId="21" fillId="5" borderId="47" xfId="3" applyFont="1" applyFill="1" applyBorder="1" applyAlignment="1">
      <alignment horizontal="center" vertical="center" textRotation="90" wrapText="1"/>
    </xf>
    <xf numFmtId="0" fontId="21" fillId="5" borderId="49" xfId="3" applyFont="1" applyFill="1" applyBorder="1" applyAlignment="1">
      <alignment horizontal="center" vertical="center" textRotation="90" wrapText="1"/>
    </xf>
    <xf numFmtId="0" fontId="21" fillId="5" borderId="50" xfId="3" applyFont="1" applyFill="1" applyBorder="1" applyAlignment="1">
      <alignment horizontal="center" vertical="center" textRotation="90" wrapText="1"/>
    </xf>
    <xf numFmtId="0" fontId="18" fillId="2" borderId="94" xfId="3" applyFont="1" applyFill="1" applyBorder="1" applyAlignment="1">
      <alignment horizontal="center" vertical="center" wrapText="1"/>
    </xf>
    <xf numFmtId="0" fontId="18" fillId="2" borderId="95" xfId="3" applyFont="1" applyFill="1" applyBorder="1" applyAlignment="1">
      <alignment horizontal="center" vertical="center" wrapText="1"/>
    </xf>
    <xf numFmtId="0" fontId="18" fillId="2" borderId="96" xfId="3" applyFont="1" applyFill="1" applyBorder="1" applyAlignment="1">
      <alignment horizontal="center" vertical="center" wrapText="1"/>
    </xf>
    <xf numFmtId="0" fontId="18" fillId="4" borderId="94" xfId="3" applyFont="1" applyFill="1" applyBorder="1" applyAlignment="1">
      <alignment horizontal="center" vertical="center" wrapText="1"/>
    </xf>
    <xf numFmtId="0" fontId="18" fillId="4" borderId="95" xfId="3" applyFont="1" applyFill="1" applyBorder="1" applyAlignment="1">
      <alignment horizontal="center" vertical="center" wrapText="1"/>
    </xf>
    <xf numFmtId="0" fontId="18" fillId="4" borderId="96" xfId="3" applyFont="1" applyFill="1" applyBorder="1" applyAlignment="1">
      <alignment horizontal="center" vertical="center" wrapText="1"/>
    </xf>
    <xf numFmtId="9" fontId="18" fillId="2" borderId="98" xfId="3" applyNumberFormat="1" applyFont="1" applyFill="1" applyBorder="1" applyAlignment="1">
      <alignment horizontal="center" vertical="center" wrapText="1"/>
    </xf>
    <xf numFmtId="0" fontId="18" fillId="2" borderId="99" xfId="3" applyFont="1" applyFill="1" applyBorder="1" applyAlignment="1">
      <alignment horizontal="center" vertical="center" wrapText="1"/>
    </xf>
    <xf numFmtId="0" fontId="18" fillId="2" borderId="100" xfId="3" applyFont="1" applyFill="1" applyBorder="1" applyAlignment="1">
      <alignment horizontal="center" vertical="center" wrapText="1"/>
    </xf>
    <xf numFmtId="0" fontId="18" fillId="4" borderId="98" xfId="3" applyFont="1" applyFill="1" applyBorder="1" applyAlignment="1">
      <alignment horizontal="center" vertical="center" wrapText="1"/>
    </xf>
    <xf numFmtId="0" fontId="18" fillId="4" borderId="99" xfId="3" applyFont="1" applyFill="1" applyBorder="1" applyAlignment="1">
      <alignment horizontal="center" vertical="center" wrapText="1"/>
    </xf>
    <xf numFmtId="0" fontId="18" fillId="4" borderId="100" xfId="3" applyFont="1" applyFill="1" applyBorder="1" applyAlignment="1">
      <alignment horizontal="center" vertical="center" wrapText="1"/>
    </xf>
    <xf numFmtId="0" fontId="18" fillId="2" borderId="98" xfId="3" applyFont="1" applyFill="1" applyBorder="1" applyAlignment="1">
      <alignment horizontal="center" vertical="center" wrapText="1"/>
    </xf>
    <xf numFmtId="0" fontId="21" fillId="7" borderId="38" xfId="4" applyFont="1" applyFill="1" applyBorder="1" applyAlignment="1">
      <alignment horizontal="center" vertical="center" textRotation="90" wrapText="1"/>
    </xf>
    <xf numFmtId="0" fontId="19" fillId="7" borderId="101" xfId="4" applyFont="1" applyFill="1" applyBorder="1" applyAlignment="1">
      <alignment horizontal="center" vertical="center" wrapText="1"/>
    </xf>
    <xf numFmtId="0" fontId="19" fillId="7" borderId="38" xfId="4" applyFont="1" applyFill="1" applyBorder="1" applyAlignment="1">
      <alignment horizontal="center" vertical="center" wrapText="1"/>
    </xf>
    <xf numFmtId="0" fontId="17" fillId="7" borderId="101" xfId="4" applyFont="1" applyFill="1" applyBorder="1" applyAlignment="1">
      <alignment horizontal="center" vertical="center" wrapText="1"/>
    </xf>
    <xf numFmtId="0" fontId="17" fillId="7" borderId="38" xfId="4" applyFont="1" applyFill="1" applyBorder="1" applyAlignment="1">
      <alignment horizontal="center" vertical="center" wrapText="1"/>
    </xf>
    <xf numFmtId="0" fontId="17" fillId="5" borderId="101" xfId="3" applyFont="1" applyFill="1" applyBorder="1" applyAlignment="1">
      <alignment horizontal="center" wrapText="1"/>
    </xf>
    <xf numFmtId="0" fontId="21" fillId="5" borderId="39" xfId="3" applyFont="1" applyFill="1" applyBorder="1" applyAlignment="1">
      <alignment horizontal="center" vertical="center" textRotation="90" wrapText="1"/>
    </xf>
    <xf numFmtId="0" fontId="21" fillId="5" borderId="41" xfId="3" applyFont="1" applyFill="1" applyBorder="1" applyAlignment="1">
      <alignment horizontal="center" vertical="center" textRotation="90" wrapText="1"/>
    </xf>
    <xf numFmtId="0" fontId="18" fillId="2" borderId="49" xfId="3" applyFont="1" applyFill="1" applyBorder="1" applyAlignment="1">
      <alignment horizontal="center" vertical="center" wrapText="1"/>
    </xf>
    <xf numFmtId="0" fontId="18" fillId="2" borderId="102" xfId="3" applyFont="1" applyFill="1" applyBorder="1" applyAlignment="1">
      <alignment horizontal="center" vertical="center" wrapText="1"/>
    </xf>
    <xf numFmtId="0" fontId="18" fillId="2" borderId="50" xfId="3" applyFont="1" applyFill="1" applyBorder="1" applyAlignment="1">
      <alignment horizontal="center" vertical="center" wrapText="1"/>
    </xf>
    <xf numFmtId="0" fontId="18" fillId="4" borderId="49" xfId="3" applyFont="1" applyFill="1" applyBorder="1" applyAlignment="1">
      <alignment horizontal="center" vertical="center" wrapText="1"/>
    </xf>
    <xf numFmtId="0" fontId="18" fillId="4" borderId="102" xfId="3" applyFont="1" applyFill="1" applyBorder="1" applyAlignment="1">
      <alignment horizontal="center" vertical="center" wrapText="1"/>
    </xf>
    <xf numFmtId="0" fontId="18" fillId="4" borderId="50" xfId="3" applyFont="1" applyFill="1" applyBorder="1" applyAlignment="1">
      <alignment horizontal="center" vertical="center" wrapText="1"/>
    </xf>
    <xf numFmtId="0" fontId="30" fillId="0" borderId="113" xfId="3" applyFont="1" applyBorder="1" applyAlignment="1">
      <alignment horizontal="center" vertical="center" wrapText="1"/>
    </xf>
    <xf numFmtId="0" fontId="30" fillId="0" borderId="115" xfId="3" applyFont="1" applyBorder="1" applyAlignment="1">
      <alignment horizontal="center" vertical="center" wrapText="1"/>
    </xf>
    <xf numFmtId="0" fontId="30" fillId="0" borderId="113" xfId="3" applyFont="1" applyBorder="1" applyAlignment="1">
      <alignment horizontal="center" vertical="center"/>
    </xf>
    <xf numFmtId="0" fontId="30" fillId="0" borderId="114" xfId="3" applyFont="1" applyBorder="1" applyAlignment="1">
      <alignment horizontal="center" vertical="center"/>
    </xf>
    <xf numFmtId="0" fontId="30" fillId="0" borderId="115" xfId="3" applyFont="1" applyBorder="1" applyAlignment="1">
      <alignment horizontal="center" vertical="center"/>
    </xf>
    <xf numFmtId="0" fontId="20" fillId="2" borderId="49" xfId="3" applyFont="1" applyFill="1" applyBorder="1" applyAlignment="1">
      <alignment horizontal="center"/>
    </xf>
    <xf numFmtId="0" fontId="20" fillId="2" borderId="102" xfId="3" applyFont="1" applyFill="1" applyBorder="1" applyAlignment="1">
      <alignment horizontal="center"/>
    </xf>
    <xf numFmtId="0" fontId="20" fillId="2" borderId="50" xfId="3" applyFont="1" applyFill="1" applyBorder="1" applyAlignment="1">
      <alignment horizontal="center"/>
    </xf>
    <xf numFmtId="0" fontId="21" fillId="6" borderId="111" xfId="0" applyFont="1" applyFill="1" applyBorder="1" applyAlignment="1">
      <alignment horizontal="left" wrapText="1"/>
    </xf>
    <xf numFmtId="0" fontId="21" fillId="6" borderId="112" xfId="0" applyFont="1" applyFill="1" applyBorder="1" applyAlignment="1">
      <alignment horizontal="left" wrapText="1"/>
    </xf>
    <xf numFmtId="0" fontId="23" fillId="5" borderId="0" xfId="0" applyFont="1" applyFill="1" applyAlignment="1">
      <alignment horizontal="center" wrapText="1"/>
    </xf>
  </cellXfs>
  <cellStyles count="6">
    <cellStyle name="Currency" xfId="5" builtinId="4"/>
    <cellStyle name="Normal" xfId="0" builtinId="0"/>
    <cellStyle name="Normal 2" xfId="1"/>
    <cellStyle name="Normal 2 2" xfId="4"/>
    <cellStyle name="Normal 2 3" xfId="2"/>
    <cellStyle name="Normal 4" xfId="3"/>
  </cellStyles>
  <dxfs count="1079"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002060"/>
        </patternFill>
      </fill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border outline="0">
        <top style="thin">
          <color theme="0"/>
        </top>
      </border>
    </dxf>
    <dxf>
      <border outline="0">
        <left style="thin">
          <color theme="0"/>
        </left>
        <right style="thin">
          <color theme="0"/>
        </right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top style="thin">
          <color theme="0"/>
        </top>
      </border>
    </dxf>
    <dxf>
      <border outline="0">
        <left style="thin">
          <color theme="0"/>
        </left>
        <right style="thin">
          <color theme="0"/>
        </right>
        <bottom style="thin">
          <color theme="0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165" formatCode="&quot;$&quot;#,##0.00"/>
    </dxf>
    <dxf>
      <border outline="0">
        <top style="medium">
          <color theme="9" tint="-0.249977111117893"/>
        </top>
        <bottom style="thin">
          <color theme="9" tint="-0.249977111117893"/>
        </bottom>
      </border>
    </dxf>
    <dxf>
      <border>
        <bottom style="medium">
          <color theme="9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Dayto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ytona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 style="thin">
          <color theme="9" tint="-0.249977111117893"/>
        </right>
        <top/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ytona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/>
        <top style="dashed">
          <color theme="9" tint="-0.249977111117893"/>
        </top>
        <bottom/>
      </border>
      <protection locked="0" hidden="0"/>
    </dxf>
    <dxf>
      <border outline="0">
        <top style="medium">
          <color theme="9" tint="-0.249977111117893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Daytona"/>
        <scheme val="none"/>
      </font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165" formatCode="&quot;$&quot;#,##0.00"/>
    </dxf>
    <dxf>
      <border outline="0">
        <top style="medium">
          <color theme="9" tint="-0.249977111117893"/>
        </top>
        <bottom style="thin">
          <color theme="9" tint="-0.249977111117893"/>
        </bottom>
      </border>
    </dxf>
    <dxf>
      <border>
        <bottom style="medium">
          <color theme="9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Dayto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ytona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 style="thin">
          <color theme="9" tint="-0.249977111117893"/>
        </right>
        <top/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ytona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/>
        <top style="dashed">
          <color theme="9" tint="-0.249977111117893"/>
        </top>
        <bottom/>
      </border>
      <protection locked="0" hidden="0"/>
    </dxf>
    <dxf>
      <border outline="0">
        <top style="medium">
          <color theme="9" tint="-0.249977111117893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Daytona"/>
        <scheme val="none"/>
      </font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165" formatCode="&quot;$&quot;#,##0.00"/>
    </dxf>
    <dxf>
      <border outline="0">
        <top style="medium">
          <color theme="9" tint="-0.249977111117893"/>
        </top>
        <bottom style="thin">
          <color theme="9" tint="-0.249977111117893"/>
        </bottom>
      </border>
    </dxf>
    <dxf>
      <border>
        <bottom style="medium">
          <color theme="9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Dayto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ytona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 style="thin">
          <color theme="9" tint="-0.249977111117893"/>
        </right>
        <top/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ytona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/>
        <top style="dashed">
          <color theme="9" tint="-0.249977111117893"/>
        </top>
        <bottom/>
      </border>
      <protection locked="0" hidden="0"/>
    </dxf>
    <dxf>
      <border outline="0">
        <top style="medium">
          <color theme="9" tint="-0.249977111117893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Daytona"/>
        <scheme val="none"/>
      </font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165" formatCode="&quot;$&quot;#,##0.00"/>
    </dxf>
    <dxf>
      <border outline="0">
        <top style="medium">
          <color theme="9" tint="-0.249977111117893"/>
        </top>
        <bottom style="thin">
          <color theme="9" tint="-0.249977111117893"/>
        </bottom>
      </border>
    </dxf>
    <dxf>
      <border>
        <bottom style="medium">
          <color theme="9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Dayto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ytona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 style="thin">
          <color theme="9" tint="-0.249977111117893"/>
        </right>
        <top/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ytona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/>
        <top style="dashed">
          <color theme="9" tint="-0.249977111117893"/>
        </top>
        <bottom/>
      </border>
      <protection locked="0" hidden="0"/>
    </dxf>
    <dxf>
      <border outline="0">
        <top style="medium">
          <color theme="9" tint="-0.249977111117893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Daytona"/>
        <scheme val="none"/>
      </font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165" formatCode="&quot;$&quot;#,##0.00"/>
    </dxf>
    <dxf>
      <border outline="0">
        <top style="medium">
          <color theme="9" tint="-0.249977111117893"/>
        </top>
        <bottom style="thin">
          <color theme="9" tint="-0.249977111117893"/>
        </bottom>
      </border>
    </dxf>
    <dxf>
      <border>
        <bottom style="medium">
          <color theme="9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Dayto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ytona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 style="thin">
          <color theme="9" tint="-0.249977111117893"/>
        </right>
        <top/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ytona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/>
        <top style="dashed">
          <color theme="9" tint="-0.249977111117893"/>
        </top>
        <bottom/>
      </border>
      <protection locked="0" hidden="0"/>
    </dxf>
    <dxf>
      <border outline="0">
        <top style="medium">
          <color theme="9" tint="-0.249977111117893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Daytona"/>
        <scheme val="none"/>
      </font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165" formatCode="&quot;$&quot;#,##0.00"/>
    </dxf>
    <dxf>
      <border outline="0">
        <top style="medium">
          <color theme="9" tint="-0.249977111117893"/>
        </top>
        <bottom style="thin">
          <color theme="9" tint="-0.249977111117893"/>
        </bottom>
      </border>
    </dxf>
    <dxf>
      <border>
        <bottom style="medium">
          <color theme="9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Dayto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ytona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 style="thin">
          <color theme="9" tint="-0.249977111117893"/>
        </right>
        <top/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ytona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/>
        <top style="dashed">
          <color theme="9" tint="-0.249977111117893"/>
        </top>
        <bottom/>
      </border>
      <protection locked="0" hidden="0"/>
    </dxf>
    <dxf>
      <border outline="0">
        <top style="medium">
          <color theme="9" tint="-0.249977111117893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Daytona"/>
        <scheme val="none"/>
      </font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165" formatCode="&quot;$&quot;#,##0.00"/>
    </dxf>
    <dxf>
      <border outline="0">
        <top style="medium">
          <color theme="9" tint="-0.249977111117893"/>
        </top>
        <bottom style="thin">
          <color theme="9" tint="-0.249977111117893"/>
        </bottom>
      </border>
    </dxf>
    <dxf>
      <border>
        <bottom style="medium">
          <color theme="9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Dayto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ytona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 style="thin">
          <color theme="9" tint="-0.249977111117893"/>
        </right>
        <top/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ytona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/>
        <top style="dashed">
          <color theme="9" tint="-0.249977111117893"/>
        </top>
        <bottom/>
      </border>
      <protection locked="0" hidden="0"/>
    </dxf>
    <dxf>
      <border outline="0">
        <top style="medium">
          <color theme="9" tint="-0.249977111117893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Daytona"/>
        <scheme val="none"/>
      </font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165" formatCode="&quot;$&quot;#,##0.00"/>
    </dxf>
    <dxf>
      <border outline="0">
        <top style="medium">
          <color theme="9" tint="-0.249977111117893"/>
        </top>
        <bottom style="thin">
          <color theme="9" tint="-0.249977111117893"/>
        </bottom>
      </border>
    </dxf>
    <dxf>
      <border>
        <bottom style="medium">
          <color theme="9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Dayto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ytona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 style="thin">
          <color theme="9" tint="-0.249977111117893"/>
        </right>
        <top/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ytona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/>
        <top style="dashed">
          <color theme="9" tint="-0.249977111117893"/>
        </top>
        <bottom/>
      </border>
      <protection locked="0" hidden="0"/>
    </dxf>
    <dxf>
      <border outline="0">
        <top style="medium">
          <color theme="9" tint="-0.249977111117893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Daytona"/>
        <scheme val="none"/>
      </font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165" formatCode="&quot;$&quot;#,##0.00"/>
    </dxf>
    <dxf>
      <border outline="0">
        <top style="medium">
          <color theme="9" tint="-0.249977111117893"/>
        </top>
        <bottom style="thin">
          <color theme="9" tint="-0.249977111117893"/>
        </bottom>
      </border>
    </dxf>
    <dxf>
      <border>
        <bottom style="medium">
          <color theme="9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Dayto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ytona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 style="thin">
          <color theme="9" tint="-0.249977111117893"/>
        </right>
        <top/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ytona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/>
        <top style="dashed">
          <color theme="9" tint="-0.249977111117893"/>
        </top>
        <bottom/>
      </border>
      <protection locked="0" hidden="0"/>
    </dxf>
    <dxf>
      <border outline="0">
        <top style="medium">
          <color theme="9" tint="-0.249977111117893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Daytona"/>
        <scheme val="none"/>
      </font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165" formatCode="&quot;$&quot;#,##0.00"/>
    </dxf>
    <dxf>
      <border outline="0">
        <top style="medium">
          <color theme="9" tint="-0.249977111117893"/>
        </top>
        <bottom style="thin">
          <color theme="9" tint="-0.249977111117893"/>
        </bottom>
      </border>
    </dxf>
    <dxf>
      <border>
        <bottom style="medium">
          <color theme="9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Dayto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ytona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 style="thin">
          <color theme="9" tint="-0.249977111117893"/>
        </right>
        <top/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ytona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/>
        <top style="dashed">
          <color theme="9" tint="-0.249977111117893"/>
        </top>
        <bottom/>
      </border>
      <protection locked="0" hidden="0"/>
    </dxf>
    <dxf>
      <border outline="0">
        <top style="medium">
          <color theme="9" tint="-0.249977111117893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Daytona"/>
        <scheme val="none"/>
      </font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165" formatCode="&quot;$&quot;#,##0.00"/>
    </dxf>
    <dxf>
      <border outline="0">
        <top style="medium">
          <color theme="9" tint="-0.249977111117893"/>
        </top>
        <bottom style="thin">
          <color theme="9" tint="-0.249977111117893"/>
        </bottom>
      </border>
    </dxf>
    <dxf>
      <border>
        <bottom style="medium">
          <color theme="9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Dayto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ytona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 style="thin">
          <color theme="9" tint="-0.249977111117893"/>
        </right>
        <top/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ytona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/>
        <top style="dashed">
          <color theme="9" tint="-0.249977111117893"/>
        </top>
        <bottom/>
      </border>
      <protection locked="0" hidden="0"/>
    </dxf>
    <dxf>
      <border outline="0">
        <top style="medium">
          <color theme="9" tint="-0.249977111117893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Daytona"/>
        <scheme val="none"/>
      </font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165" formatCode="&quot;$&quot;#,##0.00"/>
    </dxf>
    <dxf>
      <border outline="0">
        <top style="medium">
          <color theme="9" tint="-0.249977111117893"/>
        </top>
        <bottom style="thin">
          <color theme="9" tint="-0.249977111117893"/>
        </bottom>
      </border>
    </dxf>
    <dxf>
      <border>
        <bottom style="medium">
          <color theme="9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Dayto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ytona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 style="thin">
          <color theme="9" tint="-0.249977111117893"/>
        </right>
        <top/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ytona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/>
        <top style="dashed">
          <color theme="9" tint="-0.249977111117893"/>
        </top>
        <bottom/>
      </border>
      <protection locked="0" hidden="0"/>
    </dxf>
    <dxf>
      <border outline="0">
        <top style="medium">
          <color theme="9" tint="-0.249977111117893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Dayto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numFmt numFmtId="165" formatCode="&quot;$&quot;#,##0.00"/>
      <alignment horizontal="right" vertical="center" textRotation="0" wrapText="1" indent="0" justifyLastLine="0" shrinkToFit="0" readingOrder="0"/>
      <border diagonalUp="0" diagonalDown="0">
        <left style="dashed">
          <color theme="9" tint="-0.249977111117893"/>
        </left>
        <right/>
        <top style="thin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numFmt numFmtId="165" formatCode="&quot;$&quot;#,##0.00"/>
      <alignment horizontal="right" vertical="center" textRotation="0" wrapText="1" indent="0" justifyLastLine="0" shrinkToFit="0" readingOrder="0"/>
      <border diagonalUp="0" diagonalDown="0">
        <left style="dashed">
          <color theme="9" tint="-0.249977111117893"/>
        </left>
        <right style="dashed">
          <color theme="9" tint="-0.249977111117893"/>
        </right>
        <top style="thin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numFmt numFmtId="165" formatCode="&quot;$&quot;#,##0.00"/>
      <alignment horizontal="right" vertical="center" textRotation="0" wrapText="1" indent="0" justifyLastLine="0" shrinkToFit="0" readingOrder="0"/>
      <border diagonalUp="0" diagonalDown="0">
        <left style="dashed">
          <color theme="9" tint="-0.249977111117893"/>
        </left>
        <right style="dashed">
          <color theme="9" tint="-0.249977111117893"/>
        </right>
        <top style="thin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numFmt numFmtId="165" formatCode="&quot;$&quot;#,##0.00"/>
      <alignment horizontal="right" vertical="center" textRotation="0" wrapText="1" indent="0" justifyLastLine="0" shrinkToFit="0" readingOrder="0"/>
      <border diagonalUp="0" diagonalDown="0">
        <left style="dashed">
          <color theme="9" tint="-0.249977111117893"/>
        </left>
        <right style="dashed">
          <color theme="9" tint="-0.249977111117893"/>
        </right>
        <top style="thin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numFmt numFmtId="165" formatCode="&quot;$&quot;#,##0.00"/>
      <alignment horizontal="right" vertical="center" textRotation="0" wrapText="1" indent="0" justifyLastLine="0" shrinkToFit="0" readingOrder="0"/>
      <border diagonalUp="0" diagonalDown="0">
        <left style="dashed">
          <color theme="9" tint="-0.249977111117893"/>
        </left>
        <right style="dashed">
          <color theme="9" tint="-0.249977111117893"/>
        </right>
        <top style="thin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numFmt numFmtId="165" formatCode="&quot;$&quot;#,##0.00"/>
      <alignment horizontal="right" vertical="center" textRotation="0" wrapText="1" indent="0" justifyLastLine="0" shrinkToFit="0" readingOrder="0"/>
      <border diagonalUp="0" diagonalDown="0">
        <left style="dashed">
          <color theme="9" tint="-0.249977111117893"/>
        </left>
        <right style="dashed">
          <color theme="9" tint="-0.249977111117893"/>
        </right>
        <top style="thin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numFmt numFmtId="165" formatCode="&quot;$&quot;#,##0.00"/>
      <alignment horizontal="right" vertical="center" textRotation="0" wrapText="1" indent="0" justifyLastLine="0" shrinkToFit="0" readingOrder="0"/>
      <border diagonalUp="0" diagonalDown="0">
        <left style="dashed">
          <color theme="9" tint="-0.249977111117893"/>
        </left>
        <right style="dashed">
          <color theme="9" tint="-0.249977111117893"/>
        </right>
        <top style="thin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numFmt numFmtId="165" formatCode="&quot;$&quot;#,##0.00"/>
      <alignment horizontal="right" vertical="center" textRotation="0" wrapText="1" indent="0" justifyLastLine="0" shrinkToFit="0" readingOrder="0"/>
      <border diagonalUp="0" diagonalDown="0">
        <left style="dashed">
          <color theme="9" tint="-0.249977111117893"/>
        </left>
        <right style="dashed">
          <color theme="9" tint="-0.249977111117893"/>
        </right>
        <top style="thin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numFmt numFmtId="165" formatCode="&quot;$&quot;#,##0.00"/>
      <alignment horizontal="right" vertical="center" textRotation="0" wrapText="1" indent="0" justifyLastLine="0" shrinkToFit="0" readingOrder="0"/>
      <border diagonalUp="0" diagonalDown="0">
        <left style="dashed">
          <color theme="9" tint="-0.249977111117893"/>
        </left>
        <right style="dashed">
          <color theme="9" tint="-0.249977111117893"/>
        </right>
        <top style="thin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numFmt numFmtId="165" formatCode="&quot;$&quot;#,##0.00"/>
      <alignment horizontal="right" vertical="center" textRotation="0" wrapText="1" indent="0" justifyLastLine="0" shrinkToFit="0" readingOrder="0"/>
      <border diagonalUp="0" diagonalDown="0">
        <left style="dashed">
          <color theme="9" tint="-0.249977111117893"/>
        </left>
        <right style="dashed">
          <color theme="9" tint="-0.249977111117893"/>
        </right>
        <top style="thin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numFmt numFmtId="165" formatCode="&quot;$&quot;#,##0.00"/>
      <alignment horizontal="right" vertical="center" textRotation="0" wrapText="1" indent="0" justifyLastLine="0" shrinkToFit="0" readingOrder="0"/>
      <border diagonalUp="0" diagonalDown="0">
        <left style="dashed">
          <color theme="9" tint="-0.249977111117893"/>
        </left>
        <right style="dashed">
          <color theme="9" tint="-0.249977111117893"/>
        </right>
        <top style="thin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numFmt numFmtId="165" formatCode="&quot;$&quot;#,##0.00"/>
      <alignment horizontal="right" vertical="center" textRotation="0" wrapText="1" indent="0" justifyLastLine="0" shrinkToFit="0" readingOrder="0"/>
      <border diagonalUp="0" diagonalDown="0">
        <left style="dashed">
          <color theme="9" tint="-0.249977111117893"/>
        </left>
        <right style="dashed">
          <color theme="9" tint="-0.249977111117893"/>
        </right>
        <top style="thin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numFmt numFmtId="165" formatCode="&quot;$&quot;#,##0.00"/>
      <alignment horizontal="right" vertical="center" textRotation="0" wrapText="1" indent="0" justifyLastLine="0" shrinkToFit="0" readingOrder="0"/>
      <border diagonalUp="0" diagonalDown="0" outline="0">
        <left/>
        <right style="dashed">
          <color theme="9" tint="-0.249977111117893"/>
        </right>
        <top style="thin">
          <color theme="9" tint="-0.249977111117893"/>
        </top>
        <bottom/>
      </border>
    </dxf>
    <dxf>
      <border outline="0">
        <top style="medium">
          <color theme="9" tint="-0.24994659260841701"/>
        </top>
        <bottom style="thin">
          <color theme="9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numFmt numFmtId="165" formatCode="&quot;$&quot;#,##0.00"/>
      <alignment horizontal="right" vertical="center" textRotation="0" wrapText="1" indent="0" justifyLastLine="0" shrinkToFit="0" readingOrder="0"/>
    </dxf>
    <dxf>
      <border outline="0">
        <bottom style="medium">
          <color theme="9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Dayto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numFmt numFmtId="165" formatCode="&quot;$&quot;#,##0.00"/>
      <alignment horizontal="right" vertical="center" textRotation="0" wrapText="1" indent="0" justifyLastLine="0" shrinkToFit="0" readingOrder="0"/>
      <border diagonalUp="0" diagonalDown="0">
        <left style="dashed">
          <color theme="9" tint="-0.249977111117893"/>
        </left>
        <right/>
        <top style="thin">
          <color theme="9" tint="-0.249977111117893"/>
        </top>
        <bottom style="thin">
          <color theme="9" tint="-0.24997711111789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numFmt numFmtId="165" formatCode="&quot;$&quot;#,##0.00"/>
      <alignment horizontal="right" vertical="center" textRotation="0" wrapText="1" indent="0" justifyLastLine="0" shrinkToFit="0" readingOrder="0"/>
      <border diagonalUp="0" diagonalDown="0">
        <left style="dashed">
          <color theme="9" tint="-0.249977111117893"/>
        </left>
        <right style="dashed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numFmt numFmtId="165" formatCode="&quot;$&quot;#,##0.00"/>
      <alignment horizontal="right" vertical="center" textRotation="0" wrapText="1" indent="0" justifyLastLine="0" shrinkToFit="0" readingOrder="0"/>
      <border diagonalUp="0" diagonalDown="0">
        <left style="dashed">
          <color theme="9" tint="-0.249977111117893"/>
        </left>
        <right style="dashed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numFmt numFmtId="165" formatCode="&quot;$&quot;#,##0.00"/>
      <alignment horizontal="right" vertical="center" textRotation="0" wrapText="1" indent="0" justifyLastLine="0" shrinkToFit="0" readingOrder="0"/>
      <border diagonalUp="0" diagonalDown="0">
        <left style="dashed">
          <color theme="9" tint="-0.249977111117893"/>
        </left>
        <right style="dashed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numFmt numFmtId="165" formatCode="&quot;$&quot;#,##0.00"/>
      <alignment horizontal="right" vertical="center" textRotation="0" wrapText="1" indent="0" justifyLastLine="0" shrinkToFit="0" readingOrder="0"/>
      <border diagonalUp="0" diagonalDown="0">
        <left style="dashed">
          <color theme="9" tint="-0.249977111117893"/>
        </left>
        <right style="dashed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numFmt numFmtId="165" formatCode="&quot;$&quot;#,##0.00"/>
      <alignment horizontal="right" vertical="center" textRotation="0" wrapText="1" indent="0" justifyLastLine="0" shrinkToFit="0" readingOrder="0"/>
      <border diagonalUp="0" diagonalDown="0">
        <left style="dashed">
          <color theme="9" tint="-0.249977111117893"/>
        </left>
        <right style="dashed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numFmt numFmtId="165" formatCode="&quot;$&quot;#,##0.00"/>
      <alignment horizontal="right" vertical="center" textRotation="0" wrapText="1" indent="0" justifyLastLine="0" shrinkToFit="0" readingOrder="0"/>
      <border diagonalUp="0" diagonalDown="0">
        <left style="dashed">
          <color theme="9" tint="-0.249977111117893"/>
        </left>
        <right style="dashed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numFmt numFmtId="165" formatCode="&quot;$&quot;#,##0.00"/>
      <alignment horizontal="right" vertical="center" textRotation="0" wrapText="1" indent="0" justifyLastLine="0" shrinkToFit="0" readingOrder="0"/>
      <border diagonalUp="0" diagonalDown="0">
        <left style="dashed">
          <color theme="9" tint="-0.249977111117893"/>
        </left>
        <right style="dashed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numFmt numFmtId="165" formatCode="&quot;$&quot;#,##0.00"/>
      <alignment horizontal="right" vertical="center" textRotation="0" wrapText="1" indent="0" justifyLastLine="0" shrinkToFit="0" readingOrder="0"/>
      <border diagonalUp="0" diagonalDown="0">
        <left style="dashed">
          <color theme="9" tint="-0.249977111117893"/>
        </left>
        <right style="dashed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numFmt numFmtId="165" formatCode="&quot;$&quot;#,##0.00"/>
      <alignment horizontal="right" vertical="center" textRotation="0" wrapText="1" indent="0" justifyLastLine="0" shrinkToFit="0" readingOrder="0"/>
      <border diagonalUp="0" diagonalDown="0">
        <left style="dashed">
          <color theme="9" tint="-0.249977111117893"/>
        </left>
        <right style="dashed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numFmt numFmtId="165" formatCode="&quot;$&quot;#,##0.00"/>
      <alignment horizontal="right" vertical="center" textRotation="0" wrapText="1" indent="0" justifyLastLine="0" shrinkToFit="0" readingOrder="0"/>
      <border diagonalUp="0" diagonalDown="0">
        <left style="dashed">
          <color theme="9" tint="-0.249977111117893"/>
        </left>
        <right style="dashed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numFmt numFmtId="165" formatCode="&quot;$&quot;#,##0.00"/>
      <alignment horizontal="right" vertical="center" textRotation="0" wrapText="1" indent="0" justifyLastLine="0" shrinkToFit="0" readingOrder="0"/>
      <border diagonalUp="0" diagonalDown="0">
        <left style="dashed">
          <color theme="9" tint="-0.249977111117893"/>
        </left>
        <right style="dashed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numFmt numFmtId="165" formatCode="&quot;$&quot;#,##0.00"/>
      <alignment horizontal="right" vertical="center" textRotation="0" wrapText="1" indent="0" justifyLastLine="0" shrinkToFit="0" readingOrder="0"/>
      <border diagonalUp="0" diagonalDown="0">
        <left/>
        <right style="dashed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  <vertical/>
        <horizontal/>
      </border>
    </dxf>
    <dxf>
      <border outline="0">
        <top style="medium">
          <color theme="9" tint="-0.249977111117893"/>
        </top>
        <bottom style="thin">
          <color theme="9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right" vertical="center" textRotation="0" wrapText="1" indent="0" justifyLastLine="0" shrinkToFit="0" readingOrder="0"/>
    </dxf>
    <dxf>
      <border outline="0">
        <bottom style="medium">
          <color theme="9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Daytona"/>
        <scheme val="none"/>
      </font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165" formatCode="&quot;$&quot;#,##0.00"/>
    </dxf>
    <dxf>
      <border outline="0">
        <top style="medium">
          <color theme="9" tint="-0.249977111117893"/>
        </top>
        <bottom style="thin">
          <color theme="9" tint="-0.249977111117893"/>
        </bottom>
      </border>
    </dxf>
    <dxf>
      <border>
        <bottom style="medium">
          <color theme="9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Dayto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ytona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 style="thin">
          <color theme="9" tint="-0.249977111117893"/>
        </right>
        <top/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ytona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/>
        <top style="dashed">
          <color theme="9" tint="-0.249977111117893"/>
        </top>
        <bottom/>
      </border>
      <protection locked="0" hidden="0"/>
    </dxf>
    <dxf>
      <border outline="0">
        <top style="medium">
          <color theme="9" tint="-0.249977111117893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Daytona"/>
        <scheme val="none"/>
      </font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165" formatCode="&quot;$&quot;#,##0.00"/>
    </dxf>
    <dxf>
      <border outline="0">
        <top style="medium">
          <color theme="9" tint="-0.249977111117893"/>
        </top>
        <bottom style="thin">
          <color theme="9" tint="-0.249977111117893"/>
        </bottom>
      </border>
    </dxf>
    <dxf>
      <border>
        <bottom style="medium">
          <color theme="9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Dayto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ytona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 style="thin">
          <color theme="9" tint="-0.249977111117893"/>
        </right>
        <top/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ytona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/>
        <top style="dashed">
          <color theme="9" tint="-0.249977111117893"/>
        </top>
        <bottom/>
      </border>
      <protection locked="0" hidden="0"/>
    </dxf>
    <dxf>
      <border outline="0">
        <top style="medium">
          <color theme="9" tint="-0.249977111117893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Daytona"/>
        <scheme val="none"/>
      </font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165" formatCode="&quot;$&quot;#,##0.00"/>
    </dxf>
    <dxf>
      <border outline="0">
        <top style="medium">
          <color theme="9" tint="-0.249977111117893"/>
        </top>
        <bottom style="thin">
          <color theme="9" tint="-0.249977111117893"/>
        </bottom>
      </border>
    </dxf>
    <dxf>
      <border>
        <bottom style="medium">
          <color theme="9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Dayto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ytona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 style="thin">
          <color theme="9" tint="-0.249977111117893"/>
        </right>
        <top/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ytona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/>
        <top style="dashed">
          <color theme="9" tint="-0.249977111117893"/>
        </top>
        <bottom/>
      </border>
      <protection locked="0" hidden="0"/>
    </dxf>
    <dxf>
      <border outline="0">
        <top style="medium">
          <color theme="9" tint="-0.249977111117893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Daytona"/>
        <scheme val="none"/>
      </font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165" formatCode="&quot;$&quot;#,##0.00"/>
    </dxf>
    <dxf>
      <border outline="0">
        <top style="medium">
          <color theme="9" tint="-0.249977111117893"/>
        </top>
        <bottom style="thin">
          <color theme="9" tint="-0.249977111117893"/>
        </bottom>
      </border>
    </dxf>
    <dxf>
      <border>
        <bottom style="medium">
          <color theme="9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Dayto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ytona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 style="thin">
          <color theme="9" tint="-0.249977111117893"/>
        </right>
        <top/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ytona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/>
        <top style="dashed">
          <color theme="9" tint="-0.249977111117893"/>
        </top>
        <bottom/>
      </border>
      <protection locked="0" hidden="0"/>
    </dxf>
    <dxf>
      <border outline="0">
        <top style="medium">
          <color theme="9" tint="-0.249977111117893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Daytona"/>
        <scheme val="none"/>
      </font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165" formatCode="&quot;$&quot;#,##0.00"/>
    </dxf>
    <dxf>
      <border outline="0">
        <top style="medium">
          <color theme="9" tint="-0.249977111117893"/>
        </top>
        <bottom style="thin">
          <color theme="9" tint="-0.249977111117893"/>
        </bottom>
      </border>
    </dxf>
    <dxf>
      <border>
        <bottom style="medium">
          <color theme="9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Dayto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ytona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 style="thin">
          <color theme="9" tint="-0.249977111117893"/>
        </right>
        <top/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ytona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/>
        <top style="dashed">
          <color theme="9" tint="-0.249977111117893"/>
        </top>
        <bottom/>
      </border>
      <protection locked="0" hidden="0"/>
    </dxf>
    <dxf>
      <border outline="0">
        <top style="medium">
          <color theme="9" tint="-0.249977111117893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Daytona"/>
        <scheme val="none"/>
      </font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165" formatCode="&quot;$&quot;#,##0.00"/>
    </dxf>
    <dxf>
      <border outline="0">
        <top style="medium">
          <color theme="9" tint="-0.249977111117893"/>
        </top>
        <bottom style="thin">
          <color theme="9" tint="-0.249977111117893"/>
        </bottom>
      </border>
    </dxf>
    <dxf>
      <border>
        <bottom style="medium">
          <color theme="9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Dayto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ytona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 style="thin">
          <color theme="9" tint="-0.249977111117893"/>
        </right>
        <top/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ytona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/>
        <top style="dashed">
          <color theme="9" tint="-0.249977111117893"/>
        </top>
        <bottom/>
      </border>
      <protection locked="0" hidden="0"/>
    </dxf>
    <dxf>
      <border outline="0">
        <top style="medium">
          <color theme="9" tint="-0.249977111117893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Daytona"/>
        <scheme val="none"/>
      </font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165" formatCode="&quot;$&quot;#,##0.00"/>
    </dxf>
    <dxf>
      <border outline="0">
        <top style="medium">
          <color theme="9" tint="-0.249977111117893"/>
        </top>
        <bottom style="thin">
          <color theme="9" tint="-0.249977111117893"/>
        </bottom>
      </border>
    </dxf>
    <dxf>
      <border>
        <bottom style="medium">
          <color theme="9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Dayto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ytona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 style="thin">
          <color theme="9" tint="-0.249977111117893"/>
        </right>
        <top/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ytona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/>
        <top style="dashed">
          <color theme="9" tint="-0.249977111117893"/>
        </top>
        <bottom/>
      </border>
      <protection locked="0" hidden="0"/>
    </dxf>
    <dxf>
      <border outline="0">
        <top style="medium">
          <color theme="9" tint="-0.249977111117893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Daytona"/>
        <scheme val="none"/>
      </font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165" formatCode="&quot;$&quot;#,##0.00"/>
    </dxf>
    <dxf>
      <border outline="0">
        <top style="medium">
          <color theme="9" tint="-0.249977111117893"/>
        </top>
        <bottom style="thin">
          <color theme="9" tint="-0.249977111117893"/>
        </bottom>
      </border>
    </dxf>
    <dxf>
      <border>
        <bottom style="medium">
          <color theme="9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Dayto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ytona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 style="thin">
          <color theme="9" tint="-0.249977111117893"/>
        </right>
        <top/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ytona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/>
        <top style="dashed">
          <color theme="9" tint="-0.249977111117893"/>
        </top>
        <bottom/>
      </border>
      <protection locked="0" hidden="0"/>
    </dxf>
    <dxf>
      <border outline="0">
        <top style="medium">
          <color theme="9" tint="-0.249977111117893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Daytona"/>
        <scheme val="none"/>
      </font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165" formatCode="&quot;$&quot;#,##0.00"/>
    </dxf>
    <dxf>
      <border outline="0">
        <top style="medium">
          <color theme="9" tint="-0.249977111117893"/>
        </top>
        <bottom style="thin">
          <color theme="9" tint="-0.249977111117893"/>
        </bottom>
      </border>
    </dxf>
    <dxf>
      <border>
        <bottom style="medium">
          <color theme="9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Dayto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ytona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 style="thin">
          <color theme="9" tint="-0.249977111117893"/>
        </right>
        <top/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ytona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/>
        <top style="dashed">
          <color theme="9" tint="-0.249977111117893"/>
        </top>
        <bottom/>
      </border>
      <protection locked="0" hidden="0"/>
    </dxf>
    <dxf>
      <border outline="0">
        <top style="medium">
          <color theme="9" tint="-0.249977111117893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Daytona"/>
        <scheme val="none"/>
      </font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165" formatCode="&quot;$&quot;#,##0.00"/>
    </dxf>
    <dxf>
      <border outline="0">
        <top style="medium">
          <color theme="9" tint="-0.249977111117893"/>
        </top>
        <bottom style="thin">
          <color theme="9" tint="-0.249977111117893"/>
        </bottom>
      </border>
    </dxf>
    <dxf>
      <border>
        <bottom style="medium">
          <color theme="9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Dayto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ytona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 style="thin">
          <color theme="9" tint="-0.249977111117893"/>
        </right>
        <top/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ytona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/>
        <top style="dashed">
          <color theme="9" tint="-0.249977111117893"/>
        </top>
        <bottom/>
      </border>
      <protection locked="0" hidden="0"/>
    </dxf>
    <dxf>
      <border outline="0">
        <top style="medium">
          <color theme="9" tint="-0.249977111117893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Daytona"/>
        <scheme val="none"/>
      </font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165" formatCode="&quot;$&quot;#,##0.00"/>
    </dxf>
    <dxf>
      <border outline="0">
        <top style="medium">
          <color theme="9" tint="-0.249977111117893"/>
        </top>
        <bottom style="thin">
          <color theme="9" tint="-0.249977111117893"/>
        </bottom>
      </border>
    </dxf>
    <dxf>
      <border>
        <bottom style="medium">
          <color theme="9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Dayto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ytona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 style="thin">
          <color theme="9" tint="-0.249977111117893"/>
        </right>
        <top/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ytona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/>
        <top style="dashed">
          <color theme="9" tint="-0.249977111117893"/>
        </top>
        <bottom/>
      </border>
      <protection locked="0" hidden="0"/>
    </dxf>
    <dxf>
      <border outline="0">
        <top style="medium">
          <color theme="9" tint="-0.249977111117893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Daytona"/>
        <scheme val="none"/>
      </font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165" formatCode="&quot;$&quot;#,##0.00"/>
    </dxf>
    <dxf>
      <border outline="0">
        <top style="medium">
          <color theme="9" tint="-0.249977111117893"/>
        </top>
        <bottom style="thin">
          <color theme="9" tint="-0.249977111117893"/>
        </bottom>
      </border>
    </dxf>
    <dxf>
      <border>
        <bottom style="medium">
          <color theme="9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Dayto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ytona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 style="thin">
          <color theme="9" tint="-0.249977111117893"/>
        </right>
        <top/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ytona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/>
        <top style="dashed">
          <color theme="9" tint="-0.249977111117893"/>
        </top>
        <bottom/>
      </border>
      <protection locked="0" hidden="0"/>
    </dxf>
    <dxf>
      <border outline="0">
        <top style="medium">
          <color theme="9" tint="-0.249977111117893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Daytona"/>
        <scheme val="none"/>
      </font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165" formatCode="&quot;$&quot;#,##0.00"/>
    </dxf>
    <dxf>
      <border outline="0">
        <top style="medium">
          <color theme="9" tint="-0.249977111117893"/>
        </top>
        <bottom style="thin">
          <color theme="9" tint="-0.249977111117893"/>
        </bottom>
      </border>
    </dxf>
    <dxf>
      <border>
        <bottom style="medium">
          <color theme="9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Dayto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ytona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 style="thin">
          <color theme="9" tint="-0.249977111117893"/>
        </right>
        <top/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ytona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/>
        <top style="dashed">
          <color theme="9" tint="-0.249977111117893"/>
        </top>
        <bottom/>
      </border>
      <protection locked="0" hidden="0"/>
    </dxf>
    <dxf>
      <border outline="0">
        <top style="medium">
          <color theme="9" tint="-0.249977111117893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Daytona"/>
        <scheme val="none"/>
      </font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165" formatCode="&quot;$&quot;#,##0.00"/>
    </dxf>
    <dxf>
      <border outline="0">
        <top style="medium">
          <color theme="9" tint="-0.249977111117893"/>
        </top>
        <bottom style="thin">
          <color theme="9" tint="-0.249977111117893"/>
        </bottom>
      </border>
    </dxf>
    <dxf>
      <border>
        <bottom style="medium">
          <color theme="9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Dayto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ytona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 style="thin">
          <color theme="9" tint="-0.249977111117893"/>
        </right>
        <top/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ytona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/>
        <top style="dashed">
          <color theme="9" tint="-0.249977111117893"/>
        </top>
        <bottom/>
      </border>
      <protection locked="0" hidden="0"/>
    </dxf>
    <dxf>
      <border outline="0">
        <top style="medium">
          <color theme="9" tint="-0.249977111117893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Daytona"/>
        <scheme val="none"/>
      </font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165" formatCode="&quot;$&quot;#,##0.00"/>
    </dxf>
    <dxf>
      <border outline="0">
        <top style="medium">
          <color theme="9" tint="-0.249977111117893"/>
        </top>
        <bottom style="thin">
          <color theme="9" tint="-0.249977111117893"/>
        </bottom>
      </border>
    </dxf>
    <dxf>
      <border>
        <bottom style="medium">
          <color theme="9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Dayto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dashed">
          <color theme="9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ytona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 style="thin">
          <color theme="9" tint="-0.249977111117893"/>
        </right>
        <top/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ytona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/>
        <top style="dashed">
          <color theme="9" tint="-0.249977111117893"/>
        </top>
        <bottom/>
      </border>
      <protection locked="0" hidden="0"/>
    </dxf>
    <dxf>
      <border outline="0">
        <top style="medium">
          <color theme="9" tint="-0.249977111117893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Daytona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Daytona"/>
        <scheme val="none"/>
      </font>
    </dxf>
  </dxfs>
  <tableStyles count="0" defaultTableStyle="TableStyleMedium2" defaultPivotStyle="PivotStyleLight16"/>
  <colors>
    <mruColors>
      <color rgb="FF235B4E"/>
      <color rgb="FFBC95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jandro.lopez/Downloads/Plantilla%20de%20Programaci&#243;n%20y%20Presupuestaci&#243;n%20PAA%202024_Prototip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ciones"/>
      <sheetName val="XXXX. Siglas Unidad PAA 2024"/>
      <sheetName val="Hidden"/>
      <sheetName val="MIR 2024 PASH"/>
      <sheetName val="PI 2024 Parámetros"/>
      <sheetName val="PI 2024 Acciones Puntuales"/>
      <sheetName val="Partidas presupuestales"/>
    </sheetNames>
    <sheetDataSet>
      <sheetData sheetId="0"/>
      <sheetData sheetId="1"/>
      <sheetData sheetId="2">
        <row r="1">
          <cell r="C1" t="str">
            <v>TIPO</v>
          </cell>
          <cell r="D1" t="str">
            <v>CLAVE</v>
          </cell>
        </row>
        <row r="2">
          <cell r="C2" t="str">
            <v>Agenda estratégica</v>
          </cell>
          <cell r="D2" t="str">
            <v>AE</v>
          </cell>
        </row>
        <row r="3">
          <cell r="C3" t="str">
            <v>Acta de Sesión</v>
          </cell>
          <cell r="D3" t="str">
            <v>AS</v>
          </cell>
        </row>
        <row r="4">
          <cell r="C4" t="str">
            <v>Base de datos</v>
          </cell>
          <cell r="D4" t="str">
            <v>BD</v>
          </cell>
        </row>
        <row r="5">
          <cell r="C5" t="str">
            <v>Boletín</v>
          </cell>
          <cell r="D5" t="str">
            <v>BL</v>
          </cell>
        </row>
        <row r="6">
          <cell r="C6" t="str">
            <v>Batería de reactivos</v>
          </cell>
          <cell r="D6" t="str">
            <v>BR</v>
          </cell>
        </row>
        <row r="7">
          <cell r="C7" t="str">
            <v>Categorías de análisis</v>
          </cell>
          <cell r="D7" t="str">
            <v>CA</v>
          </cell>
        </row>
        <row r="8">
          <cell r="C8" t="str">
            <v>Componente de desarrollo TIC</v>
          </cell>
          <cell r="D8" t="str">
            <v>CD</v>
          </cell>
        </row>
        <row r="9">
          <cell r="C9" t="str">
            <v>Convenio</v>
          </cell>
          <cell r="D9" t="str">
            <v>CO</v>
          </cell>
        </row>
        <row r="10">
          <cell r="C10" t="str">
            <v>Cuaderno Estadístico</v>
          </cell>
          <cell r="D10" t="str">
            <v>CE</v>
          </cell>
        </row>
        <row r="11">
          <cell r="C11" t="str">
            <v>Carpeta de materiales</v>
          </cell>
          <cell r="D11" t="str">
            <v>CM</v>
          </cell>
        </row>
        <row r="12">
          <cell r="C12" t="str">
            <v>Criterios</v>
          </cell>
          <cell r="D12" t="str">
            <v>CR</v>
          </cell>
        </row>
        <row r="13">
          <cell r="C13" t="str">
            <v>Desarrollo TIC</v>
          </cell>
          <cell r="D13" t="str">
            <v>DT</v>
          </cell>
        </row>
        <row r="14">
          <cell r="C14" t="str">
            <v>Estatuto Orgánico</v>
          </cell>
          <cell r="D14" t="str">
            <v>EO</v>
          </cell>
        </row>
        <row r="15">
          <cell r="C15" t="str">
            <v>Estudio</v>
          </cell>
          <cell r="D15" t="str">
            <v>ES</v>
          </cell>
        </row>
        <row r="16">
          <cell r="C16" t="str">
            <v>Evaluación</v>
          </cell>
          <cell r="D16" t="str">
            <v>EV</v>
          </cell>
        </row>
        <row r="17">
          <cell r="C17" t="str">
            <v>Informe de Actividades</v>
          </cell>
          <cell r="D17" t="str">
            <v>IA</v>
          </cell>
        </row>
        <row r="18">
          <cell r="C18" t="str">
            <v>Indicadores</v>
          </cell>
          <cell r="D18" t="str">
            <v>ID</v>
          </cell>
        </row>
        <row r="19">
          <cell r="C19" t="str">
            <v>Intervención formativa</v>
          </cell>
          <cell r="D19" t="str">
            <v>IF</v>
          </cell>
        </row>
        <row r="20">
          <cell r="C20" t="str">
            <v>Instrumentos</v>
          </cell>
          <cell r="D20" t="str">
            <v>IM</v>
          </cell>
        </row>
        <row r="21">
          <cell r="C21" t="str">
            <v xml:space="preserve"> Investigación</v>
          </cell>
          <cell r="D21" t="str">
            <v>IN</v>
          </cell>
        </row>
        <row r="22">
          <cell r="C22" t="str">
            <v>Informe de Resultados</v>
          </cell>
          <cell r="D22" t="str">
            <v>IR</v>
          </cell>
        </row>
        <row r="23">
          <cell r="C23" t="str">
            <v>Informe de seguimiento</v>
          </cell>
          <cell r="D23" t="str">
            <v>IS</v>
          </cell>
        </row>
        <row r="24">
          <cell r="C24" t="str">
            <v>Informe de trabajo</v>
          </cell>
          <cell r="D24" t="str">
            <v>IT</v>
          </cell>
        </row>
        <row r="25">
          <cell r="C25" t="str">
            <v>Lineamientos</v>
          </cell>
          <cell r="D25" t="str">
            <v>LI</v>
          </cell>
        </row>
        <row r="26">
          <cell r="C26" t="str">
            <v>Manual</v>
          </cell>
          <cell r="D26" t="str">
            <v>MA</v>
          </cell>
        </row>
        <row r="27">
          <cell r="C27" t="str">
            <v>Marco conceptual y metodológico</v>
          </cell>
          <cell r="D27" t="str">
            <v>MC</v>
          </cell>
        </row>
        <row r="28">
          <cell r="C28" t="str">
            <v>Mejoras a desarrollos TIC</v>
          </cell>
          <cell r="D28" t="str">
            <v>MD</v>
          </cell>
        </row>
        <row r="29">
          <cell r="C29" t="str">
            <v>Minuta de reunión</v>
          </cell>
          <cell r="D29" t="str">
            <v>MI</v>
          </cell>
        </row>
        <row r="30">
          <cell r="C30" t="str">
            <v>Memoria</v>
          </cell>
          <cell r="D30" t="str">
            <v>MM</v>
          </cell>
        </row>
        <row r="31">
          <cell r="C31" t="str">
            <v>Marco rector</v>
          </cell>
          <cell r="D31" t="str">
            <v>MR</v>
          </cell>
        </row>
        <row r="32">
          <cell r="C32" t="str">
            <v>Mecanismo de seguimiento</v>
          </cell>
          <cell r="D32" t="str">
            <v>MS</v>
          </cell>
        </row>
        <row r="33">
          <cell r="C33" t="str">
            <v>Material educativo</v>
          </cell>
          <cell r="D33" t="str">
            <v>ME</v>
          </cell>
        </row>
        <row r="34">
          <cell r="C34" t="str">
            <v>Nombramiento</v>
          </cell>
          <cell r="D34" t="str">
            <v>NO</v>
          </cell>
        </row>
        <row r="35">
          <cell r="C35" t="str">
            <v>Nota Técnica</v>
          </cell>
          <cell r="D35" t="str">
            <v>NT</v>
          </cell>
        </row>
        <row r="36">
          <cell r="C36" t="str">
            <v>Orientaciones didácticas (Devoluciones formativas 1)</v>
          </cell>
          <cell r="D36" t="str">
            <v>OD</v>
          </cell>
        </row>
        <row r="37">
          <cell r="C37" t="str">
            <v>Programa de formación</v>
          </cell>
          <cell r="D37" t="str">
            <v>PF</v>
          </cell>
        </row>
        <row r="38">
          <cell r="C38" t="str">
            <v>Procedimiento institucional</v>
          </cell>
          <cell r="D38" t="str">
            <v>PI</v>
          </cell>
        </row>
        <row r="39">
          <cell r="C39" t="str">
            <v>Padrón Nacional</v>
          </cell>
          <cell r="D39" t="str">
            <v>PN</v>
          </cell>
        </row>
        <row r="40">
          <cell r="C40" t="str">
            <v>Política institucional</v>
          </cell>
          <cell r="D40" t="str">
            <v>PT</v>
          </cell>
        </row>
        <row r="41">
          <cell r="C41" t="str">
            <v>Programa de trabajo</v>
          </cell>
          <cell r="D41" t="str">
            <v>PR</v>
          </cell>
        </row>
        <row r="42">
          <cell r="C42" t="str">
            <v>Informe de reuniones</v>
          </cell>
          <cell r="D42" t="str">
            <v>RE</v>
          </cell>
        </row>
        <row r="43">
          <cell r="C43" t="str">
            <v>Reporte de Levantamiento</v>
          </cell>
          <cell r="D43" t="str">
            <v>RL</v>
          </cell>
        </row>
        <row r="44">
          <cell r="C44" t="str">
            <v>Reporte de Muestreo</v>
          </cell>
          <cell r="D44" t="str">
            <v>RM</v>
          </cell>
        </row>
        <row r="45">
          <cell r="C45" t="str">
            <v>Revista y Síntesis</v>
          </cell>
          <cell r="D45" t="str">
            <v>RS</v>
          </cell>
        </row>
        <row r="46">
          <cell r="C46" t="str">
            <v>Reporte de Capacitación</v>
          </cell>
          <cell r="D46" t="str">
            <v>RT</v>
          </cell>
        </row>
        <row r="47">
          <cell r="C47" t="str">
            <v>Seguimiento de Acuerdos</v>
          </cell>
          <cell r="D47" t="str">
            <v>SA</v>
          </cell>
        </row>
        <row r="48">
          <cell r="C48" t="str">
            <v>Spots para radio</v>
          </cell>
          <cell r="D48" t="str">
            <v>SR</v>
          </cell>
        </row>
        <row r="49">
          <cell r="C49" t="str">
            <v>Sugerencias</v>
          </cell>
          <cell r="D49" t="str">
            <v>SU</v>
          </cell>
        </row>
      </sheetData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id="1" name="Tabla1" displayName="Tabla1" ref="D6:V9" totalsRowShown="0" headerRowDxfId="1078" dataDxfId="1077" tableBorderDxfId="1076" headerRowCellStyle="Normal 2" dataCellStyle="Normal 2">
  <autoFilter ref="D6:V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name="No" dataDxfId="1075" dataCellStyle="Normal 2">
      <calculatedColumnFormula>$B$6&amp;"-"&amp;F7&amp;"-"&amp;IF(G7="Final",1,IF(G7="Intermedio",2,IF(G7="Periódico",3," "))&amp;"-"&amp;IF(ISBLANK(H7),"-",VLOOKUP(H7,[1]Hidden!$C$1:$D$49,2,0)))</calculatedColumnFormula>
    </tableColumn>
    <tableColumn id="2" name="Clave_completa" dataDxfId="1074" dataCellStyle="Normal 2"/>
    <tableColumn id="3" name="Nombre" dataDxfId="1073" dataCellStyle="Normal 2"/>
    <tableColumn id="4" name="Categoría" dataDxfId="1072" dataCellStyle="Normal 2"/>
    <tableColumn id="5" name="Tipo" dataDxfId="1071" dataCellStyle="Normal 2"/>
    <tableColumn id="6" name="Indicador_MIR" dataDxfId="1070" dataCellStyle="Normal 2"/>
    <tableColumn id="7" name="Parámetro_PI" dataDxfId="1069" dataCellStyle="Normal 2"/>
    <tableColumn id="8" name="Ene" dataDxfId="1068" dataCellStyle="Normal 2"/>
    <tableColumn id="9" name="Feb" dataDxfId="1067" dataCellStyle="Normal 2"/>
    <tableColumn id="10" name="Mar" dataDxfId="1066" dataCellStyle="Normal 2"/>
    <tableColumn id="11" name="Abr" dataDxfId="1065" dataCellStyle="Normal 2"/>
    <tableColumn id="12" name="May" dataDxfId="1064" dataCellStyle="Normal 2"/>
    <tableColumn id="13" name="Jun" dataDxfId="1063" dataCellStyle="Normal 2"/>
    <tableColumn id="14" name="Jul" dataDxfId="1062" dataCellStyle="Normal 2"/>
    <tableColumn id="15" name="Ags" dataDxfId="1061" dataCellStyle="Normal 2"/>
    <tableColumn id="16" name="Sep" dataDxfId="1060" dataCellStyle="Normal 2"/>
    <tableColumn id="17" name="Oct" dataDxfId="1059" dataCellStyle="Normal 2"/>
    <tableColumn id="18" name="Nov" dataDxfId="1058" dataCellStyle="Normal 2"/>
    <tableColumn id="19" name="Dic" dataDxfId="1057" dataCellStyle="Normal 2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27" name="AP_5" displayName="AP_5" ref="AI26:AU29" totalsRowShown="0" headerRowDxfId="904" headerRowBorderDxfId="903" tableBorderDxfId="902" headerRowCellStyle="Normal 2">
  <autoFilter ref="AI26:AU2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name="Anual" dataDxfId="901">
      <calculatedColumnFormula>SUM(AP_5[[#This Row],[Enero]:[Diciembre]])</calculatedColumnFormula>
    </tableColumn>
    <tableColumn id="2" name="Enero" dataDxfId="900"/>
    <tableColumn id="3" name="Febrero" dataDxfId="899"/>
    <tableColumn id="4" name="Marzo" dataDxfId="898"/>
    <tableColumn id="5" name="Abril" dataDxfId="897"/>
    <tableColumn id="6" name="Mayo" dataDxfId="896"/>
    <tableColumn id="7" name="Junio" dataDxfId="895"/>
    <tableColumn id="8" name="Julio" dataDxfId="894"/>
    <tableColumn id="9" name="Agosto" dataDxfId="893"/>
    <tableColumn id="10" name="Septiembre" dataDxfId="892"/>
    <tableColumn id="11" name="Octubre" dataDxfId="891"/>
    <tableColumn id="12" name="Noviembre" dataDxfId="890"/>
    <tableColumn id="13" name="Diciembre" dataDxfId="889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28" name="Tabla12129" displayName="Tabla12129" ref="D31:V34" totalsRowShown="0" headerRowDxfId="888" dataDxfId="887" tableBorderDxfId="886" headerRowCellStyle="Normal 2" dataCellStyle="Normal 2">
  <autoFilter ref="D31:V3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name="No" dataDxfId="885" dataCellStyle="Normal 2">
      <calculatedColumnFormula>$B$31&amp;"-"&amp;F32&amp;"-"&amp;IF(G32="Final",1,IF(G32="Intermedio",2,IF(G32="Periódico",3," "))&amp;"-"&amp;IF(ISBLANK(H32),"-",VLOOKUP(H32,[1]Hidden!$C$1:$D$49,2,0)))</calculatedColumnFormula>
    </tableColumn>
    <tableColumn id="2" name="Columna1" dataDxfId="884" dataCellStyle="Normal 2"/>
    <tableColumn id="3" name="Nombre" dataDxfId="883" dataCellStyle="Normal 2"/>
    <tableColumn id="4" name="Categoría" dataDxfId="882" dataCellStyle="Normal 2"/>
    <tableColumn id="5" name="Tipo" dataDxfId="881" dataCellStyle="Normal 2"/>
    <tableColumn id="6" name="Indicador_MIR" dataDxfId="880" dataCellStyle="Normal 2"/>
    <tableColumn id="7" name="Parámetro_PI" dataDxfId="879" dataCellStyle="Normal 2"/>
    <tableColumn id="8" name="Ene" dataDxfId="878" dataCellStyle="Normal 2"/>
    <tableColumn id="9" name="Feb" dataDxfId="877" dataCellStyle="Normal 2"/>
    <tableColumn id="10" name="Mar" dataDxfId="876" dataCellStyle="Normal 2"/>
    <tableColumn id="11" name="Abr" dataDxfId="875" dataCellStyle="Normal 2"/>
    <tableColumn id="12" name="May" dataDxfId="874" dataCellStyle="Normal 2"/>
    <tableColumn id="13" name="Jun" dataDxfId="873" dataCellStyle="Normal 2"/>
    <tableColumn id="14" name="Jul" dataDxfId="872" dataCellStyle="Normal 2"/>
    <tableColumn id="15" name="Ags" dataDxfId="871" dataCellStyle="Normal 2"/>
    <tableColumn id="16" name="Sep" dataDxfId="870" dataCellStyle="Normal 2"/>
    <tableColumn id="17" name="Oct" dataDxfId="869" dataCellStyle="Normal 2"/>
    <tableColumn id="18" name="Nov" dataDxfId="868" dataCellStyle="Normal 2"/>
    <tableColumn id="19" name="Dic" dataDxfId="867" dataCellStyle="Normal 2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29" name="AP_6" displayName="AP_6" ref="AI31:AU34" totalsRowShown="0" headerRowDxfId="866" headerRowBorderDxfId="865" tableBorderDxfId="864" headerRowCellStyle="Normal 2">
  <autoFilter ref="AI31:AU3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name="Anual" dataDxfId="863">
      <calculatedColumnFormula>SUM(AP_6[[#This Row],[Enero]:[Diciembre]])</calculatedColumnFormula>
    </tableColumn>
    <tableColumn id="2" name="Enero" dataDxfId="862"/>
    <tableColumn id="3" name="Febrero" dataDxfId="861"/>
    <tableColumn id="4" name="Marzo" dataDxfId="860"/>
    <tableColumn id="5" name="Abril" dataDxfId="859"/>
    <tableColumn id="6" name="Mayo" dataDxfId="858"/>
    <tableColumn id="7" name="Junio" dataDxfId="857"/>
    <tableColumn id="8" name="Julio" dataDxfId="856"/>
    <tableColumn id="9" name="Agosto" dataDxfId="855"/>
    <tableColumn id="10" name="Septiembre" dataDxfId="854"/>
    <tableColumn id="11" name="Octubre" dataDxfId="853"/>
    <tableColumn id="12" name="Noviembre" dataDxfId="852"/>
    <tableColumn id="13" name="Diciembre" dataDxfId="851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30" name="Tabla12131" displayName="Tabla12131" ref="D36:V39" totalsRowShown="0" headerRowDxfId="850" dataDxfId="849" tableBorderDxfId="848" headerRowCellStyle="Normal 2" dataCellStyle="Normal 2">
  <autoFilter ref="D36:V3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name="No" dataDxfId="847" dataCellStyle="Normal 2">
      <calculatedColumnFormula>$B$36&amp;"-"&amp;F37&amp;"-"&amp;IF(G37="Final",1,IF(G37="Intermedio",2,IF(G37="Periódico",3," "))&amp;"-"&amp;IF(ISBLANK(H37),"-",VLOOKUP(H37,[1]Hidden!$C$1:$D$49,2,0)))</calculatedColumnFormula>
    </tableColumn>
    <tableColumn id="2" name="Columna1" dataDxfId="846" dataCellStyle="Normal 2"/>
    <tableColumn id="3" name="Nombre" dataDxfId="845" dataCellStyle="Normal 2"/>
    <tableColumn id="4" name="Categoría" dataDxfId="844" dataCellStyle="Normal 2"/>
    <tableColumn id="5" name="Tipo" dataDxfId="843" dataCellStyle="Normal 2"/>
    <tableColumn id="6" name="Indicador_MIR" dataDxfId="842" dataCellStyle="Normal 2"/>
    <tableColumn id="7" name="Parámetro_PI" dataDxfId="841" dataCellStyle="Normal 2"/>
    <tableColumn id="8" name="Ene" dataDxfId="840" dataCellStyle="Normal 2"/>
    <tableColumn id="9" name="Feb" dataDxfId="839" dataCellStyle="Normal 2"/>
    <tableColumn id="10" name="Mar" dataDxfId="838" dataCellStyle="Normal 2"/>
    <tableColumn id="11" name="Abr" dataDxfId="837" dataCellStyle="Normal 2"/>
    <tableColumn id="12" name="May" dataDxfId="836" dataCellStyle="Normal 2"/>
    <tableColumn id="13" name="Jun" dataDxfId="835" dataCellStyle="Normal 2"/>
    <tableColumn id="14" name="Jul" dataDxfId="834" dataCellStyle="Normal 2"/>
    <tableColumn id="15" name="Ags" dataDxfId="833" dataCellStyle="Normal 2"/>
    <tableColumn id="16" name="Sep" dataDxfId="832" dataCellStyle="Normal 2"/>
    <tableColumn id="17" name="Oct" dataDxfId="831" dataCellStyle="Normal 2"/>
    <tableColumn id="18" name="Nov" dataDxfId="830" dataCellStyle="Normal 2"/>
    <tableColumn id="19" name="Dic" dataDxfId="829" dataCellStyle="Normal 2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31" name="AP_7" displayName="AP_7" ref="AI36:AU39" totalsRowShown="0" headerRowDxfId="828" headerRowBorderDxfId="827" tableBorderDxfId="826" headerRowCellStyle="Normal 2">
  <autoFilter ref="AI36:AU3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name="Anual" dataDxfId="825">
      <calculatedColumnFormula>SUM(AP_7[[#This Row],[Enero]:[Diciembre]])</calculatedColumnFormula>
    </tableColumn>
    <tableColumn id="2" name="Enero" dataDxfId="824"/>
    <tableColumn id="3" name="Febrero" dataDxfId="823"/>
    <tableColumn id="4" name="Marzo" dataDxfId="822"/>
    <tableColumn id="5" name="Abril" dataDxfId="821"/>
    <tableColumn id="6" name="Mayo" dataDxfId="820"/>
    <tableColumn id="7" name="Junio" dataDxfId="819"/>
    <tableColumn id="8" name="Julio" dataDxfId="818"/>
    <tableColumn id="9" name="Agosto" dataDxfId="817"/>
    <tableColumn id="10" name="Septiembre" dataDxfId="816"/>
    <tableColumn id="11" name="Octubre" dataDxfId="815"/>
    <tableColumn id="12" name="Noviembre" dataDxfId="814"/>
    <tableColumn id="13" name="Diciembre" dataDxfId="813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32" name="Tabla12133" displayName="Tabla12133" ref="D41:V44" totalsRowShown="0" headerRowDxfId="812" dataDxfId="811" tableBorderDxfId="810" headerRowCellStyle="Normal 2" dataCellStyle="Normal 2">
  <autoFilter ref="D41:V4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name="No" dataDxfId="809" dataCellStyle="Normal 2">
      <calculatedColumnFormula>$B$41&amp;"-"&amp;F42&amp;"-"&amp;IF(G42="Final",1,IF(G42="Intermedio",2,IF(G42="Periódico",3," "))&amp;"-"&amp;IF(ISBLANK(H42),"-",VLOOKUP(H42,[1]Hidden!$C$1:$D$49,2,0)))</calculatedColumnFormula>
    </tableColumn>
    <tableColumn id="2" name="Columna1" dataDxfId="808" dataCellStyle="Normal 2"/>
    <tableColumn id="3" name="Nombre" dataDxfId="807" dataCellStyle="Normal 2"/>
    <tableColumn id="4" name="Categoría" dataDxfId="806" dataCellStyle="Normal 2"/>
    <tableColumn id="5" name="Tipo" dataDxfId="805" dataCellStyle="Normal 2"/>
    <tableColumn id="6" name="Indicador_MIR" dataDxfId="804" dataCellStyle="Normal 2"/>
    <tableColumn id="7" name="Parámetro_PI" dataDxfId="803" dataCellStyle="Normal 2"/>
    <tableColumn id="8" name="Ene" dataDxfId="802" dataCellStyle="Normal 2"/>
    <tableColumn id="9" name="Feb" dataDxfId="801" dataCellStyle="Normal 2"/>
    <tableColumn id="10" name="Mar" dataDxfId="800" dataCellStyle="Normal 2"/>
    <tableColumn id="11" name="Abr" dataDxfId="799" dataCellStyle="Normal 2"/>
    <tableColumn id="12" name="May" dataDxfId="798" dataCellStyle="Normal 2"/>
    <tableColumn id="13" name="Jun" dataDxfId="797" dataCellStyle="Normal 2"/>
    <tableColumn id="14" name="Jul" dataDxfId="796" dataCellStyle="Normal 2"/>
    <tableColumn id="15" name="Ags" dataDxfId="795" dataCellStyle="Normal 2"/>
    <tableColumn id="16" name="Sep" dataDxfId="794" dataCellStyle="Normal 2"/>
    <tableColumn id="17" name="Oct" dataDxfId="793" dataCellStyle="Normal 2"/>
    <tableColumn id="18" name="Nov" dataDxfId="792" dataCellStyle="Normal 2"/>
    <tableColumn id="19" name="Dic" dataDxfId="791" dataCellStyle="Normal 2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id="33" name="AP_8" displayName="AP_8" ref="AI41:AU44" totalsRowShown="0" headerRowDxfId="790" headerRowBorderDxfId="789" tableBorderDxfId="788" headerRowCellStyle="Normal 2">
  <autoFilter ref="AI41:AU4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name="Anual" dataDxfId="787">
      <calculatedColumnFormula>SUM(AP_8[[#This Row],[Enero]:[Diciembre]])</calculatedColumnFormula>
    </tableColumn>
    <tableColumn id="2" name="Enero" dataDxfId="786"/>
    <tableColumn id="3" name="Febrero" dataDxfId="785"/>
    <tableColumn id="4" name="Marzo" dataDxfId="784"/>
    <tableColumn id="5" name="Abril" dataDxfId="783"/>
    <tableColumn id="6" name="Mayo" dataDxfId="782"/>
    <tableColumn id="7" name="Junio" dataDxfId="781"/>
    <tableColumn id="8" name="Julio" dataDxfId="780"/>
    <tableColumn id="9" name="Agosto" dataDxfId="779"/>
    <tableColumn id="10" name="Septiembre" dataDxfId="778"/>
    <tableColumn id="11" name="Octubre" dataDxfId="777"/>
    <tableColumn id="12" name="Noviembre" dataDxfId="776"/>
    <tableColumn id="13" name="Diciembre" dataDxfId="775"/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id="34" name="Tabla12135" displayName="Tabla12135" ref="D46:V49" totalsRowShown="0" headerRowDxfId="774" dataDxfId="773" tableBorderDxfId="772" headerRowCellStyle="Normal 2" dataCellStyle="Normal 2">
  <autoFilter ref="D46:V4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name="No" dataDxfId="771" dataCellStyle="Normal 2">
      <calculatedColumnFormula>$B$46&amp;"-"&amp;F47&amp;"-"&amp;IF(G47="Final",1,IF(G47="Intermedio",2,IF(G47="Periódico",3," "))&amp;"-"&amp;IF(ISBLANK(H47),"-",VLOOKUP(H47,[1]Hidden!$C$1:$D$49,2,0)))</calculatedColumnFormula>
    </tableColumn>
    <tableColumn id="2" name="Columna1" dataDxfId="770" dataCellStyle="Normal 2"/>
    <tableColumn id="3" name="Nombre" dataDxfId="769" dataCellStyle="Normal 2"/>
    <tableColumn id="4" name="Categoría" dataDxfId="768" dataCellStyle="Normal 2"/>
    <tableColumn id="5" name="Tipo" dataDxfId="767" dataCellStyle="Normal 2"/>
    <tableColumn id="6" name="Indicador_MIR" dataDxfId="766" dataCellStyle="Normal 2"/>
    <tableColumn id="7" name="Parámetro_PI" dataDxfId="765" dataCellStyle="Normal 2"/>
    <tableColumn id="8" name="Ene" dataDxfId="764" dataCellStyle="Normal 2"/>
    <tableColumn id="9" name="Feb" dataDxfId="763" dataCellStyle="Normal 2"/>
    <tableColumn id="10" name="Mar" dataDxfId="762" dataCellStyle="Normal 2"/>
    <tableColumn id="11" name="Abr" dataDxfId="761" dataCellStyle="Normal 2"/>
    <tableColumn id="12" name="May" dataDxfId="760" dataCellStyle="Normal 2"/>
    <tableColumn id="13" name="Jun" dataDxfId="759" dataCellStyle="Normal 2"/>
    <tableColumn id="14" name="Jul" dataDxfId="758" dataCellStyle="Normal 2"/>
    <tableColumn id="15" name="Ags" dataDxfId="757" dataCellStyle="Normal 2"/>
    <tableColumn id="16" name="Sep" dataDxfId="756" dataCellStyle="Normal 2"/>
    <tableColumn id="17" name="Oct" dataDxfId="755" dataCellStyle="Normal 2"/>
    <tableColumn id="18" name="Nov" dataDxfId="754" dataCellStyle="Normal 2"/>
    <tableColumn id="19" name="Dic" dataDxfId="753" dataCellStyle="Normal 2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id="35" name="AP_9" displayName="AP_9" ref="AI46:AU49" totalsRowShown="0" headerRowDxfId="752" headerRowBorderDxfId="751" tableBorderDxfId="750" headerRowCellStyle="Normal 2">
  <autoFilter ref="AI46:AU4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name="Anual" dataDxfId="749">
      <calculatedColumnFormula>SUM(AP_9[[#This Row],[Enero]:[Diciembre]])</calculatedColumnFormula>
    </tableColumn>
    <tableColumn id="2" name="Enero" dataDxfId="748"/>
    <tableColumn id="3" name="Febrero" dataDxfId="747"/>
    <tableColumn id="4" name="Marzo" dataDxfId="746"/>
    <tableColumn id="5" name="Abril" dataDxfId="745"/>
    <tableColumn id="6" name="Mayo" dataDxfId="744"/>
    <tableColumn id="7" name="Junio" dataDxfId="743"/>
    <tableColumn id="8" name="Julio" dataDxfId="742"/>
    <tableColumn id="9" name="Agosto" dataDxfId="741"/>
    <tableColumn id="10" name="Septiembre" dataDxfId="740"/>
    <tableColumn id="11" name="Octubre" dataDxfId="739"/>
    <tableColumn id="12" name="Noviembre" dataDxfId="738"/>
    <tableColumn id="13" name="Diciembre" dataDxfId="737"/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id="36" name="Tabla12137" displayName="Tabla12137" ref="D51:V54" totalsRowShown="0" headerRowDxfId="736" dataDxfId="735" tableBorderDxfId="734" headerRowCellStyle="Normal 2" dataCellStyle="Normal 2">
  <autoFilter ref="D51:V5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name="No" dataDxfId="733" dataCellStyle="Normal 2">
      <calculatedColumnFormula>$B$51&amp;"-"&amp;F52&amp;"-"&amp;IF(G52="Final",1,IF(G52="Intermedio",2,IF(G52="Periódico",3," "))&amp;"-"&amp;IF(ISBLANK(H52),"-",VLOOKUP(H52,[1]Hidden!$C$1:$D$49,2,0)))</calculatedColumnFormula>
    </tableColumn>
    <tableColumn id="2" name="Columna1" dataDxfId="732" dataCellStyle="Normal 2"/>
    <tableColumn id="3" name="Nombre" dataDxfId="731" dataCellStyle="Normal 2"/>
    <tableColumn id="4" name="Categoría" dataDxfId="730" dataCellStyle="Normal 2"/>
    <tableColumn id="5" name="Tipo" dataDxfId="729" dataCellStyle="Normal 2"/>
    <tableColumn id="6" name="Indicador_MIR" dataDxfId="728" dataCellStyle="Normal 2"/>
    <tableColumn id="7" name="Parámetro_PI" dataDxfId="727" dataCellStyle="Normal 2"/>
    <tableColumn id="8" name="Ene" dataDxfId="726" dataCellStyle="Normal 2"/>
    <tableColumn id="9" name="Feb" dataDxfId="725" dataCellStyle="Normal 2"/>
    <tableColumn id="10" name="Mar" dataDxfId="724" dataCellStyle="Normal 2"/>
    <tableColumn id="11" name="Abr" dataDxfId="723" dataCellStyle="Normal 2"/>
    <tableColumn id="12" name="May" dataDxfId="722" dataCellStyle="Normal 2"/>
    <tableColumn id="13" name="Jun" dataDxfId="721" dataCellStyle="Normal 2"/>
    <tableColumn id="14" name="Jul" dataDxfId="720" dataCellStyle="Normal 2"/>
    <tableColumn id="15" name="Ags" dataDxfId="719" dataCellStyle="Normal 2"/>
    <tableColumn id="16" name="Sep" dataDxfId="718" dataCellStyle="Normal 2"/>
    <tableColumn id="17" name="Oct" dataDxfId="717" dataCellStyle="Normal 2"/>
    <tableColumn id="18" name="Nov" dataDxfId="716" dataCellStyle="Normal 2"/>
    <tableColumn id="19" name="Dic" dataDxfId="715" dataCellStyle="Normal 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9" name="AP_1" displayName="AP_1" ref="AI6:AU9" totalsRowShown="0" headerRowDxfId="1056" headerRowBorderDxfId="1055" tableBorderDxfId="1054" headerRowCellStyle="Normal 2">
  <autoFilter ref="AI6:AU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name="Anual" dataDxfId="1053">
      <calculatedColumnFormula>SUM(AP_1[[#This Row],[Enero]:[Diciembre]])</calculatedColumnFormula>
    </tableColumn>
    <tableColumn id="2" name="Enero" dataDxfId="1052"/>
    <tableColumn id="3" name="Febrero" dataDxfId="1051"/>
    <tableColumn id="4" name="Marzo" dataDxfId="1050"/>
    <tableColumn id="5" name="Abril" dataDxfId="1049"/>
    <tableColumn id="6" name="Mayo" dataDxfId="1048"/>
    <tableColumn id="7" name="Junio" dataDxfId="1047"/>
    <tableColumn id="8" name="Julio" dataDxfId="1046"/>
    <tableColumn id="9" name="Agosto" dataDxfId="1045"/>
    <tableColumn id="10" name="Septiembre" dataDxfId="1044"/>
    <tableColumn id="11" name="Octubre" dataDxfId="1043"/>
    <tableColumn id="12" name="Noviembre" dataDxfId="1042"/>
    <tableColumn id="13" name="Diciembre" dataDxfId="1041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37" name="AP_10" displayName="AP_10" ref="AI51:AU54" totalsRowShown="0" headerRowDxfId="714" headerRowBorderDxfId="713" tableBorderDxfId="712" headerRowCellStyle="Normal 2">
  <autoFilter ref="AI51:AU5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name="Anual" dataDxfId="711">
      <calculatedColumnFormula>SUM(AP_10[[#This Row],[Enero]:[Diciembre]])</calculatedColumnFormula>
    </tableColumn>
    <tableColumn id="2" name="Enero" dataDxfId="710"/>
    <tableColumn id="3" name="Febrero" dataDxfId="709"/>
    <tableColumn id="4" name="Marzo" dataDxfId="708"/>
    <tableColumn id="5" name="Abril" dataDxfId="707"/>
    <tableColumn id="6" name="Mayo" dataDxfId="706"/>
    <tableColumn id="7" name="Junio" dataDxfId="705"/>
    <tableColumn id="8" name="Julio" dataDxfId="704"/>
    <tableColumn id="9" name="Agosto" dataDxfId="703"/>
    <tableColumn id="10" name="Septiembre" dataDxfId="702"/>
    <tableColumn id="11" name="Octubre" dataDxfId="701"/>
    <tableColumn id="12" name="Noviembre" dataDxfId="700"/>
    <tableColumn id="13" name="Diciembre" dataDxfId="699"/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id="38" name="Tabla12139" displayName="Tabla12139" ref="D56:V59" totalsRowShown="0" headerRowDxfId="698" dataDxfId="697" tableBorderDxfId="696" headerRowCellStyle="Normal 2" dataCellStyle="Normal 2">
  <autoFilter ref="D56:V5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name="No" dataDxfId="695" dataCellStyle="Normal 2">
      <calculatedColumnFormula>$B$56&amp;"-"&amp;F57&amp;"-"&amp;IF(G57="Final",1,IF(G57="Intermedio",2,IF(G57="Periódico",3," "))&amp;"-"&amp;IF(ISBLANK(H57),"-",VLOOKUP(H57,[1]Hidden!$C$1:$D$49,2,0)))</calculatedColumnFormula>
    </tableColumn>
    <tableColumn id="2" name="Columna1" dataDxfId="694" dataCellStyle="Normal 2"/>
    <tableColumn id="3" name="Nombre" dataDxfId="693" dataCellStyle="Normal 2"/>
    <tableColumn id="4" name="Categoría" dataDxfId="692" dataCellStyle="Normal 2"/>
    <tableColumn id="5" name="Tipo" dataDxfId="691" dataCellStyle="Normal 2"/>
    <tableColumn id="6" name="Indicador_MIR" dataDxfId="690" dataCellStyle="Normal 2"/>
    <tableColumn id="7" name="Parámetro_PI" dataDxfId="689" dataCellStyle="Normal 2"/>
    <tableColumn id="8" name="Ene" dataDxfId="688" dataCellStyle="Normal 2"/>
    <tableColumn id="9" name="Feb" dataDxfId="687" dataCellStyle="Normal 2"/>
    <tableColumn id="10" name="Mar" dataDxfId="686" dataCellStyle="Normal 2"/>
    <tableColumn id="11" name="Abr" dataDxfId="685" dataCellStyle="Normal 2"/>
    <tableColumn id="12" name="May" dataDxfId="684" dataCellStyle="Normal 2"/>
    <tableColumn id="13" name="Jun" dataDxfId="683" dataCellStyle="Normal 2"/>
    <tableColumn id="14" name="Jul" dataDxfId="682" dataCellStyle="Normal 2"/>
    <tableColumn id="15" name="Ags" dataDxfId="681" dataCellStyle="Normal 2"/>
    <tableColumn id="16" name="Sep" dataDxfId="680" dataCellStyle="Normal 2"/>
    <tableColumn id="17" name="Oct" dataDxfId="679" dataCellStyle="Normal 2"/>
    <tableColumn id="18" name="Nov" dataDxfId="678" dataCellStyle="Normal 2"/>
    <tableColumn id="19" name="Dic" dataDxfId="677" dataCellStyle="Normal 2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id="39" name="AP_11" displayName="AP_11" ref="AI56:AU59" totalsRowShown="0" headerRowDxfId="676" headerRowBorderDxfId="675" tableBorderDxfId="674" headerRowCellStyle="Normal 2">
  <autoFilter ref="AI56:AU5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name="Anual" dataDxfId="673">
      <calculatedColumnFormula>SUM(AP_11[[#This Row],[Enero]:[Diciembre]])</calculatedColumnFormula>
    </tableColumn>
    <tableColumn id="2" name="Enero" dataDxfId="672"/>
    <tableColumn id="3" name="Febrero" dataDxfId="671"/>
    <tableColumn id="4" name="Marzo" dataDxfId="670"/>
    <tableColumn id="5" name="Abril" dataDxfId="669"/>
    <tableColumn id="6" name="Mayo" dataDxfId="668"/>
    <tableColumn id="7" name="Junio" dataDxfId="667"/>
    <tableColumn id="8" name="Julio" dataDxfId="666"/>
    <tableColumn id="9" name="Agosto" dataDxfId="665"/>
    <tableColumn id="10" name="Septiembre" dataDxfId="664"/>
    <tableColumn id="11" name="Octubre" dataDxfId="663"/>
    <tableColumn id="12" name="Noviembre" dataDxfId="662"/>
    <tableColumn id="13" name="Diciembre" dataDxfId="661"/>
  </tableColumns>
  <tableStyleInfo showFirstColumn="0" showLastColumn="0" showRowStripes="1" showColumnStripes="0"/>
</table>
</file>

<file path=xl/tables/table23.xml><?xml version="1.0" encoding="utf-8"?>
<table xmlns="http://schemas.openxmlformats.org/spreadsheetml/2006/main" id="40" name="Tabla12141" displayName="Tabla12141" ref="D61:V64" totalsRowShown="0" headerRowDxfId="660" dataDxfId="659" tableBorderDxfId="658" headerRowCellStyle="Normal 2" dataCellStyle="Normal 2">
  <autoFilter ref="D61:V6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name="No" dataDxfId="657" dataCellStyle="Normal 2">
      <calculatedColumnFormula>$B$61&amp;"-"&amp;F62&amp;"-"&amp;IF(G62="Final",1,IF(G62="Intermedio",2,IF(G62="Periódico",3," "))&amp;"-"&amp;IF(ISBLANK(H62),"-",VLOOKUP(H62,[1]Hidden!$C$1:$D$49,2,0)))</calculatedColumnFormula>
    </tableColumn>
    <tableColumn id="2" name="Columna1" dataDxfId="656" dataCellStyle="Normal 2"/>
    <tableColumn id="3" name="Nombre" dataDxfId="655" dataCellStyle="Normal 2"/>
    <tableColumn id="4" name="Categoría" dataDxfId="654" dataCellStyle="Normal 2"/>
    <tableColumn id="5" name="Tipo" dataDxfId="653" dataCellStyle="Normal 2"/>
    <tableColumn id="6" name="Indicador_MIR" dataDxfId="652" dataCellStyle="Normal 2"/>
    <tableColumn id="7" name="Parámetro_PI" dataDxfId="651" dataCellStyle="Normal 2"/>
    <tableColumn id="8" name="Ene" dataDxfId="650" dataCellStyle="Normal 2"/>
    <tableColumn id="9" name="Feb" dataDxfId="649" dataCellStyle="Normal 2"/>
    <tableColumn id="10" name="Mar" dataDxfId="648" dataCellStyle="Normal 2"/>
    <tableColumn id="11" name="Abr" dataDxfId="647" dataCellStyle="Normal 2"/>
    <tableColumn id="12" name="May" dataDxfId="646" dataCellStyle="Normal 2"/>
    <tableColumn id="13" name="Jun" dataDxfId="645" dataCellStyle="Normal 2"/>
    <tableColumn id="14" name="Jul" dataDxfId="644" dataCellStyle="Normal 2"/>
    <tableColumn id="15" name="Ags" dataDxfId="643" dataCellStyle="Normal 2"/>
    <tableColumn id="16" name="Sep" dataDxfId="642" dataCellStyle="Normal 2"/>
    <tableColumn id="17" name="Oct" dataDxfId="641" dataCellStyle="Normal 2"/>
    <tableColumn id="18" name="Nov" dataDxfId="640" dataCellStyle="Normal 2"/>
    <tableColumn id="19" name="Dic" dataDxfId="639" dataCellStyle="Normal 2"/>
  </tableColumns>
  <tableStyleInfo showFirstColumn="0" showLastColumn="0" showRowStripes="1" showColumnStripes="0"/>
</table>
</file>

<file path=xl/tables/table24.xml><?xml version="1.0" encoding="utf-8"?>
<table xmlns="http://schemas.openxmlformats.org/spreadsheetml/2006/main" id="41" name="AP_12" displayName="AP_12" ref="AI61:AU64" totalsRowShown="0" headerRowDxfId="638" headerRowBorderDxfId="637" tableBorderDxfId="636" headerRowCellStyle="Normal 2">
  <autoFilter ref="AI61:AU6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name="Anual" dataDxfId="635">
      <calculatedColumnFormula>SUM(AP_12[[#This Row],[Enero]:[Diciembre]])</calculatedColumnFormula>
    </tableColumn>
    <tableColumn id="2" name="Enero" dataDxfId="634"/>
    <tableColumn id="3" name="Febrero" dataDxfId="633"/>
    <tableColumn id="4" name="Marzo" dataDxfId="632"/>
    <tableColumn id="5" name="Abril" dataDxfId="631"/>
    <tableColumn id="6" name="Mayo" dataDxfId="630"/>
    <tableColumn id="7" name="Junio" dataDxfId="629"/>
    <tableColumn id="8" name="Julio" dataDxfId="628"/>
    <tableColumn id="9" name="Agosto" dataDxfId="627"/>
    <tableColumn id="10" name="Septiembre" dataDxfId="626"/>
    <tableColumn id="11" name="Octubre" dataDxfId="625"/>
    <tableColumn id="12" name="Noviembre" dataDxfId="624"/>
    <tableColumn id="13" name="Diciembre" dataDxfId="623"/>
  </tableColumns>
  <tableStyleInfo showFirstColumn="0" showLastColumn="0" showRowStripes="1" showColumnStripes="0"/>
</table>
</file>

<file path=xl/tables/table25.xml><?xml version="1.0" encoding="utf-8"?>
<table xmlns="http://schemas.openxmlformats.org/spreadsheetml/2006/main" id="42" name="Tabla12143" displayName="Tabla12143" ref="D66:V69" totalsRowShown="0" headerRowDxfId="622" dataDxfId="621" tableBorderDxfId="620" headerRowCellStyle="Normal 2" dataCellStyle="Normal 2">
  <autoFilter ref="D66:V6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name="No" dataDxfId="619" dataCellStyle="Normal 2">
      <calculatedColumnFormula>$B$66&amp;"-"&amp;F67&amp;"-"&amp;IF(G67="Final",1,IF(G67="Intermedio",2,IF(G67="Periódico",3," "))&amp;"-"&amp;IF(ISBLANK(H67),"-",VLOOKUP(H67,[1]Hidden!$C$1:$D$49,2,0)))</calculatedColumnFormula>
    </tableColumn>
    <tableColumn id="2" name="Columna1" dataDxfId="618" dataCellStyle="Normal 2"/>
    <tableColumn id="3" name="Nombre" dataDxfId="617" dataCellStyle="Normal 2"/>
    <tableColumn id="4" name="Categoría" dataDxfId="616" dataCellStyle="Normal 2"/>
    <tableColumn id="5" name="Tipo" dataDxfId="615" dataCellStyle="Normal 2"/>
    <tableColumn id="6" name="Indicador_MIR" dataDxfId="614" dataCellStyle="Normal 2"/>
    <tableColumn id="7" name="Parámetro_PI" dataDxfId="613" dataCellStyle="Normal 2"/>
    <tableColumn id="8" name="Ene" dataDxfId="612" dataCellStyle="Normal 2"/>
    <tableColumn id="9" name="Feb" dataDxfId="611" dataCellStyle="Normal 2"/>
    <tableColumn id="10" name="Mar" dataDxfId="610" dataCellStyle="Normal 2"/>
    <tableColumn id="11" name="Abr" dataDxfId="609" dataCellStyle="Normal 2"/>
    <tableColumn id="12" name="May" dataDxfId="608" dataCellStyle="Normal 2"/>
    <tableColumn id="13" name="Jun" dataDxfId="607" dataCellStyle="Normal 2"/>
    <tableColumn id="14" name="Jul" dataDxfId="606" dataCellStyle="Normal 2"/>
    <tableColumn id="15" name="Ags" dataDxfId="605" dataCellStyle="Normal 2"/>
    <tableColumn id="16" name="Sep" dataDxfId="604" dataCellStyle="Normal 2"/>
    <tableColumn id="17" name="Oct" dataDxfId="603" dataCellStyle="Normal 2"/>
    <tableColumn id="18" name="Nov" dataDxfId="602" dataCellStyle="Normal 2"/>
    <tableColumn id="19" name="Dic" dataDxfId="601" dataCellStyle="Normal 2"/>
  </tableColumns>
  <tableStyleInfo showFirstColumn="0" showLastColumn="0" showRowStripes="1" showColumnStripes="0"/>
</table>
</file>

<file path=xl/tables/table26.xml><?xml version="1.0" encoding="utf-8"?>
<table xmlns="http://schemas.openxmlformats.org/spreadsheetml/2006/main" id="43" name="AP_13" displayName="AP_13" ref="AI66:AU69" totalsRowShown="0" headerRowDxfId="600" headerRowBorderDxfId="599" tableBorderDxfId="598" headerRowCellStyle="Normal 2">
  <autoFilter ref="AI66:AU6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name="Anual" dataDxfId="597">
      <calculatedColumnFormula>SUM(AP_13[[#This Row],[Enero]:[Diciembre]])</calculatedColumnFormula>
    </tableColumn>
    <tableColumn id="2" name="Enero" dataDxfId="596"/>
    <tableColumn id="3" name="Febrero" dataDxfId="595"/>
    <tableColumn id="4" name="Marzo" dataDxfId="594"/>
    <tableColumn id="5" name="Abril" dataDxfId="593"/>
    <tableColumn id="6" name="Mayo" dataDxfId="592"/>
    <tableColumn id="7" name="Junio" dataDxfId="591"/>
    <tableColumn id="8" name="Julio" dataDxfId="590"/>
    <tableColumn id="9" name="Agosto" dataDxfId="589"/>
    <tableColumn id="10" name="Septiembre" dataDxfId="588"/>
    <tableColumn id="11" name="Octubre" dataDxfId="587"/>
    <tableColumn id="12" name="Noviembre" dataDxfId="586"/>
    <tableColumn id="13" name="Diciembre" dataDxfId="585"/>
  </tableColumns>
  <tableStyleInfo showFirstColumn="0" showLastColumn="0" showRowStripes="1" showColumnStripes="0"/>
</table>
</file>

<file path=xl/tables/table27.xml><?xml version="1.0" encoding="utf-8"?>
<table xmlns="http://schemas.openxmlformats.org/spreadsheetml/2006/main" id="44" name="Tabla12145" displayName="Tabla12145" ref="D71:V74" totalsRowShown="0" headerRowDxfId="584" dataDxfId="583" tableBorderDxfId="582" headerRowCellStyle="Normal 2" dataCellStyle="Normal 2">
  <autoFilter ref="D71:V7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name="No" dataDxfId="581" dataCellStyle="Normal 2">
      <calculatedColumnFormula>$B$71&amp;"-"&amp;F72&amp;"-"&amp;IF(G72="Final",1,IF(G72="Intermedio",2,IF(G72="Periódico",3," "))&amp;"-"&amp;IF(ISBLANK(H72),"-",VLOOKUP(H72,[1]Hidden!$C$1:$D$49,2,0)))</calculatedColumnFormula>
    </tableColumn>
    <tableColumn id="2" name="Columna1" dataDxfId="580" dataCellStyle="Normal 2"/>
    <tableColumn id="3" name="Nombre" dataDxfId="579" dataCellStyle="Normal 2"/>
    <tableColumn id="4" name="Categoría" dataDxfId="578" dataCellStyle="Normal 2"/>
    <tableColumn id="5" name="Tipo" dataDxfId="577" dataCellStyle="Normal 2"/>
    <tableColumn id="6" name="Indicador_MIR" dataDxfId="576" dataCellStyle="Normal 2"/>
    <tableColumn id="7" name="Parámetro_PI" dataDxfId="575" dataCellStyle="Normal 2"/>
    <tableColumn id="8" name="Ene" dataDxfId="574" dataCellStyle="Normal 2"/>
    <tableColumn id="9" name="Feb" dataDxfId="573" dataCellStyle="Normal 2"/>
    <tableColumn id="10" name="Mar" dataDxfId="572" dataCellStyle="Normal 2"/>
    <tableColumn id="11" name="Abr" dataDxfId="571" dataCellStyle="Normal 2"/>
    <tableColumn id="12" name="May" dataDxfId="570" dataCellStyle="Normal 2"/>
    <tableColumn id="13" name="Jun" dataDxfId="569" dataCellStyle="Normal 2"/>
    <tableColumn id="14" name="Jul" dataDxfId="568" dataCellStyle="Normal 2"/>
    <tableColumn id="15" name="Ags" dataDxfId="567" dataCellStyle="Normal 2"/>
    <tableColumn id="16" name="Sep" dataDxfId="566" dataCellStyle="Normal 2"/>
    <tableColumn id="17" name="Oct" dataDxfId="565" dataCellStyle="Normal 2"/>
    <tableColumn id="18" name="Nov" dataDxfId="564" dataCellStyle="Normal 2"/>
    <tableColumn id="19" name="Dic" dataDxfId="563" dataCellStyle="Normal 2"/>
  </tableColumns>
  <tableStyleInfo showFirstColumn="0" showLastColumn="0" showRowStripes="1" showColumnStripes="0"/>
</table>
</file>

<file path=xl/tables/table28.xml><?xml version="1.0" encoding="utf-8"?>
<table xmlns="http://schemas.openxmlformats.org/spreadsheetml/2006/main" id="45" name="AP_14" displayName="AP_14" ref="AI71:AU74" totalsRowShown="0" headerRowDxfId="562" headerRowBorderDxfId="561" tableBorderDxfId="560" headerRowCellStyle="Normal 2">
  <autoFilter ref="AI71:AU7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name="Anual" dataDxfId="559">
      <calculatedColumnFormula>SUM(AP_14[[#This Row],[Enero]:[Diciembre]])</calculatedColumnFormula>
    </tableColumn>
    <tableColumn id="2" name="Enero" dataDxfId="558"/>
    <tableColumn id="3" name="Febrero" dataDxfId="557"/>
    <tableColumn id="4" name="Marzo" dataDxfId="556"/>
    <tableColumn id="5" name="Abril" dataDxfId="555"/>
    <tableColumn id="6" name="Mayo" dataDxfId="554"/>
    <tableColumn id="7" name="Junio" dataDxfId="553"/>
    <tableColumn id="8" name="Julio" dataDxfId="552"/>
    <tableColumn id="9" name="Agosto" dataDxfId="551"/>
    <tableColumn id="10" name="Septiembre" dataDxfId="550"/>
    <tableColumn id="11" name="Octubre" dataDxfId="549"/>
    <tableColumn id="12" name="Noviembre" dataDxfId="548"/>
    <tableColumn id="13" name="Diciembre" dataDxfId="547"/>
  </tableColumns>
  <tableStyleInfo showFirstColumn="0" showLastColumn="0" showRowStripes="1" showColumnStripes="0"/>
</table>
</file>

<file path=xl/tables/table29.xml><?xml version="1.0" encoding="utf-8"?>
<table xmlns="http://schemas.openxmlformats.org/spreadsheetml/2006/main" id="46" name="Tabla12147" displayName="Tabla12147" ref="D76:V79" totalsRowShown="0" headerRowDxfId="546" dataDxfId="545" tableBorderDxfId="544" headerRowCellStyle="Normal 2" dataCellStyle="Normal 2">
  <autoFilter ref="D76:V7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name="No" dataDxfId="543" dataCellStyle="Normal 2">
      <calculatedColumnFormula>$B$76&amp;"-"&amp;F77&amp;"-"&amp;IF(G77="Final",1,IF(G77="Intermedio",2,IF(G77="Periódico",3," "))&amp;"-"&amp;IF(ISBLANK(H77),"-",VLOOKUP(H77,[1]Hidden!$C$1:$D$49,2,0)))</calculatedColumnFormula>
    </tableColumn>
    <tableColumn id="2" name="Columna1" dataDxfId="542" dataCellStyle="Normal 2"/>
    <tableColumn id="3" name="Nombre" dataDxfId="541" dataCellStyle="Normal 2"/>
    <tableColumn id="4" name="Categoría" dataDxfId="540" dataCellStyle="Normal 2"/>
    <tableColumn id="5" name="Tipo" dataDxfId="539" dataCellStyle="Normal 2"/>
    <tableColumn id="6" name="Indicador_MIR" dataDxfId="538" dataCellStyle="Normal 2"/>
    <tableColumn id="7" name="Parámetro_PI" dataDxfId="537" dataCellStyle="Normal 2"/>
    <tableColumn id="8" name="Ene" dataDxfId="536" dataCellStyle="Normal 2"/>
    <tableColumn id="9" name="Feb" dataDxfId="535" dataCellStyle="Normal 2"/>
    <tableColumn id="10" name="Mar" dataDxfId="534" dataCellStyle="Normal 2"/>
    <tableColumn id="11" name="Abr" dataDxfId="533" dataCellStyle="Normal 2"/>
    <tableColumn id="12" name="May" dataDxfId="532" dataCellStyle="Normal 2"/>
    <tableColumn id="13" name="Jun" dataDxfId="531" dataCellStyle="Normal 2"/>
    <tableColumn id="14" name="Jul" dataDxfId="530" dataCellStyle="Normal 2"/>
    <tableColumn id="15" name="Ags" dataDxfId="529" dataCellStyle="Normal 2"/>
    <tableColumn id="16" name="Sep" dataDxfId="528" dataCellStyle="Normal 2"/>
    <tableColumn id="17" name="Oct" dataDxfId="527" dataCellStyle="Normal 2"/>
    <tableColumn id="18" name="Nov" dataDxfId="526" dataCellStyle="Normal 2"/>
    <tableColumn id="19" name="Dic" dataDxfId="525" dataCellStyle="Normal 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20" name="Tabla121" displayName="Tabla121" ref="D11:V14" totalsRowShown="0" headerRowDxfId="1040" dataDxfId="1039" tableBorderDxfId="1038" headerRowCellStyle="Normal 2" dataCellStyle="Normal 2">
  <autoFilter ref="D11:V1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name="No" dataDxfId="1037" dataCellStyle="Normal 2">
      <calculatedColumnFormula>$B$11&amp;"-"&amp;F12&amp;"-"&amp;IF(G12="Final",1,IF(G12="Intermedio",2,IF(G12="Periódico",3," "))&amp;"-"&amp;IF(ISBLANK(H12),"-",VLOOKUP(H12,[1]Hidden!$C$1:$D$49,2,0)))</calculatedColumnFormula>
    </tableColumn>
    <tableColumn id="2" name="Clave_completa" dataDxfId="1036" dataCellStyle="Normal 2"/>
    <tableColumn id="3" name="Nombre" dataDxfId="1035" dataCellStyle="Normal 2"/>
    <tableColumn id="4" name="Categoría" dataDxfId="1034" dataCellStyle="Normal 2"/>
    <tableColumn id="5" name="Tipo" dataDxfId="1033" dataCellStyle="Normal 2"/>
    <tableColumn id="6" name="Indicador_MIR" dataDxfId="1032" dataCellStyle="Normal 2"/>
    <tableColumn id="7" name="Parámetro_PI" dataDxfId="1031" dataCellStyle="Normal 2"/>
    <tableColumn id="8" name="Ene" dataDxfId="1030" dataCellStyle="Normal 2"/>
    <tableColumn id="9" name="Feb" dataDxfId="1029" dataCellStyle="Normal 2"/>
    <tableColumn id="10" name="Mar" dataDxfId="1028" dataCellStyle="Normal 2"/>
    <tableColumn id="11" name="Abr" dataDxfId="1027" dataCellStyle="Normal 2"/>
    <tableColumn id="12" name="May" dataDxfId="1026" dataCellStyle="Normal 2"/>
    <tableColumn id="13" name="Jun" dataDxfId="1025" dataCellStyle="Normal 2"/>
    <tableColumn id="14" name="Jul" dataDxfId="1024" dataCellStyle="Normal 2"/>
    <tableColumn id="15" name="Ags" dataDxfId="1023" dataCellStyle="Normal 2"/>
    <tableColumn id="16" name="Sep" dataDxfId="1022" dataCellStyle="Normal 2"/>
    <tableColumn id="17" name="Oct" dataDxfId="1021" dataCellStyle="Normal 2"/>
    <tableColumn id="18" name="Nov" dataDxfId="1020" dataCellStyle="Normal 2"/>
    <tableColumn id="19" name="Dic" dataDxfId="1019" dataCellStyle="Normal 2"/>
  </tableColumns>
  <tableStyleInfo showFirstColumn="0" showLastColumn="0" showRowStripes="1" showColumnStripes="0"/>
</table>
</file>

<file path=xl/tables/table30.xml><?xml version="1.0" encoding="utf-8"?>
<table xmlns="http://schemas.openxmlformats.org/spreadsheetml/2006/main" id="47" name="AP_15" displayName="AP_15" ref="AI76:AU79" totalsRowShown="0" headerRowDxfId="524" headerRowBorderDxfId="523" tableBorderDxfId="522" headerRowCellStyle="Normal 2">
  <autoFilter ref="AI76:AU7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name="Anual" dataDxfId="521">
      <calculatedColumnFormula>SUM(AP_15[[#This Row],[Enero]:[Diciembre]])</calculatedColumnFormula>
    </tableColumn>
    <tableColumn id="2" name="Enero" dataDxfId="520"/>
    <tableColumn id="3" name="Febrero" dataDxfId="519"/>
    <tableColumn id="4" name="Marzo" dataDxfId="518"/>
    <tableColumn id="5" name="Abril" dataDxfId="517"/>
    <tableColumn id="6" name="Mayo" dataDxfId="516"/>
    <tableColumn id="7" name="Junio" dataDxfId="515"/>
    <tableColumn id="8" name="Julio" dataDxfId="514"/>
    <tableColumn id="9" name="Agosto" dataDxfId="513"/>
    <tableColumn id="10" name="Septiembre" dataDxfId="512"/>
    <tableColumn id="11" name="Octubre" dataDxfId="511"/>
    <tableColumn id="12" name="Noviembre" dataDxfId="510"/>
    <tableColumn id="13" name="Diciembre" dataDxfId="509"/>
  </tableColumns>
  <tableStyleInfo showFirstColumn="0" showLastColumn="0" showRowStripes="1" showColumnStripes="0"/>
</table>
</file>

<file path=xl/tables/table31.xml><?xml version="1.0" encoding="utf-8"?>
<table xmlns="http://schemas.openxmlformats.org/spreadsheetml/2006/main" id="48" name="AP_16" displayName="AP_16" ref="AI81:AU86" totalsRowShown="0" headerRowDxfId="508" dataDxfId="506" headerRowBorderDxfId="507" tableBorderDxfId="505" headerRowCellStyle="Normal 2" dataCellStyle="Normal 2">
  <autoFilter ref="AI81:AU8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name="Anual" dataDxfId="504" dataCellStyle="Normal 2">
      <calculatedColumnFormula>SUM(AP_16[[#This Row],[Enero]:[Diciembre]])</calculatedColumnFormula>
    </tableColumn>
    <tableColumn id="2" name="Enero" dataDxfId="503" dataCellStyle="Normal 2"/>
    <tableColumn id="3" name="Febrero" dataDxfId="502" dataCellStyle="Normal 2"/>
    <tableColumn id="4" name="Marzo" dataDxfId="501" dataCellStyle="Normal 2"/>
    <tableColumn id="5" name="Abril" dataDxfId="500" dataCellStyle="Normal 2"/>
    <tableColumn id="6" name="Mayo" dataDxfId="499" dataCellStyle="Normal 2"/>
    <tableColumn id="7" name="Junio" dataDxfId="498" dataCellStyle="Normal 2"/>
    <tableColumn id="8" name="Julio" dataDxfId="497" dataCellStyle="Normal 2"/>
    <tableColumn id="9" name="Agosto" dataDxfId="496" dataCellStyle="Normal 2"/>
    <tableColumn id="10" name="Septiembre" dataDxfId="495" dataCellStyle="Normal 2"/>
    <tableColumn id="11" name="Octubre" dataDxfId="494" dataCellStyle="Normal 2"/>
    <tableColumn id="12" name="Noviembre" dataDxfId="493" dataCellStyle="Normal 2"/>
    <tableColumn id="13" name="Diciembre" dataDxfId="492" dataCellStyle="Normal 2"/>
  </tableColumns>
  <tableStyleInfo showFirstColumn="0" showLastColumn="0" showRowStripes="1" showColumnStripes="0"/>
</table>
</file>

<file path=xl/tables/table32.xml><?xml version="1.0" encoding="utf-8"?>
<table xmlns="http://schemas.openxmlformats.org/spreadsheetml/2006/main" id="49" name="AP_17" displayName="AP_17" ref="AI88:AU93" totalsRowShown="0" headerRowDxfId="491" dataDxfId="489" headerRowBorderDxfId="490" tableBorderDxfId="488" headerRowCellStyle="Normal 2" dataCellStyle="Normal 2">
  <autoFilter ref="AI88:AU9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name="Anual" dataDxfId="487" dataCellStyle="Normal 2">
      <calculatedColumnFormula>SUM(AP_17[[#This Row],[Enero]:[Diciembre]])</calculatedColumnFormula>
    </tableColumn>
    <tableColumn id="2" name="Enero" dataDxfId="486" dataCellStyle="Normal 2"/>
    <tableColumn id="3" name="Febrero" dataDxfId="485" dataCellStyle="Normal 2"/>
    <tableColumn id="4" name="Marzo" dataDxfId="484" dataCellStyle="Normal 2"/>
    <tableColumn id="5" name="Abril" dataDxfId="483" dataCellStyle="Normal 2"/>
    <tableColumn id="6" name="Mayo" dataDxfId="482" dataCellStyle="Normal 2"/>
    <tableColumn id="7" name="Junio" dataDxfId="481" dataCellStyle="Normal 2"/>
    <tableColumn id="8" name="Julio" dataDxfId="480" dataCellStyle="Normal 2"/>
    <tableColumn id="9" name="Agosto" dataDxfId="479" dataCellStyle="Normal 2"/>
    <tableColumn id="10" name="Septiembre" dataDxfId="478" dataCellStyle="Normal 2"/>
    <tableColumn id="11" name="Octubre" dataDxfId="477" dataCellStyle="Normal 2"/>
    <tableColumn id="12" name="Noviembre" dataDxfId="476" dataCellStyle="Normal 2"/>
    <tableColumn id="13" name="Diciembre" dataDxfId="475" dataCellStyle="Normal 2"/>
  </tableColumns>
  <tableStyleInfo showFirstColumn="0" showLastColumn="0" showRowStripes="1" showColumnStripes="0"/>
</table>
</file>

<file path=xl/tables/table33.xml><?xml version="1.0" encoding="utf-8"?>
<table xmlns="http://schemas.openxmlformats.org/spreadsheetml/2006/main" id="50" name="Tabla151" displayName="Tabla151" ref="D97:V100" totalsRowShown="0" headerRowDxfId="474" dataDxfId="473" tableBorderDxfId="472" headerRowCellStyle="Normal 2" dataCellStyle="Normal 2">
  <autoFilter ref="D97:V10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name="No" dataDxfId="471" dataCellStyle="Normal 2">
      <calculatedColumnFormula>$B$97&amp;"-"&amp;F98&amp;"-"&amp;IF(G98="Final",1,IF(G98="Intermedio",2,IF(G98="Periódico",3," "))&amp;"-"&amp;IF(ISBLANK(H98),"-",VLOOKUP(H98,[1]Hidden!$C$1:$D$49,2,0)))</calculatedColumnFormula>
    </tableColumn>
    <tableColumn id="2" name="Clave_completa" dataDxfId="470" dataCellStyle="Normal 2"/>
    <tableColumn id="3" name="Nombre" dataDxfId="469" dataCellStyle="Normal 2"/>
    <tableColumn id="4" name="Categoría" dataDxfId="468" dataCellStyle="Normal 2"/>
    <tableColumn id="5" name="Tipo" dataDxfId="467" dataCellStyle="Normal 2"/>
    <tableColumn id="6" name="Indicador_MIR" dataDxfId="466" dataCellStyle="Normal 2"/>
    <tableColumn id="7" name="Parámetro_PI" dataDxfId="465" dataCellStyle="Normal 2"/>
    <tableColumn id="8" name="Ene" dataDxfId="464" dataCellStyle="Normal 2"/>
    <tableColumn id="9" name="Feb" dataDxfId="463" dataCellStyle="Normal 2"/>
    <tableColumn id="10" name="Mar" dataDxfId="462" dataCellStyle="Normal 2"/>
    <tableColumn id="11" name="Abr" dataDxfId="461" dataCellStyle="Normal 2"/>
    <tableColumn id="12" name="May" dataDxfId="460" dataCellStyle="Normal 2"/>
    <tableColumn id="13" name="Jun" dataDxfId="459" dataCellStyle="Normal 2"/>
    <tableColumn id="14" name="Jul" dataDxfId="458" dataCellStyle="Normal 2"/>
    <tableColumn id="15" name="Ags" dataDxfId="457" dataCellStyle="Normal 2"/>
    <tableColumn id="16" name="Sep" dataDxfId="456" dataCellStyle="Normal 2"/>
    <tableColumn id="17" name="Oct" dataDxfId="455" dataCellStyle="Normal 2"/>
    <tableColumn id="18" name="Nov" dataDxfId="454" dataCellStyle="Normal 2"/>
    <tableColumn id="19" name="Dic" dataDxfId="453" dataCellStyle="Normal 2"/>
  </tableColumns>
  <tableStyleInfo showFirstColumn="0" showLastColumn="0" showRowStripes="1" showColumnStripes="0"/>
</table>
</file>

<file path=xl/tables/table34.xml><?xml version="1.0" encoding="utf-8"?>
<table xmlns="http://schemas.openxmlformats.org/spreadsheetml/2006/main" id="51" name="AP_152" displayName="AP_152" ref="AI97:AU100" totalsRowShown="0" headerRowDxfId="452" headerRowBorderDxfId="451" tableBorderDxfId="450" headerRowCellStyle="Normal 2">
  <autoFilter ref="AI97:AU10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name="Anual" dataDxfId="449">
      <calculatedColumnFormula>SUM(AP_152[[#This Row],[Enero]:[Diciembre]])</calculatedColumnFormula>
    </tableColumn>
    <tableColumn id="2" name="Enero" dataDxfId="448"/>
    <tableColumn id="3" name="Febrero" dataDxfId="447"/>
    <tableColumn id="4" name="Marzo" dataDxfId="446"/>
    <tableColumn id="5" name="Abril" dataDxfId="445"/>
    <tableColumn id="6" name="Mayo" dataDxfId="444"/>
    <tableColumn id="7" name="Junio" dataDxfId="443"/>
    <tableColumn id="8" name="Julio" dataDxfId="442"/>
    <tableColumn id="9" name="Agosto" dataDxfId="441"/>
    <tableColumn id="10" name="Septiembre" dataDxfId="440"/>
    <tableColumn id="11" name="Octubre" dataDxfId="439"/>
    <tableColumn id="12" name="Noviembre" dataDxfId="438"/>
    <tableColumn id="13" name="Diciembre" dataDxfId="437"/>
  </tableColumns>
  <tableStyleInfo showFirstColumn="0" showLastColumn="0" showRowStripes="1" showColumnStripes="0"/>
</table>
</file>

<file path=xl/tables/table35.xml><?xml version="1.0" encoding="utf-8"?>
<table xmlns="http://schemas.openxmlformats.org/spreadsheetml/2006/main" id="52" name="Tabla12153" displayName="Tabla12153" ref="D102:V105" totalsRowShown="0" headerRowDxfId="436" dataDxfId="435" tableBorderDxfId="434" headerRowCellStyle="Normal 2" dataCellStyle="Normal 2">
  <autoFilter ref="D102:V10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name="No" dataDxfId="433" dataCellStyle="Normal 2">
      <calculatedColumnFormula>$B$102&amp;"-"&amp;F103&amp;"-"&amp;IF(G103="Final",1,IF(G103="Intermedio",2,IF(G103="Periódico",3," "))&amp;"-"&amp;IF(ISBLANK(H103),"-",VLOOKUP(H103,[1]Hidden!$C$1:$D$49,2,0)))</calculatedColumnFormula>
    </tableColumn>
    <tableColumn id="2" name="Clave_completa" dataDxfId="432" dataCellStyle="Normal 2"/>
    <tableColumn id="3" name="Nombre" dataDxfId="431" dataCellStyle="Normal 2"/>
    <tableColumn id="4" name="Categoría" dataDxfId="430" dataCellStyle="Normal 2"/>
    <tableColumn id="5" name="Tipo" dataDxfId="429" dataCellStyle="Normal 2"/>
    <tableColumn id="6" name="Indicador_MIR" dataDxfId="428" dataCellStyle="Normal 2"/>
    <tableColumn id="7" name="Parámetro_PI" dataDxfId="427" dataCellStyle="Normal 2"/>
    <tableColumn id="8" name="Ene" dataDxfId="426" dataCellStyle="Normal 2"/>
    <tableColumn id="9" name="Feb" dataDxfId="425" dataCellStyle="Normal 2"/>
    <tableColumn id="10" name="Mar" dataDxfId="424" dataCellStyle="Normal 2"/>
    <tableColumn id="11" name="Abr" dataDxfId="423" dataCellStyle="Normal 2"/>
    <tableColumn id="12" name="May" dataDxfId="422" dataCellStyle="Normal 2"/>
    <tableColumn id="13" name="Jun" dataDxfId="421" dataCellStyle="Normal 2"/>
    <tableColumn id="14" name="Jul" dataDxfId="420" dataCellStyle="Normal 2"/>
    <tableColumn id="15" name="Ags" dataDxfId="419" dataCellStyle="Normal 2"/>
    <tableColumn id="16" name="Sep" dataDxfId="418" dataCellStyle="Normal 2"/>
    <tableColumn id="17" name="Oct" dataDxfId="417" dataCellStyle="Normal 2"/>
    <tableColumn id="18" name="Nov" dataDxfId="416" dataCellStyle="Normal 2"/>
    <tableColumn id="19" name="Dic" dataDxfId="415" dataCellStyle="Normal 2"/>
  </tableColumns>
  <tableStyleInfo showFirstColumn="0" showLastColumn="0" showRowStripes="1" showColumnStripes="0"/>
</table>
</file>

<file path=xl/tables/table36.xml><?xml version="1.0" encoding="utf-8"?>
<table xmlns="http://schemas.openxmlformats.org/spreadsheetml/2006/main" id="53" name="AP_254" displayName="AP_254" ref="AI102:AU105" totalsRowShown="0" headerRowDxfId="414" headerRowBorderDxfId="413" tableBorderDxfId="412" headerRowCellStyle="Normal 2">
  <autoFilter ref="AI102:AU10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name="Anual" dataDxfId="411">
      <calculatedColumnFormula>SUM(AP_254[[#This Row],[Enero]:[Diciembre]])</calculatedColumnFormula>
    </tableColumn>
    <tableColumn id="2" name="Enero" dataDxfId="410"/>
    <tableColumn id="3" name="Febrero" dataDxfId="409"/>
    <tableColumn id="4" name="Marzo" dataDxfId="408"/>
    <tableColumn id="5" name="Abril" dataDxfId="407"/>
    <tableColumn id="6" name="Mayo" dataDxfId="406"/>
    <tableColumn id="7" name="Junio" dataDxfId="405"/>
    <tableColumn id="8" name="Julio" dataDxfId="404"/>
    <tableColumn id="9" name="Agosto" dataDxfId="403"/>
    <tableColumn id="10" name="Septiembre" dataDxfId="402"/>
    <tableColumn id="11" name="Octubre" dataDxfId="401"/>
    <tableColumn id="12" name="Noviembre" dataDxfId="400"/>
    <tableColumn id="13" name="Diciembre" dataDxfId="399"/>
  </tableColumns>
  <tableStyleInfo showFirstColumn="0" showLastColumn="0" showRowStripes="1" showColumnStripes="0"/>
</table>
</file>

<file path=xl/tables/table37.xml><?xml version="1.0" encoding="utf-8"?>
<table xmlns="http://schemas.openxmlformats.org/spreadsheetml/2006/main" id="54" name="Tabla1212355" displayName="Tabla1212355" ref="D107:V110" totalsRowShown="0" headerRowDxfId="398" dataDxfId="397" tableBorderDxfId="396" headerRowCellStyle="Normal 2" dataCellStyle="Normal 2">
  <autoFilter ref="D107:V11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name="No" dataDxfId="395" dataCellStyle="Normal 2">
      <calculatedColumnFormula>$B$107&amp;"-"&amp;F108&amp;"-"&amp;IF(G108="Final",1,IF(G108="Intermedio",2,IF(G108="Periódico",3," "))&amp;"-"&amp;IF(ISBLANK(H108),"-",VLOOKUP(H108,[1]Hidden!$C$1:$D$49,2,0)))</calculatedColumnFormula>
    </tableColumn>
    <tableColumn id="2" name="Columna1" dataDxfId="394" dataCellStyle="Normal 2"/>
    <tableColumn id="3" name="Nombre" dataDxfId="393" dataCellStyle="Normal 2"/>
    <tableColumn id="4" name="Categoría" dataDxfId="392" dataCellStyle="Normal 2"/>
    <tableColumn id="5" name="Tipo" dataDxfId="391" dataCellStyle="Normal 2"/>
    <tableColumn id="6" name="Indicador_MIR" dataDxfId="390" dataCellStyle="Normal 2"/>
    <tableColumn id="7" name="Parámetro_PI" dataDxfId="389" dataCellStyle="Normal 2"/>
    <tableColumn id="8" name="Ene" dataDxfId="388" dataCellStyle="Normal 2"/>
    <tableColumn id="9" name="Feb" dataDxfId="387" dataCellStyle="Normal 2"/>
    <tableColumn id="10" name="Mar" dataDxfId="386" dataCellStyle="Normal 2"/>
    <tableColumn id="11" name="Abr" dataDxfId="385" dataCellStyle="Normal 2"/>
    <tableColumn id="12" name="May" dataDxfId="384" dataCellStyle="Normal 2"/>
    <tableColumn id="13" name="Jun" dataDxfId="383" dataCellStyle="Normal 2"/>
    <tableColumn id="14" name="Jul" dataDxfId="382" dataCellStyle="Normal 2"/>
    <tableColumn id="15" name="Ags" dataDxfId="381" dataCellStyle="Normal 2"/>
    <tableColumn id="16" name="Sep" dataDxfId="380" dataCellStyle="Normal 2"/>
    <tableColumn id="17" name="Oct" dataDxfId="379" dataCellStyle="Normal 2"/>
    <tableColumn id="18" name="Nov" dataDxfId="378" dataCellStyle="Normal 2"/>
    <tableColumn id="19" name="Dic" dataDxfId="377" dataCellStyle="Normal 2"/>
  </tableColumns>
  <tableStyleInfo showFirstColumn="0" showLastColumn="0" showRowStripes="1" showColumnStripes="0"/>
</table>
</file>

<file path=xl/tables/table38.xml><?xml version="1.0" encoding="utf-8"?>
<table xmlns="http://schemas.openxmlformats.org/spreadsheetml/2006/main" id="55" name="AP_356" displayName="AP_356" ref="AI107:AU110" totalsRowShown="0" headerRowDxfId="376" headerRowBorderDxfId="375" tableBorderDxfId="374" headerRowCellStyle="Normal 2">
  <autoFilter ref="AI107:AU11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name="Anual" dataDxfId="373">
      <calculatedColumnFormula>SUM(AP_356[[#This Row],[Enero]:[Diciembre]])</calculatedColumnFormula>
    </tableColumn>
    <tableColumn id="2" name="Enero" dataDxfId="372"/>
    <tableColumn id="3" name="Febrero" dataDxfId="371"/>
    <tableColumn id="4" name="Marzo" dataDxfId="370"/>
    <tableColumn id="5" name="Abril" dataDxfId="369"/>
    <tableColumn id="6" name="Mayo" dataDxfId="368"/>
    <tableColumn id="7" name="Junio" dataDxfId="367"/>
    <tableColumn id="8" name="Julio" dataDxfId="366"/>
    <tableColumn id="9" name="Agosto" dataDxfId="365"/>
    <tableColumn id="10" name="Septiembre" dataDxfId="364"/>
    <tableColumn id="11" name="Octubre" dataDxfId="363"/>
    <tableColumn id="12" name="Noviembre" dataDxfId="362"/>
    <tableColumn id="13" name="Diciembre" dataDxfId="361"/>
  </tableColumns>
  <tableStyleInfo showFirstColumn="0" showLastColumn="0" showRowStripes="1" showColumnStripes="0"/>
</table>
</file>

<file path=xl/tables/table39.xml><?xml version="1.0" encoding="utf-8"?>
<table xmlns="http://schemas.openxmlformats.org/spreadsheetml/2006/main" id="56" name="Tabla1212557" displayName="Tabla1212557" ref="D112:V115" totalsRowShown="0" headerRowDxfId="360" dataDxfId="359" tableBorderDxfId="358" headerRowCellStyle="Normal 2" dataCellStyle="Normal 2">
  <autoFilter ref="D112:V11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name="No" dataDxfId="357" dataCellStyle="Normal 2">
      <calculatedColumnFormula>$B$113&amp;"-"&amp;F113&amp;"-"&amp;IF(G113="Final",1,IF(G113="Intermedio",2,IF(G113="Periódico",3," "))&amp;"-"&amp;IF(ISBLANK(H113),"-",VLOOKUP(H113,[1]Hidden!$C$1:$D$49,2,0)))</calculatedColumnFormula>
    </tableColumn>
    <tableColumn id="2" name="Columna1" dataDxfId="356" dataCellStyle="Normal 2"/>
    <tableColumn id="3" name="Nombre" dataDxfId="355" dataCellStyle="Normal 2"/>
    <tableColumn id="4" name="Categoría" dataDxfId="354" dataCellStyle="Normal 2"/>
    <tableColumn id="5" name="Tipo" dataDxfId="353" dataCellStyle="Normal 2"/>
    <tableColumn id="6" name="Indicador_MIR" dataDxfId="352" dataCellStyle="Normal 2"/>
    <tableColumn id="7" name="Parámetro_PI" dataDxfId="351" dataCellStyle="Normal 2"/>
    <tableColumn id="8" name="Ene" dataDxfId="350" dataCellStyle="Normal 2"/>
    <tableColumn id="9" name="Feb" dataDxfId="349" dataCellStyle="Normal 2"/>
    <tableColumn id="10" name="Mar" dataDxfId="348" dataCellStyle="Normal 2"/>
    <tableColumn id="11" name="Abr" dataDxfId="347" dataCellStyle="Normal 2"/>
    <tableColumn id="12" name="May" dataDxfId="346" dataCellStyle="Normal 2"/>
    <tableColumn id="13" name="Jun" dataDxfId="345" dataCellStyle="Normal 2"/>
    <tableColumn id="14" name="Jul" dataDxfId="344" dataCellStyle="Normal 2"/>
    <tableColumn id="15" name="Ags" dataDxfId="343" dataCellStyle="Normal 2"/>
    <tableColumn id="16" name="Sep" dataDxfId="342" dataCellStyle="Normal 2"/>
    <tableColumn id="17" name="Oct" dataDxfId="341" dataCellStyle="Normal 2"/>
    <tableColumn id="18" name="Nov" dataDxfId="340" dataCellStyle="Normal 2"/>
    <tableColumn id="19" name="Dic" dataDxfId="339" dataCellStyle="Normal 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21" name="AP_2" displayName="AP_2" ref="AI11:AU14" totalsRowShown="0" headerRowDxfId="1018" headerRowBorderDxfId="1017" tableBorderDxfId="1016" headerRowCellStyle="Normal 2">
  <autoFilter ref="AI11:AU1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name="Anual" dataDxfId="1015">
      <calculatedColumnFormula>SUM(AP_2[[#This Row],[Enero]:[Diciembre]])</calculatedColumnFormula>
    </tableColumn>
    <tableColumn id="2" name="Enero" dataDxfId="1014"/>
    <tableColumn id="3" name="Febrero" dataDxfId="1013"/>
    <tableColumn id="4" name="Marzo" dataDxfId="1012"/>
    <tableColumn id="5" name="Abril" dataDxfId="1011"/>
    <tableColumn id="6" name="Mayo" dataDxfId="1010"/>
    <tableColumn id="7" name="Junio" dataDxfId="1009"/>
    <tableColumn id="8" name="Julio" dataDxfId="1008"/>
    <tableColumn id="9" name="Agosto" dataDxfId="1007"/>
    <tableColumn id="10" name="Septiembre" dataDxfId="1006"/>
    <tableColumn id="11" name="Octubre" dataDxfId="1005"/>
    <tableColumn id="12" name="Noviembre" dataDxfId="1004"/>
    <tableColumn id="13" name="Diciembre" dataDxfId="1003"/>
  </tableColumns>
  <tableStyleInfo showFirstColumn="0" showLastColumn="0" showRowStripes="1" showColumnStripes="0"/>
</table>
</file>

<file path=xl/tables/table40.xml><?xml version="1.0" encoding="utf-8"?>
<table xmlns="http://schemas.openxmlformats.org/spreadsheetml/2006/main" id="57" name="AP_458" displayName="AP_458" ref="AI112:AU115" totalsRowShown="0" headerRowDxfId="338" headerRowBorderDxfId="337" tableBorderDxfId="336" headerRowCellStyle="Normal 2">
  <autoFilter ref="AI112:AU11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name="Anual" dataDxfId="335">
      <calculatedColumnFormula>SUM(AP_458[[#This Row],[Enero]:[Diciembre]])</calculatedColumnFormula>
    </tableColumn>
    <tableColumn id="2" name="Enero" dataDxfId="334"/>
    <tableColumn id="3" name="Febrero" dataDxfId="333"/>
    <tableColumn id="4" name="Marzo" dataDxfId="332"/>
    <tableColumn id="5" name="Abril" dataDxfId="331"/>
    <tableColumn id="6" name="Mayo" dataDxfId="330"/>
    <tableColumn id="7" name="Junio" dataDxfId="329"/>
    <tableColumn id="8" name="Julio" dataDxfId="328"/>
    <tableColumn id="9" name="Agosto" dataDxfId="327"/>
    <tableColumn id="10" name="Septiembre" dataDxfId="326"/>
    <tableColumn id="11" name="Octubre" dataDxfId="325"/>
    <tableColumn id="12" name="Noviembre" dataDxfId="324"/>
    <tableColumn id="13" name="Diciembre" dataDxfId="323"/>
  </tableColumns>
  <tableStyleInfo showFirstColumn="0" showLastColumn="0" showRowStripes="1" showColumnStripes="0"/>
</table>
</file>

<file path=xl/tables/table41.xml><?xml version="1.0" encoding="utf-8"?>
<table xmlns="http://schemas.openxmlformats.org/spreadsheetml/2006/main" id="58" name="Tabla1212759" displayName="Tabla1212759" ref="D117:V120" totalsRowShown="0" headerRowDxfId="322" dataDxfId="321" tableBorderDxfId="320" headerRowCellStyle="Normal 2" dataCellStyle="Normal 2">
  <autoFilter ref="D117:V12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name="No" dataDxfId="319" dataCellStyle="Normal 2">
      <calculatedColumnFormula>$B$117&amp;"-"&amp;F118&amp;"-"&amp;IF(G118="Final",1,IF(G118="Intermedio",2,IF(G118="Periódico",3," "))&amp;"-"&amp;IF(ISBLANK(H118),"-",VLOOKUP(H118,[1]Hidden!$C$1:$D$49,2,0)))</calculatedColumnFormula>
    </tableColumn>
    <tableColumn id="2" name="Columna1" dataDxfId="318" dataCellStyle="Normal 2"/>
    <tableColumn id="3" name="Nombre" dataDxfId="317" dataCellStyle="Normal 2"/>
    <tableColumn id="4" name="Categoría" dataDxfId="316" dataCellStyle="Normal 2"/>
    <tableColumn id="5" name="Tipo" dataDxfId="315" dataCellStyle="Normal 2"/>
    <tableColumn id="6" name="Indicador_MIR" dataDxfId="314" dataCellStyle="Normal 2"/>
    <tableColumn id="7" name="Parámetro_PI" dataDxfId="313" dataCellStyle="Normal 2"/>
    <tableColumn id="8" name="Ene" dataDxfId="312" dataCellStyle="Normal 2"/>
    <tableColumn id="9" name="Feb" dataDxfId="311" dataCellStyle="Normal 2"/>
    <tableColumn id="10" name="Mar" dataDxfId="310" dataCellStyle="Normal 2"/>
    <tableColumn id="11" name="Abr" dataDxfId="309" dataCellStyle="Normal 2"/>
    <tableColumn id="12" name="May" dataDxfId="308" dataCellStyle="Normal 2"/>
    <tableColumn id="13" name="Jun" dataDxfId="307" dataCellStyle="Normal 2"/>
    <tableColumn id="14" name="Jul" dataDxfId="306" dataCellStyle="Normal 2"/>
    <tableColumn id="15" name="Ags" dataDxfId="305" dataCellStyle="Normal 2"/>
    <tableColumn id="16" name="Sep" dataDxfId="304" dataCellStyle="Normal 2"/>
    <tableColumn id="17" name="Oct" dataDxfId="303" dataCellStyle="Normal 2"/>
    <tableColumn id="18" name="Nov" dataDxfId="302" dataCellStyle="Normal 2"/>
    <tableColumn id="19" name="Dic" dataDxfId="301" dataCellStyle="Normal 2"/>
  </tableColumns>
  <tableStyleInfo showFirstColumn="0" showLastColumn="0" showRowStripes="1" showColumnStripes="0"/>
</table>
</file>

<file path=xl/tables/table42.xml><?xml version="1.0" encoding="utf-8"?>
<table xmlns="http://schemas.openxmlformats.org/spreadsheetml/2006/main" id="59" name="AP_560" displayName="AP_560" ref="AI117:AU120" totalsRowShown="0" headerRowDxfId="300" headerRowBorderDxfId="299" tableBorderDxfId="298" headerRowCellStyle="Normal 2">
  <autoFilter ref="AI117:AU12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name="Anual" dataDxfId="297">
      <calculatedColumnFormula>SUM(AP_560[[#This Row],[Enero]:[Diciembre]])</calculatedColumnFormula>
    </tableColumn>
    <tableColumn id="2" name="Enero" dataDxfId="296"/>
    <tableColumn id="3" name="Febrero" dataDxfId="295"/>
    <tableColumn id="4" name="Marzo" dataDxfId="294"/>
    <tableColumn id="5" name="Abril" dataDxfId="293"/>
    <tableColumn id="6" name="Mayo" dataDxfId="292"/>
    <tableColumn id="7" name="Junio" dataDxfId="291"/>
    <tableColumn id="8" name="Julio" dataDxfId="290"/>
    <tableColumn id="9" name="Agosto" dataDxfId="289"/>
    <tableColumn id="10" name="Septiembre" dataDxfId="288"/>
    <tableColumn id="11" name="Octubre" dataDxfId="287"/>
    <tableColumn id="12" name="Noviembre" dataDxfId="286"/>
    <tableColumn id="13" name="Diciembre" dataDxfId="285"/>
  </tableColumns>
  <tableStyleInfo showFirstColumn="0" showLastColumn="0" showRowStripes="1" showColumnStripes="0"/>
</table>
</file>

<file path=xl/tables/table43.xml><?xml version="1.0" encoding="utf-8"?>
<table xmlns="http://schemas.openxmlformats.org/spreadsheetml/2006/main" id="60" name="Tabla1212961" displayName="Tabla1212961" ref="D122:V125" totalsRowShown="0" headerRowDxfId="284" dataDxfId="283" tableBorderDxfId="282" headerRowCellStyle="Normal 2" dataCellStyle="Normal 2">
  <autoFilter ref="D122:V12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name="No" dataDxfId="281" dataCellStyle="Normal 2">
      <calculatedColumnFormula>$B$122&amp;"-"&amp;F123&amp;"-"&amp;IF(G123="Final",1,IF(G123="Intermedio",2,IF(G123="Periódico",3," "))&amp;"-"&amp;IF(ISBLANK(H123),"-",VLOOKUP(H123,[1]Hidden!$C$1:$D$49,2,0)))</calculatedColumnFormula>
    </tableColumn>
    <tableColumn id="2" name="Columna1" dataDxfId="280" dataCellStyle="Normal 2"/>
    <tableColumn id="3" name="Nombre" dataDxfId="279" dataCellStyle="Normal 2"/>
    <tableColumn id="4" name="Categoría" dataDxfId="278" dataCellStyle="Normal 2"/>
    <tableColumn id="5" name="Tipo" dataDxfId="277" dataCellStyle="Normal 2"/>
    <tableColumn id="6" name="Indicador_MIR" dataDxfId="276" dataCellStyle="Normal 2"/>
    <tableColumn id="7" name="Parámetro_PI" dataDxfId="275" dataCellStyle="Normal 2"/>
    <tableColumn id="8" name="Ene" dataDxfId="274" dataCellStyle="Normal 2"/>
    <tableColumn id="9" name="Feb" dataDxfId="273" dataCellStyle="Normal 2"/>
    <tableColumn id="10" name="Mar" dataDxfId="272" dataCellStyle="Normal 2"/>
    <tableColumn id="11" name="Abr" dataDxfId="271" dataCellStyle="Normal 2"/>
    <tableColumn id="12" name="May" dataDxfId="270" dataCellStyle="Normal 2"/>
    <tableColumn id="13" name="Jun" dataDxfId="269" dataCellStyle="Normal 2"/>
    <tableColumn id="14" name="Jul" dataDxfId="268" dataCellStyle="Normal 2"/>
    <tableColumn id="15" name="Ags" dataDxfId="267" dataCellStyle="Normal 2"/>
    <tableColumn id="16" name="Sep" dataDxfId="266" dataCellStyle="Normal 2"/>
    <tableColumn id="17" name="Oct" dataDxfId="265" dataCellStyle="Normal 2"/>
    <tableColumn id="18" name="Nov" dataDxfId="264" dataCellStyle="Normal 2"/>
    <tableColumn id="19" name="Dic" dataDxfId="263" dataCellStyle="Normal 2"/>
  </tableColumns>
  <tableStyleInfo showFirstColumn="0" showLastColumn="0" showRowStripes="1" showColumnStripes="0"/>
</table>
</file>

<file path=xl/tables/table44.xml><?xml version="1.0" encoding="utf-8"?>
<table xmlns="http://schemas.openxmlformats.org/spreadsheetml/2006/main" id="61" name="AP_662" displayName="AP_662" ref="AI122:AU125" totalsRowShown="0" headerRowDxfId="262" headerRowBorderDxfId="261" tableBorderDxfId="260" headerRowCellStyle="Normal 2">
  <autoFilter ref="AI122:AU12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name="Anual" dataDxfId="259">
      <calculatedColumnFormula>SUM(AP_662[[#This Row],[Enero]:[Diciembre]])</calculatedColumnFormula>
    </tableColumn>
    <tableColumn id="2" name="Enero" dataDxfId="258"/>
    <tableColumn id="3" name="Febrero" dataDxfId="257"/>
    <tableColumn id="4" name="Marzo" dataDxfId="256"/>
    <tableColumn id="5" name="Abril" dataDxfId="255"/>
    <tableColumn id="6" name="Mayo" dataDxfId="254"/>
    <tableColumn id="7" name="Junio" dataDxfId="253"/>
    <tableColumn id="8" name="Julio" dataDxfId="252"/>
    <tableColumn id="9" name="Agosto" dataDxfId="251"/>
    <tableColumn id="10" name="Septiembre" dataDxfId="250"/>
    <tableColumn id="11" name="Octubre" dataDxfId="249"/>
    <tableColumn id="12" name="Noviembre" dataDxfId="248"/>
    <tableColumn id="13" name="Diciembre" dataDxfId="247"/>
  </tableColumns>
  <tableStyleInfo showFirstColumn="0" showLastColumn="0" showRowStripes="1" showColumnStripes="0"/>
</table>
</file>

<file path=xl/tables/table45.xml><?xml version="1.0" encoding="utf-8"?>
<table xmlns="http://schemas.openxmlformats.org/spreadsheetml/2006/main" id="62" name="Tabla1213163" displayName="Tabla1213163" ref="D127:V130" totalsRowShown="0" headerRowDxfId="246" dataDxfId="245" tableBorderDxfId="244" headerRowCellStyle="Normal 2" dataCellStyle="Normal 2">
  <autoFilter ref="D127:V13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name="No" dataDxfId="243" dataCellStyle="Normal 2">
      <calculatedColumnFormula>$B$127&amp;"-"&amp;F128&amp;"-"&amp;IF(G128="Final",1,IF(G128="Intermedio",2,IF(G128="Periódico",3," "))&amp;"-"&amp;IF(ISBLANK(H128),"-",VLOOKUP(H128,[1]Hidden!$C$1:$D$49,2,0)))</calculatedColumnFormula>
    </tableColumn>
    <tableColumn id="2" name="Columna1" dataDxfId="242" dataCellStyle="Normal 2"/>
    <tableColumn id="3" name="Nombre" dataDxfId="241" dataCellStyle="Normal 2"/>
    <tableColumn id="4" name="Categoría" dataDxfId="240" dataCellStyle="Normal 2"/>
    <tableColumn id="5" name="Tipo" dataDxfId="239" dataCellStyle="Normal 2"/>
    <tableColumn id="6" name="Indicador_MIR" dataDxfId="238" dataCellStyle="Normal 2"/>
    <tableColumn id="7" name="Parámetro_PI" dataDxfId="237" dataCellStyle="Normal 2"/>
    <tableColumn id="8" name="Ene" dataDxfId="236" dataCellStyle="Normal 2"/>
    <tableColumn id="9" name="Feb" dataDxfId="235" dataCellStyle="Normal 2"/>
    <tableColumn id="10" name="Mar" dataDxfId="234" dataCellStyle="Normal 2"/>
    <tableColumn id="11" name="Abr" dataDxfId="233" dataCellStyle="Normal 2"/>
    <tableColumn id="12" name="May" dataDxfId="232" dataCellStyle="Normal 2"/>
    <tableColumn id="13" name="Jun" dataDxfId="231" dataCellStyle="Normal 2"/>
    <tableColumn id="14" name="Jul" dataDxfId="230" dataCellStyle="Normal 2"/>
    <tableColumn id="15" name="Ags" dataDxfId="229" dataCellStyle="Normal 2"/>
    <tableColumn id="16" name="Sep" dataDxfId="228" dataCellStyle="Normal 2"/>
    <tableColumn id="17" name="Oct" dataDxfId="227" dataCellStyle="Normal 2"/>
    <tableColumn id="18" name="Nov" dataDxfId="226" dataCellStyle="Normal 2"/>
    <tableColumn id="19" name="Dic" dataDxfId="225" dataCellStyle="Normal 2"/>
  </tableColumns>
  <tableStyleInfo showFirstColumn="0" showLastColumn="0" showRowStripes="1" showColumnStripes="0"/>
</table>
</file>

<file path=xl/tables/table46.xml><?xml version="1.0" encoding="utf-8"?>
<table xmlns="http://schemas.openxmlformats.org/spreadsheetml/2006/main" id="63" name="AP_764" displayName="AP_764" ref="AI127:AU130" totalsRowShown="0" headerRowDxfId="224" headerRowBorderDxfId="223" tableBorderDxfId="222" headerRowCellStyle="Normal 2">
  <autoFilter ref="AI127:AU13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name="Anual" dataDxfId="221">
      <calculatedColumnFormula>SUM(AP_764[[#This Row],[Enero]:[Diciembre]])</calculatedColumnFormula>
    </tableColumn>
    <tableColumn id="2" name="Enero" dataDxfId="220"/>
    <tableColumn id="3" name="Febrero" dataDxfId="219"/>
    <tableColumn id="4" name="Marzo" dataDxfId="218"/>
    <tableColumn id="5" name="Abril" dataDxfId="217"/>
    <tableColumn id="6" name="Mayo" dataDxfId="216"/>
    <tableColumn id="7" name="Junio" dataDxfId="215"/>
    <tableColumn id="8" name="Julio" dataDxfId="214"/>
    <tableColumn id="9" name="Agosto" dataDxfId="213"/>
    <tableColumn id="10" name="Septiembre" dataDxfId="212"/>
    <tableColumn id="11" name="Octubre" dataDxfId="211"/>
    <tableColumn id="12" name="Noviembre" dataDxfId="210"/>
    <tableColumn id="13" name="Diciembre" dataDxfId="209"/>
  </tableColumns>
  <tableStyleInfo showFirstColumn="0" showLastColumn="0" showRowStripes="1" showColumnStripes="0"/>
</table>
</file>

<file path=xl/tables/table47.xml><?xml version="1.0" encoding="utf-8"?>
<table xmlns="http://schemas.openxmlformats.org/spreadsheetml/2006/main" id="64" name="Tabla1213365" displayName="Tabla1213365" ref="D132:V135" totalsRowShown="0" headerRowDxfId="208" dataDxfId="207" tableBorderDxfId="206" headerRowCellStyle="Normal 2" dataCellStyle="Normal 2">
  <autoFilter ref="D132:V13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name="No" dataDxfId="205" dataCellStyle="Normal 2">
      <calculatedColumnFormula>$B$132&amp;"-"&amp;F133&amp;"-"&amp;IF(G133="Final",1,IF(G133="Intermedio",2,IF(G133="Periódico",3," "))&amp;"-"&amp;IF(ISBLANK(H133),"-",VLOOKUP(H133,[1]Hidden!$C$1:$D$49,2,0)))</calculatedColumnFormula>
    </tableColumn>
    <tableColumn id="2" name="Columna1" dataDxfId="204" dataCellStyle="Normal 2"/>
    <tableColumn id="3" name="Nombre" dataDxfId="203" dataCellStyle="Normal 2"/>
    <tableColumn id="4" name="Categoría" dataDxfId="202" dataCellStyle="Normal 2"/>
    <tableColumn id="5" name="Tipo" dataDxfId="201" dataCellStyle="Normal 2"/>
    <tableColumn id="6" name="Indicador_MIR" dataDxfId="200" dataCellStyle="Normal 2"/>
    <tableColumn id="7" name="Parámetro_PI" dataDxfId="199" dataCellStyle="Normal 2"/>
    <tableColumn id="8" name="Ene" dataDxfId="198" dataCellStyle="Normal 2"/>
    <tableColumn id="9" name="Feb" dataDxfId="197" dataCellStyle="Normal 2"/>
    <tableColumn id="10" name="Mar" dataDxfId="196" dataCellStyle="Normal 2"/>
    <tableColumn id="11" name="Abr" dataDxfId="195" dataCellStyle="Normal 2"/>
    <tableColumn id="12" name="May" dataDxfId="194" dataCellStyle="Normal 2"/>
    <tableColumn id="13" name="Jun" dataDxfId="193" dataCellStyle="Normal 2"/>
    <tableColumn id="14" name="Jul" dataDxfId="192" dataCellStyle="Normal 2"/>
    <tableColumn id="15" name="Ags" dataDxfId="191" dataCellStyle="Normal 2"/>
    <tableColumn id="16" name="Sep" dataDxfId="190" dataCellStyle="Normal 2"/>
    <tableColumn id="17" name="Oct" dataDxfId="189" dataCellStyle="Normal 2"/>
    <tableColumn id="18" name="Nov" dataDxfId="188" dataCellStyle="Normal 2"/>
    <tableColumn id="19" name="Dic" dataDxfId="187" dataCellStyle="Normal 2"/>
  </tableColumns>
  <tableStyleInfo showFirstColumn="0" showLastColumn="0" showRowStripes="1" showColumnStripes="0"/>
</table>
</file>

<file path=xl/tables/table48.xml><?xml version="1.0" encoding="utf-8"?>
<table xmlns="http://schemas.openxmlformats.org/spreadsheetml/2006/main" id="65" name="AP_866" displayName="AP_866" ref="AI132:AU135" totalsRowShown="0" headerRowDxfId="186" headerRowBorderDxfId="185" tableBorderDxfId="184" headerRowCellStyle="Normal 2">
  <autoFilter ref="AI132:AU13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name="Anual" dataDxfId="183">
      <calculatedColumnFormula>SUM(AP_866[[#This Row],[Enero]:[Diciembre]])</calculatedColumnFormula>
    </tableColumn>
    <tableColumn id="2" name="Enero" dataDxfId="182"/>
    <tableColumn id="3" name="Febrero" dataDxfId="181"/>
    <tableColumn id="4" name="Marzo" dataDxfId="180"/>
    <tableColumn id="5" name="Abril" dataDxfId="179"/>
    <tableColumn id="6" name="Mayo" dataDxfId="178"/>
    <tableColumn id="7" name="Junio" dataDxfId="177"/>
    <tableColumn id="8" name="Julio" dataDxfId="176"/>
    <tableColumn id="9" name="Agosto" dataDxfId="175"/>
    <tableColumn id="10" name="Septiembre" dataDxfId="174"/>
    <tableColumn id="11" name="Octubre" dataDxfId="173"/>
    <tableColumn id="12" name="Noviembre" dataDxfId="172"/>
    <tableColumn id="13" name="Diciembre" dataDxfId="171"/>
  </tableColumns>
  <tableStyleInfo showFirstColumn="0" showLastColumn="0" showRowStripes="1" showColumnStripes="0"/>
</table>
</file>

<file path=xl/tables/table49.xml><?xml version="1.0" encoding="utf-8"?>
<table xmlns="http://schemas.openxmlformats.org/spreadsheetml/2006/main" id="66" name="Tabla1213567" displayName="Tabla1213567" ref="D137:V140" totalsRowShown="0" headerRowDxfId="170" dataDxfId="169" tableBorderDxfId="168" headerRowCellStyle="Normal 2" dataCellStyle="Normal 2">
  <autoFilter ref="D137:V14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name="No" dataDxfId="167" dataCellStyle="Normal 2">
      <calculatedColumnFormula>$B$137&amp;"-"&amp;F138&amp;"-"&amp;IF(G138="Final",1,IF(G138="Intermedio",2,IF(G138="Periódico",3," "))&amp;"-"&amp;IF(ISBLANK(H138),"-",VLOOKUP(H138,[1]Hidden!$C$1:$D$49,2,0)))</calculatedColumnFormula>
    </tableColumn>
    <tableColumn id="2" name="Columna1" dataDxfId="166" dataCellStyle="Normal 2"/>
    <tableColumn id="3" name="Nombre" dataDxfId="165" dataCellStyle="Normal 2"/>
    <tableColumn id="4" name="Categoría" dataDxfId="164" dataCellStyle="Normal 2"/>
    <tableColumn id="5" name="Tipo" dataDxfId="163" dataCellStyle="Normal 2"/>
    <tableColumn id="6" name="Indicador_MIR" dataDxfId="162" dataCellStyle="Normal 2"/>
    <tableColumn id="7" name="Parámetro_PI" dataDxfId="161" dataCellStyle="Normal 2"/>
    <tableColumn id="8" name="Ene" dataDxfId="160" dataCellStyle="Normal 2"/>
    <tableColumn id="9" name="Feb" dataDxfId="159" dataCellStyle="Normal 2"/>
    <tableColumn id="10" name="Mar" dataDxfId="158" dataCellStyle="Normal 2"/>
    <tableColumn id="11" name="Abr" dataDxfId="157" dataCellStyle="Normal 2"/>
    <tableColumn id="12" name="May" dataDxfId="156" dataCellStyle="Normal 2"/>
    <tableColumn id="13" name="Jun" dataDxfId="155" dataCellStyle="Normal 2"/>
    <tableColumn id="14" name="Jul" dataDxfId="154" dataCellStyle="Normal 2"/>
    <tableColumn id="15" name="Ags" dataDxfId="153" dataCellStyle="Normal 2"/>
    <tableColumn id="16" name="Sep" dataDxfId="152" dataCellStyle="Normal 2"/>
    <tableColumn id="17" name="Oct" dataDxfId="151" dataCellStyle="Normal 2"/>
    <tableColumn id="18" name="Nov" dataDxfId="150" dataCellStyle="Normal 2"/>
    <tableColumn id="19" name="Dic" dataDxfId="149" dataCellStyle="Normal 2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22" name="Tabla12123" displayName="Tabla12123" ref="D16:V19" totalsRowShown="0" headerRowDxfId="1002" dataDxfId="1001" tableBorderDxfId="1000" headerRowCellStyle="Normal 2" dataCellStyle="Normal 2">
  <autoFilter ref="D16:V1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name="No" dataDxfId="999" dataCellStyle="Normal 2">
      <calculatedColumnFormula>$B$16&amp;"-"&amp;F17&amp;"-"&amp;IF(G17="Final",1,IF(G17="Intermedio",2,IF(G17="Periódico",3," "))&amp;"-"&amp;IF(ISBLANK(H17),"-",VLOOKUP(H17,[1]Hidden!$C$1:$D$49,2,0)))</calculatedColumnFormula>
    </tableColumn>
    <tableColumn id="2" name="Columna1" dataDxfId="998" dataCellStyle="Normal 2"/>
    <tableColumn id="3" name="Nombre" dataDxfId="997" dataCellStyle="Normal 2"/>
    <tableColumn id="4" name="Categoría" dataDxfId="996" dataCellStyle="Normal 2"/>
    <tableColumn id="5" name="Tipo" dataDxfId="995" dataCellStyle="Normal 2"/>
    <tableColumn id="6" name="Indicador_MIR" dataDxfId="994" dataCellStyle="Normal 2"/>
    <tableColumn id="7" name="Parámetro_PI" dataDxfId="993" dataCellStyle="Normal 2"/>
    <tableColumn id="8" name="Ene" dataDxfId="992" dataCellStyle="Normal 2"/>
    <tableColumn id="9" name="Feb" dataDxfId="991" dataCellStyle="Normal 2"/>
    <tableColumn id="10" name="Mar" dataDxfId="990" dataCellStyle="Normal 2"/>
    <tableColumn id="11" name="Abr" dataDxfId="989" dataCellStyle="Normal 2"/>
    <tableColumn id="12" name="May" dataDxfId="988" dataCellStyle="Normal 2"/>
    <tableColumn id="13" name="Jun" dataDxfId="987" dataCellStyle="Normal 2"/>
    <tableColumn id="14" name="Jul" dataDxfId="986" dataCellStyle="Normal 2"/>
    <tableColumn id="15" name="Ags" dataDxfId="985" dataCellStyle="Normal 2"/>
    <tableColumn id="16" name="Sep" dataDxfId="984" dataCellStyle="Normal 2"/>
    <tableColumn id="17" name="Oct" dataDxfId="983" dataCellStyle="Normal 2"/>
    <tableColumn id="18" name="Nov" dataDxfId="982" dataCellStyle="Normal 2"/>
    <tableColumn id="19" name="Dic" dataDxfId="981" dataCellStyle="Normal 2"/>
  </tableColumns>
  <tableStyleInfo showFirstColumn="0" showLastColumn="0" showRowStripes="1" showColumnStripes="0"/>
</table>
</file>

<file path=xl/tables/table50.xml><?xml version="1.0" encoding="utf-8"?>
<table xmlns="http://schemas.openxmlformats.org/spreadsheetml/2006/main" id="67" name="AP_968" displayName="AP_968" ref="AI137:AU140" totalsRowShown="0" headerRowDxfId="148" headerRowBorderDxfId="147" tableBorderDxfId="146" headerRowCellStyle="Normal 2">
  <autoFilter ref="AI137:AU14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name="Anual" dataDxfId="145">
      <calculatedColumnFormula>SUM(AP_968[[#This Row],[Enero]:[Diciembre]])</calculatedColumnFormula>
    </tableColumn>
    <tableColumn id="2" name="Enero" dataDxfId="144"/>
    <tableColumn id="3" name="Febrero" dataDxfId="143"/>
    <tableColumn id="4" name="Marzo" dataDxfId="142"/>
    <tableColumn id="5" name="Abril" dataDxfId="141"/>
    <tableColumn id="6" name="Mayo" dataDxfId="140"/>
    <tableColumn id="7" name="Junio" dataDxfId="139"/>
    <tableColumn id="8" name="Julio" dataDxfId="138"/>
    <tableColumn id="9" name="Agosto" dataDxfId="137"/>
    <tableColumn id="10" name="Septiembre" dataDxfId="136"/>
    <tableColumn id="11" name="Octubre" dataDxfId="135"/>
    <tableColumn id="12" name="Noviembre" dataDxfId="134"/>
    <tableColumn id="13" name="Diciembre" dataDxfId="133"/>
  </tableColumns>
  <tableStyleInfo showFirstColumn="0" showLastColumn="0" showRowStripes="1" showColumnStripes="0"/>
</table>
</file>

<file path=xl/tables/table51.xml><?xml version="1.0" encoding="utf-8"?>
<table xmlns="http://schemas.openxmlformats.org/spreadsheetml/2006/main" id="68" name="Tabla1213769" displayName="Tabla1213769" ref="D142:V145" totalsRowShown="0" headerRowDxfId="132" dataDxfId="131" tableBorderDxfId="130" headerRowCellStyle="Normal 2" dataCellStyle="Normal 2">
  <autoFilter ref="D142:V14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name="No" dataDxfId="129" dataCellStyle="Normal 2">
      <calculatedColumnFormula>$B$142&amp;"-"&amp;F143&amp;"-"&amp;IF(G143="Final",1,IF(G143="Intermedio",2,IF(G143="Periódico",3," "))&amp;"-"&amp;IF(ISBLANK(H143),"-",VLOOKUP(H143,[1]Hidden!$C$1:$D$49,2,0)))</calculatedColumnFormula>
    </tableColumn>
    <tableColumn id="2" name="Columna1" dataDxfId="128" dataCellStyle="Normal 2"/>
    <tableColumn id="3" name="Nombre" dataDxfId="127" dataCellStyle="Normal 2"/>
    <tableColumn id="4" name="Categoría" dataDxfId="126" dataCellStyle="Normal 2"/>
    <tableColumn id="5" name="Tipo" dataDxfId="125" dataCellStyle="Normal 2"/>
    <tableColumn id="6" name="Indicador_MIR" dataDxfId="124" dataCellStyle="Normal 2"/>
    <tableColumn id="7" name="Parámetro_PI" dataDxfId="123" dataCellStyle="Normal 2"/>
    <tableColumn id="8" name="Ene" dataDxfId="122" dataCellStyle="Normal 2"/>
    <tableColumn id="9" name="Feb" dataDxfId="121" dataCellStyle="Normal 2"/>
    <tableColumn id="10" name="Mar" dataDxfId="120" dataCellStyle="Normal 2"/>
    <tableColumn id="11" name="Abr" dataDxfId="119" dataCellStyle="Normal 2"/>
    <tableColumn id="12" name="May" dataDxfId="118" dataCellStyle="Normal 2"/>
    <tableColumn id="13" name="Jun" dataDxfId="117" dataCellStyle="Normal 2"/>
    <tableColumn id="14" name="Jul" dataDxfId="116" dataCellStyle="Normal 2"/>
    <tableColumn id="15" name="Ags" dataDxfId="115" dataCellStyle="Normal 2"/>
    <tableColumn id="16" name="Sep" dataDxfId="114" dataCellStyle="Normal 2"/>
    <tableColumn id="17" name="Oct" dataDxfId="113" dataCellStyle="Normal 2"/>
    <tableColumn id="18" name="Nov" dataDxfId="112" dataCellStyle="Normal 2"/>
    <tableColumn id="19" name="Dic" dataDxfId="111" dataCellStyle="Normal 2"/>
  </tableColumns>
  <tableStyleInfo showFirstColumn="0" showLastColumn="0" showRowStripes="1" showColumnStripes="0"/>
</table>
</file>

<file path=xl/tables/table52.xml><?xml version="1.0" encoding="utf-8"?>
<table xmlns="http://schemas.openxmlformats.org/spreadsheetml/2006/main" id="69" name="AP_1070" displayName="AP_1070" ref="AI142:AU145" totalsRowShown="0" headerRowDxfId="110" headerRowBorderDxfId="109" tableBorderDxfId="108" headerRowCellStyle="Normal 2">
  <autoFilter ref="AI142:AU14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name="Anual" dataDxfId="107">
      <calculatedColumnFormula>SUM(AP_1070[[#This Row],[Enero]:[Diciembre]])</calculatedColumnFormula>
    </tableColumn>
    <tableColumn id="2" name="Enero" dataDxfId="106"/>
    <tableColumn id="3" name="Febrero" dataDxfId="105"/>
    <tableColumn id="4" name="Marzo" dataDxfId="104"/>
    <tableColumn id="5" name="Abril" dataDxfId="103"/>
    <tableColumn id="6" name="Mayo" dataDxfId="102"/>
    <tableColumn id="7" name="Junio" dataDxfId="101"/>
    <tableColumn id="8" name="Julio" dataDxfId="100"/>
    <tableColumn id="9" name="Agosto" dataDxfId="99"/>
    <tableColumn id="10" name="Septiembre" dataDxfId="98"/>
    <tableColumn id="11" name="Octubre" dataDxfId="97"/>
    <tableColumn id="12" name="Noviembre" dataDxfId="96"/>
    <tableColumn id="13" name="Diciembre" dataDxfId="95"/>
  </tableColumns>
  <tableStyleInfo showFirstColumn="0" showLastColumn="0" showRowStripes="1" showColumnStripes="0"/>
</table>
</file>

<file path=xl/tables/table53.xml><?xml version="1.0" encoding="utf-8"?>
<table xmlns="http://schemas.openxmlformats.org/spreadsheetml/2006/main" id="70" name="Tabla1213971" displayName="Tabla1213971" ref="D147:V150" totalsRowShown="0" headerRowDxfId="94" dataDxfId="93" tableBorderDxfId="92" headerRowCellStyle="Normal 2" dataCellStyle="Normal 2">
  <autoFilter ref="D147:V15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name="No" dataDxfId="91" dataCellStyle="Normal 2">
      <calculatedColumnFormula>$B$147&amp;"-"&amp;F148&amp;"-"&amp;IF(G148="Final",1,IF(G148="Intermedio",2,IF(G148="Periódico",3," "))&amp;"-"&amp;IF(ISBLANK(H148),"-",VLOOKUP(H148,[1]Hidden!$C$1:$D$49,2,0)))</calculatedColumnFormula>
    </tableColumn>
    <tableColumn id="2" name="Columna1" dataDxfId="90" dataCellStyle="Normal 2"/>
    <tableColumn id="3" name="Nombre" dataDxfId="89" dataCellStyle="Normal 2"/>
    <tableColumn id="4" name="Categoría" dataDxfId="88" dataCellStyle="Normal 2"/>
    <tableColumn id="5" name="Tipo" dataDxfId="87" dataCellStyle="Normal 2"/>
    <tableColumn id="6" name="Indicador_MIR" dataDxfId="86" dataCellStyle="Normal 2"/>
    <tableColumn id="7" name="Parámetro_PI" dataDxfId="85" dataCellStyle="Normal 2"/>
    <tableColumn id="8" name="Ene" dataDxfId="84" dataCellStyle="Normal 2"/>
    <tableColumn id="9" name="Feb" dataDxfId="83" dataCellStyle="Normal 2"/>
    <tableColumn id="10" name="Mar" dataDxfId="82" dataCellStyle="Normal 2"/>
    <tableColumn id="11" name="Abr" dataDxfId="81" dataCellStyle="Normal 2"/>
    <tableColumn id="12" name="May" dataDxfId="80" dataCellStyle="Normal 2"/>
    <tableColumn id="13" name="Jun" dataDxfId="79" dataCellStyle="Normal 2"/>
    <tableColumn id="14" name="Jul" dataDxfId="78" dataCellStyle="Normal 2"/>
    <tableColumn id="15" name="Ags" dataDxfId="77" dataCellStyle="Normal 2"/>
    <tableColumn id="16" name="Sep" dataDxfId="76" dataCellStyle="Normal 2"/>
    <tableColumn id="17" name="Oct" dataDxfId="75" dataCellStyle="Normal 2"/>
    <tableColumn id="18" name="Nov" dataDxfId="74" dataCellStyle="Normal 2"/>
    <tableColumn id="19" name="Dic" dataDxfId="73" dataCellStyle="Normal 2"/>
  </tableColumns>
  <tableStyleInfo showFirstColumn="0" showLastColumn="0" showRowStripes="1" showColumnStripes="0"/>
</table>
</file>

<file path=xl/tables/table54.xml><?xml version="1.0" encoding="utf-8"?>
<table xmlns="http://schemas.openxmlformats.org/spreadsheetml/2006/main" id="71" name="AP_1172" displayName="AP_1172" ref="AI147:AU150" totalsRowShown="0" headerRowDxfId="72" headerRowBorderDxfId="71" tableBorderDxfId="70" headerRowCellStyle="Normal 2">
  <autoFilter ref="AI147:AU15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name="Anual" dataDxfId="69">
      <calculatedColumnFormula>SUM(AP_1172[[#This Row],[Enero]:[Diciembre]])</calculatedColumnFormula>
    </tableColumn>
    <tableColumn id="2" name="Enero" dataDxfId="68"/>
    <tableColumn id="3" name="Febrero" dataDxfId="67"/>
    <tableColumn id="4" name="Marzo" dataDxfId="66"/>
    <tableColumn id="5" name="Abril" dataDxfId="65"/>
    <tableColumn id="6" name="Mayo" dataDxfId="64"/>
    <tableColumn id="7" name="Junio" dataDxfId="63"/>
    <tableColumn id="8" name="Julio" dataDxfId="62"/>
    <tableColumn id="9" name="Agosto" dataDxfId="61"/>
    <tableColumn id="10" name="Septiembre" dataDxfId="60"/>
    <tableColumn id="11" name="Octubre" dataDxfId="59"/>
    <tableColumn id="12" name="Noviembre" dataDxfId="58"/>
    <tableColumn id="13" name="Diciembre" dataDxfId="57"/>
  </tableColumns>
  <tableStyleInfo showFirstColumn="0" showLastColumn="0" showRowStripes="1" showColumnStripes="0"/>
</table>
</file>

<file path=xl/tables/table55.xml><?xml version="1.0" encoding="utf-8"?>
<table xmlns="http://schemas.openxmlformats.org/spreadsheetml/2006/main" id="72" name="Tabla1214173" displayName="Tabla1214173" ref="D152:V155" totalsRowShown="0" headerRowDxfId="56" dataDxfId="55" tableBorderDxfId="54" headerRowCellStyle="Normal 2" dataCellStyle="Normal 2">
  <autoFilter ref="D152:V15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name="No" dataDxfId="53" dataCellStyle="Normal 2">
      <calculatedColumnFormula>$B$152&amp;"-"&amp;F153&amp;"-"&amp;IF(G153="Final",1,IF(G153="Intermedio",2,IF(G153="Periódico",3," "))&amp;"-"&amp;IF(ISBLANK(H153),"-",VLOOKUP(H153,[1]Hidden!$C$1:$D$49,2,0)))</calculatedColumnFormula>
    </tableColumn>
    <tableColumn id="2" name="Columna1" dataDxfId="52" dataCellStyle="Normal 2"/>
    <tableColumn id="3" name="Nombre" dataDxfId="51" dataCellStyle="Normal 2"/>
    <tableColumn id="4" name="Categoría" dataDxfId="50" dataCellStyle="Normal 2"/>
    <tableColumn id="5" name="Tipo" dataDxfId="49" dataCellStyle="Normal 2"/>
    <tableColumn id="6" name="Indicador_MIR" dataDxfId="48" dataCellStyle="Normal 2"/>
    <tableColumn id="7" name="Parámetro_PI" dataDxfId="47" dataCellStyle="Normal 2"/>
    <tableColumn id="8" name="Ene" dataDxfId="46" dataCellStyle="Normal 2"/>
    <tableColumn id="9" name="Feb" dataDxfId="45" dataCellStyle="Normal 2"/>
    <tableColumn id="10" name="Mar" dataDxfId="44" dataCellStyle="Normal 2"/>
    <tableColumn id="11" name="Abr" dataDxfId="43" dataCellStyle="Normal 2"/>
    <tableColumn id="12" name="May" dataDxfId="42" dataCellStyle="Normal 2"/>
    <tableColumn id="13" name="Jun" dataDxfId="41" dataCellStyle="Normal 2"/>
    <tableColumn id="14" name="Jul" dataDxfId="40" dataCellStyle="Normal 2"/>
    <tableColumn id="15" name="Ags" dataDxfId="39" dataCellStyle="Normal 2"/>
    <tableColumn id="16" name="Sep" dataDxfId="38" dataCellStyle="Normal 2"/>
    <tableColumn id="17" name="Oct" dataDxfId="37" dataCellStyle="Normal 2"/>
    <tableColumn id="18" name="Nov" dataDxfId="36" dataCellStyle="Normal 2"/>
    <tableColumn id="19" name="Dic" dataDxfId="35" dataCellStyle="Normal 2"/>
  </tableColumns>
  <tableStyleInfo showFirstColumn="0" showLastColumn="0" showRowStripes="1" showColumnStripes="0"/>
</table>
</file>

<file path=xl/tables/table56.xml><?xml version="1.0" encoding="utf-8"?>
<table xmlns="http://schemas.openxmlformats.org/spreadsheetml/2006/main" id="73" name="AP_1274" displayName="AP_1274" ref="AI152:AU155" totalsRowShown="0" headerRowDxfId="34" headerRowBorderDxfId="33" tableBorderDxfId="32" headerRowCellStyle="Normal 2">
  <autoFilter ref="AI152:AU15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name="Anual" dataDxfId="31">
      <calculatedColumnFormula>SUM(AP_1274[[#This Row],[Enero]:[Diciembre]])</calculatedColumnFormula>
    </tableColumn>
    <tableColumn id="2" name="Enero" dataDxfId="30"/>
    <tableColumn id="3" name="Febrero" dataDxfId="29"/>
    <tableColumn id="4" name="Marzo" dataDxfId="28"/>
    <tableColumn id="5" name="Abril" dataDxfId="27"/>
    <tableColumn id="6" name="Mayo" dataDxfId="26"/>
    <tableColumn id="7" name="Junio" dataDxfId="25"/>
    <tableColumn id="8" name="Julio" dataDxfId="24"/>
    <tableColumn id="9" name="Agosto" dataDxfId="23"/>
    <tableColumn id="10" name="Septiembre" dataDxfId="22"/>
    <tableColumn id="11" name="Octubre" dataDxfId="21"/>
    <tableColumn id="12" name="Noviembre" dataDxfId="20"/>
    <tableColumn id="13" name="Diciembre" dataDxfId="19"/>
  </tableColumns>
  <tableStyleInfo showFirstColumn="0" showLastColumn="0" showRowStripes="1" showColumnStripes="0"/>
</table>
</file>

<file path=xl/tables/table57.xml><?xml version="1.0" encoding="utf-8"?>
<table xmlns="http://schemas.openxmlformats.org/spreadsheetml/2006/main" id="2" name="Tabla2" displayName="Tabla2" ref="A2:B14" totalsRowShown="0" headerRowDxfId="15" dataDxfId="13" headerRowBorderDxfId="14" tableBorderDxfId="12" totalsRowBorderDxfId="11">
  <autoFilter ref="A2:B14"/>
  <tableColumns count="2">
    <tableColumn id="1" name="Meta para el bienestar/parámetro" dataDxfId="10"/>
    <tableColumn id="2" name="Meta" dataDxfId="9"/>
  </tableColumns>
  <tableStyleInfo name="TableStyleMedium9" showFirstColumn="0" showLastColumn="0" showRowStripes="1" showColumnStripes="0"/>
</table>
</file>

<file path=xl/tables/table58.xml><?xml version="1.0" encoding="utf-8"?>
<table xmlns="http://schemas.openxmlformats.org/spreadsheetml/2006/main" id="3" name="Tabla3" displayName="Tabla3" ref="A2:A54" totalsRowShown="0" headerRowDxfId="8" dataDxfId="6" headerRowBorderDxfId="7" tableBorderDxfId="5" totalsRowBorderDxfId="4">
  <autoFilter ref="A2:A54"/>
  <tableColumns count="1">
    <tableColumn id="1" name="Acción puntual" dataDxfId="3"/>
  </tableColumns>
  <tableStyleInfo name="TableStyleMedium9" showFirstColumn="0" showLastColumn="0" showRowStripes="1" showColumnStripes="0"/>
</table>
</file>

<file path=xl/tables/table59.xml><?xml version="1.0" encoding="utf-8"?>
<table xmlns="http://schemas.openxmlformats.org/spreadsheetml/2006/main" id="4" name="Tabla4" displayName="Tabla4" ref="A2:C356" totalsRowShown="0" headerRowDxfId="2">
  <autoFilter ref="A2:C356"/>
  <tableColumns count="3">
    <tableColumn id="1" name="Descripción" dataDxfId="1"/>
    <tableColumn id="2" name="Clave" dataDxfId="0"/>
    <tableColumn id="3" name="Clave y descripción">
      <calculatedColumnFormula>B3&amp;"  "&amp;A3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23" name="AP_3" displayName="AP_3" ref="AI16:AU19" totalsRowShown="0" headerRowDxfId="980" headerRowBorderDxfId="979" tableBorderDxfId="978" headerRowCellStyle="Normal 2">
  <autoFilter ref="AI16:AU1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name="Anual" dataDxfId="977">
      <calculatedColumnFormula>SUM(AP_3[[#This Row],[Enero]:[Diciembre]])</calculatedColumnFormula>
    </tableColumn>
    <tableColumn id="2" name="Enero" dataDxfId="976"/>
    <tableColumn id="3" name="Febrero" dataDxfId="975"/>
    <tableColumn id="4" name="Marzo" dataDxfId="974"/>
    <tableColumn id="5" name="Abril" dataDxfId="973"/>
    <tableColumn id="6" name="Mayo" dataDxfId="972"/>
    <tableColumn id="7" name="Junio" dataDxfId="971"/>
    <tableColumn id="8" name="Julio" dataDxfId="970"/>
    <tableColumn id="9" name="Agosto" dataDxfId="969"/>
    <tableColumn id="10" name="Septiembre" dataDxfId="968"/>
    <tableColumn id="11" name="Octubre" dataDxfId="967"/>
    <tableColumn id="12" name="Noviembre" dataDxfId="966"/>
    <tableColumn id="13" name="Diciembre" dataDxfId="965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24" name="Tabla12125" displayName="Tabla12125" ref="D21:V24" totalsRowShown="0" headerRowDxfId="964" dataDxfId="963" tableBorderDxfId="962" headerRowCellStyle="Normal 2" dataCellStyle="Normal 2">
  <autoFilter ref="D21:V2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name="No" dataDxfId="961" dataCellStyle="Normal 2">
      <calculatedColumnFormula>$B$21&amp;"-"&amp;F22&amp;"-"&amp;IF(G22="Final",1,IF(G22="Intermedio",2,IF(G22="Periódico",3," "))&amp;"-"&amp;IF(ISBLANK(H22),"-",VLOOKUP(H22,[1]Hidden!$C$1:$D$49,2,0)))</calculatedColumnFormula>
    </tableColumn>
    <tableColumn id="2" name="Columna1" dataDxfId="960" dataCellStyle="Normal 2"/>
    <tableColumn id="3" name="Nombre" dataDxfId="959" dataCellStyle="Normal 2"/>
    <tableColumn id="4" name="Categoría" dataDxfId="958" dataCellStyle="Normal 2"/>
    <tableColumn id="5" name="Tipo" dataDxfId="957" dataCellStyle="Normal 2"/>
    <tableColumn id="6" name="Indicador_MIR" dataDxfId="956" dataCellStyle="Normal 2"/>
    <tableColumn id="7" name="Parámetro_PI" dataDxfId="955" dataCellStyle="Normal 2"/>
    <tableColumn id="8" name="Ene" dataDxfId="954" dataCellStyle="Normal 2"/>
    <tableColumn id="9" name="Feb" dataDxfId="953" dataCellStyle="Normal 2"/>
    <tableColumn id="10" name="Mar" dataDxfId="952" dataCellStyle="Normal 2"/>
    <tableColumn id="11" name="Abr" dataDxfId="951" dataCellStyle="Normal 2"/>
    <tableColumn id="12" name="May" dataDxfId="950" dataCellStyle="Normal 2"/>
    <tableColumn id="13" name="Jun" dataDxfId="949" dataCellStyle="Normal 2"/>
    <tableColumn id="14" name="Jul" dataDxfId="948" dataCellStyle="Normal 2"/>
    <tableColumn id="15" name="Ags" dataDxfId="947" dataCellStyle="Normal 2"/>
    <tableColumn id="16" name="Sep" dataDxfId="946" dataCellStyle="Normal 2"/>
    <tableColumn id="17" name="Oct" dataDxfId="945" dataCellStyle="Normal 2"/>
    <tableColumn id="18" name="Nov" dataDxfId="944" dataCellStyle="Normal 2"/>
    <tableColumn id="19" name="Dic" dataDxfId="943" dataCellStyle="Normal 2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25" name="AP_4" displayName="AP_4" ref="AI21:AU24" totalsRowShown="0" headerRowDxfId="942" headerRowBorderDxfId="941" tableBorderDxfId="940" headerRowCellStyle="Normal 2">
  <autoFilter ref="AI21:AU2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name="Anual" dataDxfId="939">
      <calculatedColumnFormula>SUM(AP_4[[#This Row],[Enero]:[Diciembre]])</calculatedColumnFormula>
    </tableColumn>
    <tableColumn id="2" name="Enero" dataDxfId="938"/>
    <tableColumn id="3" name="Febrero" dataDxfId="937"/>
    <tableColumn id="4" name="Marzo" dataDxfId="936"/>
    <tableColumn id="5" name="Abril" dataDxfId="935"/>
    <tableColumn id="6" name="Mayo" dataDxfId="934"/>
    <tableColumn id="7" name="Junio" dataDxfId="933"/>
    <tableColumn id="8" name="Julio" dataDxfId="932"/>
    <tableColumn id="9" name="Agosto" dataDxfId="931"/>
    <tableColumn id="10" name="Septiembre" dataDxfId="930"/>
    <tableColumn id="11" name="Octubre" dataDxfId="929"/>
    <tableColumn id="12" name="Noviembre" dataDxfId="928"/>
    <tableColumn id="13" name="Diciembre" dataDxfId="927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26" name="Tabla12127" displayName="Tabla12127" ref="D26:V29" totalsRowShown="0" headerRowDxfId="926" dataDxfId="925" tableBorderDxfId="924" headerRowCellStyle="Normal 2" dataCellStyle="Normal 2">
  <autoFilter ref="D26:V2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name="No" dataDxfId="923" dataCellStyle="Normal 2">
      <calculatedColumnFormula>$B$26&amp;"-"&amp;F27&amp;"-"&amp;IF(G27="Final",1,IF(G27="Intermedio",2,IF(G27="Periódico",3," "))&amp;"-"&amp;IF(ISBLANK(H27),"-",VLOOKUP(H27,[1]Hidden!$C$1:$D$49,2,0)))</calculatedColumnFormula>
    </tableColumn>
    <tableColumn id="2" name="Columna1" dataDxfId="922" dataCellStyle="Normal 2"/>
    <tableColumn id="3" name="Nombre" dataDxfId="921" dataCellStyle="Normal 2"/>
    <tableColumn id="4" name="Categoría" dataDxfId="920" dataCellStyle="Normal 2"/>
    <tableColumn id="5" name="Tipo" dataDxfId="919" dataCellStyle="Normal 2"/>
    <tableColumn id="6" name="Indicador_MIR" dataDxfId="918" dataCellStyle="Normal 2"/>
    <tableColumn id="7" name="Parámetro_PI" dataDxfId="917" dataCellStyle="Normal 2"/>
    <tableColumn id="8" name="Ene" dataDxfId="916" dataCellStyle="Normal 2"/>
    <tableColumn id="9" name="Feb" dataDxfId="915" dataCellStyle="Normal 2"/>
    <tableColumn id="10" name="Mar" dataDxfId="914" dataCellStyle="Normal 2"/>
    <tableColumn id="11" name="Abr" dataDxfId="913" dataCellStyle="Normal 2"/>
    <tableColumn id="12" name="May" dataDxfId="912" dataCellStyle="Normal 2"/>
    <tableColumn id="13" name="Jun" dataDxfId="911" dataCellStyle="Normal 2"/>
    <tableColumn id="14" name="Jul" dataDxfId="910" dataCellStyle="Normal 2"/>
    <tableColumn id="15" name="Ags" dataDxfId="909" dataCellStyle="Normal 2"/>
    <tableColumn id="16" name="Sep" dataDxfId="908" dataCellStyle="Normal 2"/>
    <tableColumn id="17" name="Oct" dataDxfId="907" dataCellStyle="Normal 2"/>
    <tableColumn id="18" name="Nov" dataDxfId="906" dataCellStyle="Normal 2"/>
    <tableColumn id="19" name="Dic" dataDxfId="905" dataCellStyle="Normal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26" Type="http://schemas.openxmlformats.org/officeDocument/2006/relationships/table" Target="../tables/table25.xml"/><Relationship Id="rId39" Type="http://schemas.openxmlformats.org/officeDocument/2006/relationships/table" Target="../tables/table38.xml"/><Relationship Id="rId21" Type="http://schemas.openxmlformats.org/officeDocument/2006/relationships/table" Target="../tables/table20.xml"/><Relationship Id="rId34" Type="http://schemas.openxmlformats.org/officeDocument/2006/relationships/table" Target="../tables/table33.xml"/><Relationship Id="rId42" Type="http://schemas.openxmlformats.org/officeDocument/2006/relationships/table" Target="../tables/table41.xml"/><Relationship Id="rId47" Type="http://schemas.openxmlformats.org/officeDocument/2006/relationships/table" Target="../tables/table46.xml"/><Relationship Id="rId50" Type="http://schemas.openxmlformats.org/officeDocument/2006/relationships/table" Target="../tables/table49.xml"/><Relationship Id="rId55" Type="http://schemas.openxmlformats.org/officeDocument/2006/relationships/table" Target="../tables/table54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9" Type="http://schemas.openxmlformats.org/officeDocument/2006/relationships/table" Target="../tables/table28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32" Type="http://schemas.openxmlformats.org/officeDocument/2006/relationships/table" Target="../tables/table31.xml"/><Relationship Id="rId37" Type="http://schemas.openxmlformats.org/officeDocument/2006/relationships/table" Target="../tables/table36.xml"/><Relationship Id="rId40" Type="http://schemas.openxmlformats.org/officeDocument/2006/relationships/table" Target="../tables/table39.xml"/><Relationship Id="rId45" Type="http://schemas.openxmlformats.org/officeDocument/2006/relationships/table" Target="../tables/table44.xml"/><Relationship Id="rId53" Type="http://schemas.openxmlformats.org/officeDocument/2006/relationships/table" Target="../tables/table52.xml"/><Relationship Id="rId5" Type="http://schemas.openxmlformats.org/officeDocument/2006/relationships/table" Target="../tables/table4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Relationship Id="rId30" Type="http://schemas.openxmlformats.org/officeDocument/2006/relationships/table" Target="../tables/table29.xml"/><Relationship Id="rId35" Type="http://schemas.openxmlformats.org/officeDocument/2006/relationships/table" Target="../tables/table34.xml"/><Relationship Id="rId43" Type="http://schemas.openxmlformats.org/officeDocument/2006/relationships/table" Target="../tables/table42.xml"/><Relationship Id="rId48" Type="http://schemas.openxmlformats.org/officeDocument/2006/relationships/table" Target="../tables/table47.xml"/><Relationship Id="rId56" Type="http://schemas.openxmlformats.org/officeDocument/2006/relationships/table" Target="../tables/table55.xml"/><Relationship Id="rId8" Type="http://schemas.openxmlformats.org/officeDocument/2006/relationships/table" Target="../tables/table7.xml"/><Relationship Id="rId51" Type="http://schemas.openxmlformats.org/officeDocument/2006/relationships/table" Target="../tables/table50.xml"/><Relationship Id="rId3" Type="http://schemas.openxmlformats.org/officeDocument/2006/relationships/table" Target="../tables/table2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33" Type="http://schemas.openxmlformats.org/officeDocument/2006/relationships/table" Target="../tables/table32.xml"/><Relationship Id="rId38" Type="http://schemas.openxmlformats.org/officeDocument/2006/relationships/table" Target="../tables/table37.xml"/><Relationship Id="rId46" Type="http://schemas.openxmlformats.org/officeDocument/2006/relationships/table" Target="../tables/table45.xml"/><Relationship Id="rId20" Type="http://schemas.openxmlformats.org/officeDocument/2006/relationships/table" Target="../tables/table19.xml"/><Relationship Id="rId41" Type="http://schemas.openxmlformats.org/officeDocument/2006/relationships/table" Target="../tables/table40.xml"/><Relationship Id="rId54" Type="http://schemas.openxmlformats.org/officeDocument/2006/relationships/table" Target="../tables/table5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36" Type="http://schemas.openxmlformats.org/officeDocument/2006/relationships/table" Target="../tables/table35.xml"/><Relationship Id="rId49" Type="http://schemas.openxmlformats.org/officeDocument/2006/relationships/table" Target="../tables/table48.xml"/><Relationship Id="rId57" Type="http://schemas.openxmlformats.org/officeDocument/2006/relationships/table" Target="../tables/table56.xml"/><Relationship Id="rId10" Type="http://schemas.openxmlformats.org/officeDocument/2006/relationships/table" Target="../tables/table9.xml"/><Relationship Id="rId31" Type="http://schemas.openxmlformats.org/officeDocument/2006/relationships/table" Target="../tables/table30.xml"/><Relationship Id="rId44" Type="http://schemas.openxmlformats.org/officeDocument/2006/relationships/table" Target="../tables/table43.xml"/><Relationship Id="rId52" Type="http://schemas.openxmlformats.org/officeDocument/2006/relationships/table" Target="../tables/table5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V156"/>
  <sheetViews>
    <sheetView showGridLines="0" zoomScale="80" zoomScaleNormal="80" workbookViewId="0">
      <pane ySplit="4" topLeftCell="A5" activePane="bottomLeft" state="frozen"/>
      <selection pane="bottomLeft" activeCell="A5" sqref="A5"/>
    </sheetView>
  </sheetViews>
  <sheetFormatPr defaultColWidth="11.453125" defaultRowHeight="15.5"/>
  <cols>
    <col min="1" max="1" width="21.81640625" style="7" customWidth="1"/>
    <col min="2" max="2" width="17.7265625" style="34" customWidth="1"/>
    <col min="3" max="3" width="40.7265625" style="167" customWidth="1"/>
    <col min="4" max="4" width="35.54296875" style="34" customWidth="1"/>
    <col min="5" max="5" width="45.453125" style="2" customWidth="1"/>
    <col min="6" max="6" width="22.1796875" style="34" customWidth="1"/>
    <col min="7" max="7" width="16.1796875" style="1" customWidth="1"/>
    <col min="8" max="8" width="20.1796875" style="1" customWidth="1"/>
    <col min="9" max="9" width="17.26953125" style="1" customWidth="1"/>
    <col min="10" max="10" width="15.81640625" style="7" customWidth="1"/>
    <col min="11" max="22" width="6.1796875" style="1" customWidth="1"/>
    <col min="23" max="23" width="19.26953125" style="3" hidden="1" customWidth="1"/>
    <col min="24" max="24" width="19.26953125" style="3" customWidth="1"/>
    <col min="25" max="25" width="17" style="3" customWidth="1"/>
    <col min="26" max="26" width="17.26953125" style="3" customWidth="1"/>
    <col min="27" max="27" width="23.26953125" style="3" customWidth="1"/>
    <col min="28" max="28" width="29.26953125" style="3" customWidth="1"/>
    <col min="29" max="29" width="17.453125" style="35" customWidth="1"/>
    <col min="30" max="30" width="42.54296875" style="4" customWidth="1"/>
    <col min="31" max="31" width="18.7265625" style="4" customWidth="1"/>
    <col min="32" max="32" width="17.453125" style="4" customWidth="1"/>
    <col min="33" max="33" width="20.26953125" style="4" customWidth="1"/>
    <col min="34" max="34" width="23.453125" style="1" customWidth="1"/>
    <col min="35" max="35" width="18.1796875" style="1" customWidth="1"/>
    <col min="36" max="47" width="18.7265625" style="1" customWidth="1"/>
    <col min="48" max="16384" width="11.453125" style="1"/>
  </cols>
  <sheetData>
    <row r="1" spans="1:48" ht="57.75" customHeight="1">
      <c r="D1" s="31" t="s">
        <v>685</v>
      </c>
      <c r="AU1" s="5"/>
    </row>
    <row r="2" spans="1:48" ht="52.5" customHeight="1" thickBot="1">
      <c r="D2" s="32"/>
      <c r="AT2" s="25"/>
      <c r="AU2" s="26"/>
    </row>
    <row r="3" spans="1:48" s="6" customFormat="1" ht="16" thickBot="1">
      <c r="A3" s="267" t="s">
        <v>686</v>
      </c>
      <c r="B3" s="269" t="s">
        <v>0</v>
      </c>
      <c r="C3" s="270"/>
      <c r="D3" s="270" t="s">
        <v>1</v>
      </c>
      <c r="E3" s="270"/>
      <c r="F3" s="270"/>
      <c r="G3" s="270"/>
      <c r="H3" s="270"/>
      <c r="I3" s="270"/>
      <c r="J3" s="270"/>
      <c r="K3" s="270"/>
      <c r="L3" s="270"/>
      <c r="M3" s="270"/>
      <c r="N3" s="270"/>
      <c r="O3" s="270"/>
      <c r="P3" s="270"/>
      <c r="Q3" s="270"/>
      <c r="R3" s="270"/>
      <c r="S3" s="270"/>
      <c r="T3" s="270"/>
      <c r="U3" s="270"/>
      <c r="V3" s="270"/>
      <c r="W3" s="217"/>
      <c r="X3" s="217"/>
      <c r="Y3" s="218"/>
      <c r="Z3" s="219"/>
      <c r="AA3" s="278" t="s">
        <v>2</v>
      </c>
      <c r="AB3" s="279"/>
      <c r="AC3" s="270" t="s">
        <v>3</v>
      </c>
      <c r="AD3" s="270"/>
      <c r="AE3" s="270"/>
      <c r="AF3" s="270"/>
      <c r="AG3" s="270"/>
      <c r="AH3" s="270"/>
      <c r="AI3" s="270"/>
      <c r="AJ3" s="270"/>
      <c r="AK3" s="270"/>
      <c r="AL3" s="270"/>
      <c r="AM3" s="270"/>
      <c r="AN3" s="270"/>
      <c r="AO3" s="270"/>
      <c r="AP3" s="270"/>
      <c r="AQ3" s="270"/>
      <c r="AR3" s="270"/>
      <c r="AS3" s="270"/>
      <c r="AT3" s="270"/>
      <c r="AU3" s="271"/>
    </row>
    <row r="4" spans="1:48" s="24" customFormat="1" ht="96.75" customHeight="1" thickBot="1">
      <c r="A4" s="268"/>
      <c r="B4" s="220" t="s">
        <v>687</v>
      </c>
      <c r="C4" s="221" t="s">
        <v>688</v>
      </c>
      <c r="D4" s="221" t="s">
        <v>689</v>
      </c>
      <c r="E4" s="222" t="s">
        <v>4</v>
      </c>
      <c r="F4" s="223" t="s">
        <v>690</v>
      </c>
      <c r="G4" s="221" t="s">
        <v>691</v>
      </c>
      <c r="H4" s="221" t="s">
        <v>692</v>
      </c>
      <c r="I4" s="221" t="s">
        <v>693</v>
      </c>
      <c r="J4" s="221" t="s">
        <v>694</v>
      </c>
      <c r="K4" s="224" t="s">
        <v>5</v>
      </c>
      <c r="L4" s="224" t="s">
        <v>6</v>
      </c>
      <c r="M4" s="224" t="s">
        <v>7</v>
      </c>
      <c r="N4" s="224" t="s">
        <v>8</v>
      </c>
      <c r="O4" s="224" t="s">
        <v>7</v>
      </c>
      <c r="P4" s="224" t="s">
        <v>9</v>
      </c>
      <c r="Q4" s="224" t="s">
        <v>9</v>
      </c>
      <c r="R4" s="224" t="s">
        <v>8</v>
      </c>
      <c r="S4" s="224" t="s">
        <v>10</v>
      </c>
      <c r="T4" s="224" t="s">
        <v>11</v>
      </c>
      <c r="U4" s="224" t="s">
        <v>12</v>
      </c>
      <c r="V4" s="224" t="s">
        <v>13</v>
      </c>
      <c r="W4" s="221"/>
      <c r="X4" s="221" t="s">
        <v>14</v>
      </c>
      <c r="Y4" s="225" t="s">
        <v>15</v>
      </c>
      <c r="Z4" s="225" t="s">
        <v>16</v>
      </c>
      <c r="AA4" s="226" t="s">
        <v>695</v>
      </c>
      <c r="AB4" s="227" t="s">
        <v>17</v>
      </c>
      <c r="AC4" s="223" t="s">
        <v>696</v>
      </c>
      <c r="AD4" s="221" t="s">
        <v>697</v>
      </c>
      <c r="AE4" s="221" t="s">
        <v>18</v>
      </c>
      <c r="AF4" s="221" t="s">
        <v>19</v>
      </c>
      <c r="AG4" s="221" t="s">
        <v>20</v>
      </c>
      <c r="AH4" s="224" t="s">
        <v>21</v>
      </c>
      <c r="AI4" s="224" t="s">
        <v>22</v>
      </c>
      <c r="AJ4" s="224" t="s">
        <v>23</v>
      </c>
      <c r="AK4" s="224" t="s">
        <v>24</v>
      </c>
      <c r="AL4" s="224" t="s">
        <v>25</v>
      </c>
      <c r="AM4" s="224" t="s">
        <v>26</v>
      </c>
      <c r="AN4" s="224" t="s">
        <v>27</v>
      </c>
      <c r="AO4" s="224" t="s">
        <v>28</v>
      </c>
      <c r="AP4" s="224" t="s">
        <v>29</v>
      </c>
      <c r="AQ4" s="224" t="s">
        <v>30</v>
      </c>
      <c r="AR4" s="224" t="s">
        <v>31</v>
      </c>
      <c r="AS4" s="224" t="s">
        <v>32</v>
      </c>
      <c r="AT4" s="224" t="s">
        <v>33</v>
      </c>
      <c r="AU4" s="228" t="s">
        <v>34</v>
      </c>
    </row>
    <row r="5" spans="1:48" ht="55.5" customHeight="1" thickBot="1">
      <c r="A5" s="50"/>
      <c r="B5" s="229" t="s">
        <v>35</v>
      </c>
      <c r="C5" s="275" t="s">
        <v>36</v>
      </c>
      <c r="D5" s="276"/>
      <c r="E5" s="276"/>
      <c r="F5" s="276"/>
      <c r="G5" s="276"/>
      <c r="H5" s="276"/>
      <c r="I5" s="276"/>
      <c r="J5" s="277"/>
      <c r="K5" s="272" t="s">
        <v>37</v>
      </c>
      <c r="L5" s="272"/>
      <c r="M5" s="272"/>
      <c r="N5" s="273" t="s">
        <v>38</v>
      </c>
      <c r="O5" s="273"/>
      <c r="P5" s="273"/>
      <c r="Q5" s="273"/>
      <c r="R5" s="273"/>
      <c r="S5" s="273"/>
      <c r="T5" s="273"/>
      <c r="U5" s="273"/>
      <c r="V5" s="273"/>
      <c r="W5" s="273"/>
      <c r="X5" s="273"/>
      <c r="Y5" s="273"/>
      <c r="Z5" s="273"/>
      <c r="AA5" s="273"/>
      <c r="AB5" s="273"/>
      <c r="AC5" s="273"/>
      <c r="AD5" s="273"/>
      <c r="AE5" s="273"/>
      <c r="AF5" s="273"/>
      <c r="AG5" s="273"/>
      <c r="AH5" s="274"/>
      <c r="AI5" s="47">
        <f>SUM(AP_1[Anual]:AP_17[Anual])</f>
        <v>0</v>
      </c>
      <c r="AJ5" s="48">
        <f>SUM(AP_1[Enero]:AP_17[Enero])</f>
        <v>0</v>
      </c>
      <c r="AK5" s="48">
        <f>SUM(AP_1[Febrero]:AP_17[Febrero])</f>
        <v>0</v>
      </c>
      <c r="AL5" s="48">
        <f>SUM(AP_1[Marzo]:AP_17[Marzo])</f>
        <v>0</v>
      </c>
      <c r="AM5" s="48">
        <f>SUM(AP_1[Abril]:AP_17[Abril])</f>
        <v>0</v>
      </c>
      <c r="AN5" s="48">
        <f>SUM(AP_1[Mayo]:AP_17[Mayo])</f>
        <v>0</v>
      </c>
      <c r="AO5" s="48">
        <f>SUM(AP_1[Junio]:AP_17[Junio])</f>
        <v>0</v>
      </c>
      <c r="AP5" s="48">
        <f>SUM(AP_1[Julio]:AP_17[Julio])</f>
        <v>0</v>
      </c>
      <c r="AQ5" s="48">
        <f>SUM(AP_1[Agosto]:AP_17[Agosto])</f>
        <v>0</v>
      </c>
      <c r="AR5" s="48">
        <f>SUM(AP_1[Septiembre]:AP_17[Septiembre])</f>
        <v>0</v>
      </c>
      <c r="AS5" s="48">
        <f>SUM(AP_1[Octubre]:AP_17[Octubre])</f>
        <v>0</v>
      </c>
      <c r="AT5" s="48">
        <f>SUM(AP_1[Noviembre]:AP_16[Noviembre])</f>
        <v>0</v>
      </c>
      <c r="AU5" s="49">
        <f>SUM(AP_1[Diciembre]:AP_17[Diciembre])</f>
        <v>0</v>
      </c>
      <c r="AV5" s="46"/>
    </row>
    <row r="6" spans="1:48" s="6" customFormat="1" ht="16" thickBot="1">
      <c r="A6" s="10"/>
      <c r="B6" s="33" t="s">
        <v>39</v>
      </c>
      <c r="C6" s="168"/>
      <c r="D6" s="33" t="s">
        <v>40</v>
      </c>
      <c r="E6" s="29" t="s">
        <v>41</v>
      </c>
      <c r="F6" s="156" t="s">
        <v>42</v>
      </c>
      <c r="G6" s="28" t="s">
        <v>43</v>
      </c>
      <c r="H6" s="28" t="s">
        <v>44</v>
      </c>
      <c r="I6" s="28" t="s">
        <v>45</v>
      </c>
      <c r="J6" s="30" t="s">
        <v>46</v>
      </c>
      <c r="K6" s="28" t="s">
        <v>47</v>
      </c>
      <c r="L6" s="27" t="s">
        <v>48</v>
      </c>
      <c r="M6" s="27" t="s">
        <v>49</v>
      </c>
      <c r="N6" s="28" t="s">
        <v>50</v>
      </c>
      <c r="O6" s="28" t="s">
        <v>51</v>
      </c>
      <c r="P6" s="28" t="s">
        <v>52</v>
      </c>
      <c r="Q6" s="28" t="s">
        <v>53</v>
      </c>
      <c r="R6" s="28" t="s">
        <v>54</v>
      </c>
      <c r="S6" s="28" t="s">
        <v>55</v>
      </c>
      <c r="T6" s="28" t="s">
        <v>56</v>
      </c>
      <c r="U6" s="28" t="s">
        <v>57</v>
      </c>
      <c r="V6" s="28" t="s">
        <v>58</v>
      </c>
      <c r="W6" s="140"/>
      <c r="X6" s="140"/>
      <c r="Y6" s="140"/>
      <c r="Z6" s="140"/>
      <c r="AA6" s="140"/>
      <c r="AB6" s="140"/>
      <c r="AC6" s="141"/>
      <c r="AD6" s="142"/>
      <c r="AE6" s="142"/>
      <c r="AF6" s="142"/>
      <c r="AG6" s="142"/>
      <c r="AH6" s="142"/>
      <c r="AI6" s="27" t="s">
        <v>22</v>
      </c>
      <c r="AJ6" s="27" t="s">
        <v>59</v>
      </c>
      <c r="AK6" s="27" t="s">
        <v>60</v>
      </c>
      <c r="AL6" s="27" t="s">
        <v>61</v>
      </c>
      <c r="AM6" s="27" t="s">
        <v>62</v>
      </c>
      <c r="AN6" s="27" t="s">
        <v>63</v>
      </c>
      <c r="AO6" s="27" t="s">
        <v>64</v>
      </c>
      <c r="AP6" s="27" t="s">
        <v>65</v>
      </c>
      <c r="AQ6" s="27" t="s">
        <v>66</v>
      </c>
      <c r="AR6" s="27" t="s">
        <v>67</v>
      </c>
      <c r="AS6" s="27" t="s">
        <v>68</v>
      </c>
      <c r="AT6" s="27" t="s">
        <v>69</v>
      </c>
      <c r="AU6" s="27" t="s">
        <v>70</v>
      </c>
    </row>
    <row r="7" spans="1:48" s="4" customFormat="1" ht="113.25" customHeight="1">
      <c r="A7" s="70"/>
      <c r="B7" s="234" t="s">
        <v>39</v>
      </c>
      <c r="C7" s="248" t="s">
        <v>71</v>
      </c>
      <c r="D7" s="155" t="str">
        <f>$B$6&amp;"-"&amp;F7&amp;"-"&amp;IF(G7="Final",1,IF(G7="Intermedio",2,IF(G7="Periódico",3," "))&amp;"-"&amp;IF(ISBLANK(H7),"-",VLOOKUP(H7,[1]Hidden!$C$1:$D$49,2,0)))</f>
        <v>001-01- --</v>
      </c>
      <c r="E7" s="148" t="s">
        <v>72</v>
      </c>
      <c r="F7" s="157" t="s">
        <v>73</v>
      </c>
      <c r="G7" s="71"/>
      <c r="H7" s="164"/>
      <c r="I7" s="72"/>
      <c r="J7" s="73"/>
      <c r="K7" s="74"/>
      <c r="L7" s="74"/>
      <c r="M7" s="74"/>
      <c r="N7" s="230"/>
      <c r="O7" s="230"/>
      <c r="P7" s="230"/>
      <c r="Q7" s="74"/>
      <c r="R7" s="74"/>
      <c r="S7" s="74"/>
      <c r="T7" s="230"/>
      <c r="U7" s="230"/>
      <c r="V7" s="230"/>
      <c r="W7" s="75"/>
      <c r="X7" s="75"/>
      <c r="Y7" s="75"/>
      <c r="Z7" s="75"/>
      <c r="AA7" s="75"/>
      <c r="AB7" s="75"/>
      <c r="AC7" s="76" t="s">
        <v>39</v>
      </c>
      <c r="AD7" s="77" t="s">
        <v>74</v>
      </c>
      <c r="AE7" s="77"/>
      <c r="AF7" s="77"/>
      <c r="AG7" s="77"/>
      <c r="AH7" s="77"/>
      <c r="AI7" s="36">
        <f>SUM(AP_1[[#This Row],[Enero]:[Diciembre]])</f>
        <v>0</v>
      </c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3"/>
    </row>
    <row r="8" spans="1:48" ht="90.75" customHeight="1">
      <c r="A8" s="78" t="s">
        <v>75</v>
      </c>
      <c r="B8" s="235"/>
      <c r="C8" s="249"/>
      <c r="D8" s="162" t="str">
        <f>$B$6&amp;"-"&amp;F8&amp;"-"&amp;IF(G8="Final",1,IF(G8="Intermedio",2,IF(G8="Periódico",3," "))&amp;"-"&amp;IF(ISBLANK(H8),"-",VLOOKUP(H8,[1]Hidden!$C$1:$D$49,2,0)))</f>
        <v>001-02- --</v>
      </c>
      <c r="E8" s="149" t="s">
        <v>76</v>
      </c>
      <c r="F8" s="158" t="s">
        <v>77</v>
      </c>
      <c r="G8" s="165"/>
      <c r="H8" s="87"/>
      <c r="I8" s="81"/>
      <c r="J8" s="166"/>
      <c r="K8" s="83"/>
      <c r="L8" s="83"/>
      <c r="M8" s="83"/>
      <c r="N8" s="231"/>
      <c r="O8" s="231"/>
      <c r="P8" s="231"/>
      <c r="Q8" s="83"/>
      <c r="R8" s="83"/>
      <c r="S8" s="83"/>
      <c r="T8" s="231"/>
      <c r="U8" s="231"/>
      <c r="V8" s="231"/>
      <c r="W8" s="84"/>
      <c r="X8" s="84"/>
      <c r="Y8" s="84"/>
      <c r="Z8" s="84"/>
      <c r="AA8" s="84"/>
      <c r="AB8" s="84"/>
      <c r="AC8" s="85" t="s">
        <v>78</v>
      </c>
      <c r="AD8" s="86" t="s">
        <v>79</v>
      </c>
      <c r="AE8" s="86"/>
      <c r="AF8" s="86"/>
      <c r="AG8" s="86"/>
      <c r="AH8" s="86"/>
      <c r="AI8" s="37">
        <f>SUM(AP_1[[#This Row],[Enero]:[Diciembre]])</f>
        <v>0</v>
      </c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5"/>
    </row>
    <row r="9" spans="1:48" ht="56.25" customHeight="1">
      <c r="A9" s="78"/>
      <c r="B9" s="235"/>
      <c r="C9" s="249"/>
      <c r="D9" s="162" t="str">
        <f>$B$6&amp;"-"&amp;F9&amp;"-"&amp;IF(G9="Final",1,IF(G9="Intermedio",2,IF(G9="Periódico",3," "))&amp;"-"&amp;IF(ISBLANK(H9),"-",VLOOKUP(H9,[1]Hidden!$C$1:$D$49,2,0)))</f>
        <v>001-03- --</v>
      </c>
      <c r="E9" s="149" t="s">
        <v>80</v>
      </c>
      <c r="F9" s="158" t="s">
        <v>81</v>
      </c>
      <c r="G9" s="165"/>
      <c r="H9" s="87"/>
      <c r="I9" s="81"/>
      <c r="J9" s="82"/>
      <c r="K9" s="83"/>
      <c r="L9" s="83"/>
      <c r="M9" s="83"/>
      <c r="N9" s="231"/>
      <c r="O9" s="231"/>
      <c r="P9" s="231"/>
      <c r="Q9" s="83"/>
      <c r="R9" s="83"/>
      <c r="S9" s="83"/>
      <c r="T9" s="231"/>
      <c r="U9" s="231"/>
      <c r="V9" s="231"/>
      <c r="W9" s="84"/>
      <c r="X9" s="84"/>
      <c r="Y9" s="84"/>
      <c r="Z9" s="84"/>
      <c r="AA9" s="84"/>
      <c r="AB9" s="84"/>
      <c r="AC9" s="85" t="s">
        <v>82</v>
      </c>
      <c r="AD9" s="86" t="s">
        <v>83</v>
      </c>
      <c r="AE9" s="86"/>
      <c r="AF9" s="86"/>
      <c r="AG9" s="86"/>
      <c r="AH9" s="86"/>
      <c r="AI9" s="40">
        <f>SUM(AP_1[[#This Row],[Enero]:[Diciembre]])</f>
        <v>0</v>
      </c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7"/>
    </row>
    <row r="10" spans="1:48" ht="56.25" customHeight="1" thickBot="1">
      <c r="A10" s="78"/>
      <c r="B10" s="235"/>
      <c r="C10" s="249"/>
      <c r="D10" s="180"/>
      <c r="E10" s="181"/>
      <c r="F10" s="182"/>
      <c r="G10" s="183"/>
      <c r="H10" s="184"/>
      <c r="I10" s="185"/>
      <c r="J10" s="186"/>
      <c r="K10" s="187"/>
      <c r="L10" s="187"/>
      <c r="M10" s="187"/>
      <c r="N10" s="232"/>
      <c r="O10" s="232"/>
      <c r="P10" s="232"/>
      <c r="Q10" s="187"/>
      <c r="R10" s="187"/>
      <c r="S10" s="187"/>
      <c r="T10" s="232"/>
      <c r="U10" s="232"/>
      <c r="V10" s="233"/>
      <c r="W10" s="84"/>
      <c r="X10" s="84"/>
      <c r="Y10" s="84"/>
      <c r="Z10" s="84"/>
      <c r="AA10" s="84"/>
      <c r="AB10" s="84"/>
      <c r="AC10" s="188"/>
      <c r="AD10" s="138"/>
      <c r="AE10" s="138"/>
      <c r="AF10" s="138"/>
      <c r="AG10" s="138"/>
      <c r="AH10" s="138"/>
      <c r="AI10" s="40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7"/>
    </row>
    <row r="11" spans="1:48" s="6" customFormat="1" ht="16" thickBot="1">
      <c r="A11" s="99"/>
      <c r="B11" s="100" t="s">
        <v>78</v>
      </c>
      <c r="C11" s="169"/>
      <c r="D11" s="100" t="s">
        <v>40</v>
      </c>
      <c r="E11" s="29" t="s">
        <v>41</v>
      </c>
      <c r="F11" s="160" t="s">
        <v>42</v>
      </c>
      <c r="G11" s="102" t="s">
        <v>43</v>
      </c>
      <c r="H11" s="102" t="s">
        <v>44</v>
      </c>
      <c r="I11" s="102" t="s">
        <v>45</v>
      </c>
      <c r="J11" s="103" t="s">
        <v>46</v>
      </c>
      <c r="K11" s="102" t="s">
        <v>47</v>
      </c>
      <c r="L11" s="104" t="s">
        <v>48</v>
      </c>
      <c r="M11" s="104" t="s">
        <v>49</v>
      </c>
      <c r="N11" s="102" t="s">
        <v>50</v>
      </c>
      <c r="O11" s="102" t="s">
        <v>51</v>
      </c>
      <c r="P11" s="102" t="s">
        <v>52</v>
      </c>
      <c r="Q11" s="102" t="s">
        <v>53</v>
      </c>
      <c r="R11" s="102" t="s">
        <v>54</v>
      </c>
      <c r="S11" s="102" t="s">
        <v>55</v>
      </c>
      <c r="T11" s="102" t="s">
        <v>56</v>
      </c>
      <c r="U11" s="102" t="s">
        <v>57</v>
      </c>
      <c r="V11" s="102" t="s">
        <v>58</v>
      </c>
      <c r="W11" s="105"/>
      <c r="X11" s="105"/>
      <c r="Y11" s="105"/>
      <c r="Z11" s="105"/>
      <c r="AA11" s="105"/>
      <c r="AB11" s="105"/>
      <c r="AC11" s="106"/>
      <c r="AD11" s="107"/>
      <c r="AE11" s="107"/>
      <c r="AF11" s="107"/>
      <c r="AG11" s="107"/>
      <c r="AH11" s="107"/>
      <c r="AI11" s="41" t="s">
        <v>22</v>
      </c>
      <c r="AJ11" s="41" t="s">
        <v>59</v>
      </c>
      <c r="AK11" s="41" t="s">
        <v>60</v>
      </c>
      <c r="AL11" s="41" t="s">
        <v>61</v>
      </c>
      <c r="AM11" s="41" t="s">
        <v>62</v>
      </c>
      <c r="AN11" s="41" t="s">
        <v>63</v>
      </c>
      <c r="AO11" s="41" t="s">
        <v>64</v>
      </c>
      <c r="AP11" s="41" t="s">
        <v>65</v>
      </c>
      <c r="AQ11" s="41" t="s">
        <v>66</v>
      </c>
      <c r="AR11" s="41" t="s">
        <v>67</v>
      </c>
      <c r="AS11" s="41" t="s">
        <v>68</v>
      </c>
      <c r="AT11" s="41" t="s">
        <v>69</v>
      </c>
      <c r="AU11" s="41" t="s">
        <v>70</v>
      </c>
    </row>
    <row r="12" spans="1:48" s="4" customFormat="1" ht="113.25" customHeight="1">
      <c r="A12" s="70"/>
      <c r="B12" s="234" t="s">
        <v>78</v>
      </c>
      <c r="C12" s="248" t="s">
        <v>84</v>
      </c>
      <c r="D12" s="155" t="str">
        <f>$B$11&amp;"-"&amp;F12&amp;"-"&amp;IF(G12="Final",1,IF(G12="Intermedio",2,IF(G12="Periódico",3," "))&amp;"-"&amp;IF(ISBLANK(H12),"-",VLOOKUP(H12,[1]Hidden!$C$1:$D$49,2,0)))</f>
        <v>002-- --</v>
      </c>
      <c r="E12" s="148"/>
      <c r="F12" s="157"/>
      <c r="G12" s="71"/>
      <c r="H12" s="72"/>
      <c r="I12" s="72"/>
      <c r="J12" s="73"/>
      <c r="K12" s="74"/>
      <c r="L12" s="74"/>
      <c r="M12" s="74"/>
      <c r="N12" s="230"/>
      <c r="O12" s="230"/>
      <c r="P12" s="230"/>
      <c r="Q12" s="74"/>
      <c r="R12" s="74"/>
      <c r="S12" s="74"/>
      <c r="T12" s="230"/>
      <c r="U12" s="230"/>
      <c r="V12" s="230"/>
      <c r="W12" s="75"/>
      <c r="X12" s="75"/>
      <c r="Y12" s="75"/>
      <c r="Z12" s="75"/>
      <c r="AA12" s="75"/>
      <c r="AB12" s="75"/>
      <c r="AC12" s="76"/>
      <c r="AD12" s="77"/>
      <c r="AE12" s="77"/>
      <c r="AF12" s="77"/>
      <c r="AG12" s="77"/>
      <c r="AH12" s="77"/>
      <c r="AI12" s="36">
        <f>SUM(AP_2[[#This Row],[Enero]:[Diciembre]])</f>
        <v>0</v>
      </c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3"/>
    </row>
    <row r="13" spans="1:48" ht="90.75" customHeight="1">
      <c r="A13" s="78" t="s">
        <v>75</v>
      </c>
      <c r="B13" s="235"/>
      <c r="C13" s="249"/>
      <c r="D13" s="162" t="str">
        <f>$B$11&amp;"-"&amp;F13&amp;"-"&amp;IF(G13="Final",1,IF(G13="Intermedio",2,IF(G13="Periódico",3," "))&amp;"-"&amp;IF(ISBLANK(H13),"-",VLOOKUP(H13,[1]Hidden!$C$1:$D$49,2,0)))</f>
        <v>002-- --</v>
      </c>
      <c r="E13" s="149"/>
      <c r="F13" s="158"/>
      <c r="G13" s="80"/>
      <c r="H13" s="81"/>
      <c r="I13" s="81"/>
      <c r="J13" s="82"/>
      <c r="K13" s="83"/>
      <c r="L13" s="83"/>
      <c r="M13" s="83"/>
      <c r="N13" s="231"/>
      <c r="O13" s="231"/>
      <c r="P13" s="231"/>
      <c r="Q13" s="83"/>
      <c r="R13" s="83"/>
      <c r="S13" s="83"/>
      <c r="T13" s="231"/>
      <c r="U13" s="231"/>
      <c r="V13" s="231"/>
      <c r="W13" s="84"/>
      <c r="X13" s="84"/>
      <c r="Y13" s="84"/>
      <c r="Z13" s="84"/>
      <c r="AA13" s="84"/>
      <c r="AB13" s="84"/>
      <c r="AC13" s="85"/>
      <c r="AD13" s="86"/>
      <c r="AE13" s="86"/>
      <c r="AF13" s="86"/>
      <c r="AG13" s="86"/>
      <c r="AH13" s="86"/>
      <c r="AI13" s="37">
        <f>SUM(AP_2[[#This Row],[Enero]:[Diciembre]])</f>
        <v>0</v>
      </c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5"/>
    </row>
    <row r="14" spans="1:48" ht="56.25" customHeight="1">
      <c r="A14" s="78"/>
      <c r="B14" s="235"/>
      <c r="C14" s="249"/>
      <c r="D14" s="162" t="str">
        <f>$B$11&amp;"-"&amp;F14&amp;"-"&amp;IF(G14="Final",1,IF(G14="Intermedio",2,IF(G14="Periódico",3," "))&amp;"-"&amp;IF(ISBLANK(H14),"-",VLOOKUP(H14,[1]Hidden!$C$1:$D$49,2,0)))</f>
        <v>002-- --</v>
      </c>
      <c r="E14" s="149"/>
      <c r="F14" s="158"/>
      <c r="G14" s="80"/>
      <c r="H14" s="87"/>
      <c r="I14" s="81"/>
      <c r="J14" s="82"/>
      <c r="K14" s="83"/>
      <c r="L14" s="83"/>
      <c r="M14" s="83"/>
      <c r="N14" s="231"/>
      <c r="O14" s="231"/>
      <c r="P14" s="231"/>
      <c r="Q14" s="83"/>
      <c r="R14" s="83"/>
      <c r="S14" s="83"/>
      <c r="T14" s="231"/>
      <c r="U14" s="231"/>
      <c r="V14" s="231"/>
      <c r="W14" s="84"/>
      <c r="X14" s="84"/>
      <c r="Y14" s="84"/>
      <c r="Z14" s="84"/>
      <c r="AA14" s="84"/>
      <c r="AB14" s="84"/>
      <c r="AC14" s="85"/>
      <c r="AD14" s="86"/>
      <c r="AE14" s="86"/>
      <c r="AF14" s="86"/>
      <c r="AG14" s="86"/>
      <c r="AH14" s="86"/>
      <c r="AI14" s="40">
        <f>SUM(AP_2[[#This Row],[Enero]:[Diciembre]])</f>
        <v>0</v>
      </c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7"/>
    </row>
    <row r="15" spans="1:48" ht="56.25" customHeight="1" thickBot="1">
      <c r="A15" s="88"/>
      <c r="B15" s="236"/>
      <c r="C15" s="250"/>
      <c r="D15" s="89"/>
      <c r="E15" s="150"/>
      <c r="F15" s="159"/>
      <c r="G15" s="90"/>
      <c r="H15" s="91"/>
      <c r="I15" s="92"/>
      <c r="J15" s="93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5"/>
      <c r="W15" s="96"/>
      <c r="X15" s="96"/>
      <c r="Y15" s="96"/>
      <c r="Z15" s="96"/>
      <c r="AA15" s="96"/>
      <c r="AB15" s="96"/>
      <c r="AC15" s="97"/>
      <c r="AD15" s="98"/>
      <c r="AE15" s="98"/>
      <c r="AF15" s="98"/>
      <c r="AG15" s="98"/>
      <c r="AH15" s="98"/>
      <c r="AI15" s="39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9"/>
    </row>
    <row r="16" spans="1:48" s="6" customFormat="1" ht="16" thickBot="1">
      <c r="A16" s="99"/>
      <c r="B16" s="100" t="s">
        <v>82</v>
      </c>
      <c r="C16" s="169"/>
      <c r="D16" s="100" t="s">
        <v>40</v>
      </c>
      <c r="E16" s="29" t="s">
        <v>85</v>
      </c>
      <c r="F16" s="160" t="s">
        <v>42</v>
      </c>
      <c r="G16" s="102" t="s">
        <v>43</v>
      </c>
      <c r="H16" s="102" t="s">
        <v>44</v>
      </c>
      <c r="I16" s="102" t="s">
        <v>45</v>
      </c>
      <c r="J16" s="103" t="s">
        <v>46</v>
      </c>
      <c r="K16" s="102" t="s">
        <v>47</v>
      </c>
      <c r="L16" s="104" t="s">
        <v>48</v>
      </c>
      <c r="M16" s="104" t="s">
        <v>49</v>
      </c>
      <c r="N16" s="102" t="s">
        <v>50</v>
      </c>
      <c r="O16" s="102" t="s">
        <v>51</v>
      </c>
      <c r="P16" s="102" t="s">
        <v>52</v>
      </c>
      <c r="Q16" s="102" t="s">
        <v>53</v>
      </c>
      <c r="R16" s="102" t="s">
        <v>54</v>
      </c>
      <c r="S16" s="102" t="s">
        <v>55</v>
      </c>
      <c r="T16" s="102" t="s">
        <v>56</v>
      </c>
      <c r="U16" s="102" t="s">
        <v>57</v>
      </c>
      <c r="V16" s="102" t="s">
        <v>58</v>
      </c>
      <c r="W16" s="105"/>
      <c r="X16" s="105"/>
      <c r="Y16" s="105"/>
      <c r="Z16" s="105"/>
      <c r="AA16" s="105"/>
      <c r="AB16" s="105"/>
      <c r="AC16" s="106"/>
      <c r="AD16" s="107"/>
      <c r="AE16" s="107"/>
      <c r="AF16" s="107"/>
      <c r="AG16" s="107"/>
      <c r="AH16" s="107"/>
      <c r="AI16" s="41" t="s">
        <v>22</v>
      </c>
      <c r="AJ16" s="41" t="s">
        <v>59</v>
      </c>
      <c r="AK16" s="41" t="s">
        <v>60</v>
      </c>
      <c r="AL16" s="41" t="s">
        <v>61</v>
      </c>
      <c r="AM16" s="41" t="s">
        <v>62</v>
      </c>
      <c r="AN16" s="41" t="s">
        <v>63</v>
      </c>
      <c r="AO16" s="41" t="s">
        <v>64</v>
      </c>
      <c r="AP16" s="41" t="s">
        <v>65</v>
      </c>
      <c r="AQ16" s="41" t="s">
        <v>66</v>
      </c>
      <c r="AR16" s="41" t="s">
        <v>67</v>
      </c>
      <c r="AS16" s="41" t="s">
        <v>68</v>
      </c>
      <c r="AT16" s="41" t="s">
        <v>69</v>
      </c>
      <c r="AU16" s="41" t="s">
        <v>70</v>
      </c>
    </row>
    <row r="17" spans="1:47" s="4" customFormat="1" ht="113.25" customHeight="1">
      <c r="A17" s="70"/>
      <c r="B17" s="234" t="s">
        <v>82</v>
      </c>
      <c r="C17" s="248" t="s">
        <v>86</v>
      </c>
      <c r="D17" s="155" t="str">
        <f>$B$16&amp;"-"&amp;F17&amp;"-"&amp;IF(G17="Final",1,IF(G17="Intermedio",2,IF(G17="Periódico",3," "))&amp;"-"&amp;IF(ISBLANK(H17),"-",VLOOKUP(H17,[1]Hidden!$C$1:$D$49,2,0)))</f>
        <v>003-- --</v>
      </c>
      <c r="E17" s="148"/>
      <c r="F17" s="157"/>
      <c r="G17" s="71"/>
      <c r="H17" s="72"/>
      <c r="I17" s="72"/>
      <c r="J17" s="73"/>
      <c r="K17" s="74"/>
      <c r="L17" s="74"/>
      <c r="M17" s="74"/>
      <c r="N17" s="230"/>
      <c r="O17" s="230"/>
      <c r="P17" s="230"/>
      <c r="Q17" s="74"/>
      <c r="R17" s="74"/>
      <c r="S17" s="74"/>
      <c r="T17" s="230"/>
      <c r="U17" s="230"/>
      <c r="V17" s="230"/>
      <c r="W17" s="75"/>
      <c r="X17" s="75"/>
      <c r="Y17" s="75"/>
      <c r="Z17" s="75"/>
      <c r="AA17" s="75"/>
      <c r="AB17" s="75"/>
      <c r="AC17" s="76"/>
      <c r="AD17" s="77"/>
      <c r="AE17" s="77"/>
      <c r="AF17" s="77"/>
      <c r="AG17" s="77"/>
      <c r="AH17" s="77"/>
      <c r="AI17" s="36">
        <f>SUM(AP_3[[#This Row],[Enero]:[Diciembre]])</f>
        <v>0</v>
      </c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3"/>
    </row>
    <row r="18" spans="1:47" ht="90.75" customHeight="1">
      <c r="A18" s="78" t="s">
        <v>75</v>
      </c>
      <c r="B18" s="235"/>
      <c r="C18" s="249"/>
      <c r="D18" s="162" t="str">
        <f>$B$16&amp;"-"&amp;F18&amp;"-"&amp;IF(G18="Final",1,IF(G18="Intermedio",2,IF(G18="Periódico",3," "))&amp;"-"&amp;IF(ISBLANK(H18),"-",VLOOKUP(H18,[1]Hidden!$C$1:$D$49,2,0)))</f>
        <v>003-- --</v>
      </c>
      <c r="E18" s="149"/>
      <c r="F18" s="158"/>
      <c r="G18" s="80"/>
      <c r="H18" s="81"/>
      <c r="I18" s="81"/>
      <c r="J18" s="82"/>
      <c r="K18" s="83"/>
      <c r="L18" s="83"/>
      <c r="M18" s="83"/>
      <c r="N18" s="231"/>
      <c r="O18" s="231"/>
      <c r="P18" s="231"/>
      <c r="Q18" s="83"/>
      <c r="R18" s="83"/>
      <c r="S18" s="83"/>
      <c r="T18" s="231"/>
      <c r="U18" s="231"/>
      <c r="V18" s="231"/>
      <c r="W18" s="84"/>
      <c r="X18" s="84"/>
      <c r="Y18" s="84"/>
      <c r="Z18" s="84"/>
      <c r="AA18" s="84"/>
      <c r="AB18" s="84"/>
      <c r="AC18" s="85"/>
      <c r="AD18" s="86"/>
      <c r="AE18" s="86"/>
      <c r="AF18" s="86"/>
      <c r="AG18" s="86"/>
      <c r="AH18" s="86"/>
      <c r="AI18" s="37">
        <f>SUM(AP_3[[#This Row],[Enero]:[Diciembre]])</f>
        <v>0</v>
      </c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5"/>
    </row>
    <row r="19" spans="1:47" ht="56.25" customHeight="1">
      <c r="A19" s="78"/>
      <c r="B19" s="235"/>
      <c r="C19" s="249"/>
      <c r="D19" s="162" t="str">
        <f>$B$16&amp;"-"&amp;F19&amp;"-"&amp;IF(G19="Final",1,IF(G19="Intermedio",2,IF(G19="Periódico",3," "))&amp;"-"&amp;IF(ISBLANK(H19),"-",VLOOKUP(H19,[1]Hidden!$C$1:$D$49,2,0)))</f>
        <v>003-- --</v>
      </c>
      <c r="E19" s="149"/>
      <c r="F19" s="158"/>
      <c r="G19" s="80"/>
      <c r="H19" s="87"/>
      <c r="I19" s="81"/>
      <c r="J19" s="82"/>
      <c r="K19" s="83"/>
      <c r="L19" s="83"/>
      <c r="M19" s="83"/>
      <c r="N19" s="231"/>
      <c r="O19" s="231"/>
      <c r="P19" s="231"/>
      <c r="Q19" s="83"/>
      <c r="R19" s="83"/>
      <c r="S19" s="83"/>
      <c r="T19" s="231"/>
      <c r="U19" s="231"/>
      <c r="V19" s="231"/>
      <c r="W19" s="84"/>
      <c r="X19" s="84"/>
      <c r="Y19" s="84"/>
      <c r="Z19" s="84"/>
      <c r="AA19" s="84"/>
      <c r="AB19" s="84"/>
      <c r="AC19" s="85"/>
      <c r="AD19" s="86"/>
      <c r="AE19" s="86"/>
      <c r="AF19" s="86"/>
      <c r="AG19" s="86"/>
      <c r="AH19" s="86"/>
      <c r="AI19" s="40">
        <f>SUM(AP_3[[#This Row],[Enero]:[Diciembre]])</f>
        <v>0</v>
      </c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7"/>
    </row>
    <row r="20" spans="1:47" ht="56.25" customHeight="1" thickBot="1">
      <c r="A20" s="88"/>
      <c r="B20" s="236"/>
      <c r="C20" s="250"/>
      <c r="D20" s="89"/>
      <c r="E20" s="150"/>
      <c r="F20" s="159"/>
      <c r="G20" s="90"/>
      <c r="H20" s="91"/>
      <c r="I20" s="92"/>
      <c r="J20" s="93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5"/>
      <c r="W20" s="96"/>
      <c r="X20" s="96"/>
      <c r="Y20" s="96"/>
      <c r="Z20" s="96"/>
      <c r="AA20" s="96"/>
      <c r="AB20" s="96"/>
      <c r="AC20" s="97"/>
      <c r="AD20" s="98"/>
      <c r="AE20" s="98"/>
      <c r="AF20" s="98"/>
      <c r="AG20" s="98"/>
      <c r="AH20" s="98"/>
      <c r="AI20" s="39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9"/>
    </row>
    <row r="21" spans="1:47" s="6" customFormat="1" ht="16" thickBot="1">
      <c r="A21" s="99"/>
      <c r="B21" s="100" t="s">
        <v>87</v>
      </c>
      <c r="C21" s="169"/>
      <c r="D21" s="100" t="s">
        <v>40</v>
      </c>
      <c r="E21" s="29" t="s">
        <v>85</v>
      </c>
      <c r="F21" s="160" t="s">
        <v>42</v>
      </c>
      <c r="G21" s="102" t="s">
        <v>43</v>
      </c>
      <c r="H21" s="102" t="s">
        <v>44</v>
      </c>
      <c r="I21" s="102" t="s">
        <v>45</v>
      </c>
      <c r="J21" s="103" t="s">
        <v>46</v>
      </c>
      <c r="K21" s="102" t="s">
        <v>47</v>
      </c>
      <c r="L21" s="104" t="s">
        <v>48</v>
      </c>
      <c r="M21" s="104" t="s">
        <v>49</v>
      </c>
      <c r="N21" s="102" t="s">
        <v>50</v>
      </c>
      <c r="O21" s="102" t="s">
        <v>51</v>
      </c>
      <c r="P21" s="102" t="s">
        <v>52</v>
      </c>
      <c r="Q21" s="102" t="s">
        <v>53</v>
      </c>
      <c r="R21" s="102" t="s">
        <v>54</v>
      </c>
      <c r="S21" s="102" t="s">
        <v>55</v>
      </c>
      <c r="T21" s="102" t="s">
        <v>56</v>
      </c>
      <c r="U21" s="102" t="s">
        <v>57</v>
      </c>
      <c r="V21" s="102" t="s">
        <v>58</v>
      </c>
      <c r="W21" s="105"/>
      <c r="X21" s="105"/>
      <c r="Y21" s="105"/>
      <c r="Z21" s="105"/>
      <c r="AA21" s="105"/>
      <c r="AB21" s="105"/>
      <c r="AC21" s="106"/>
      <c r="AD21" s="107"/>
      <c r="AE21" s="107"/>
      <c r="AF21" s="107"/>
      <c r="AG21" s="107"/>
      <c r="AH21" s="107"/>
      <c r="AI21" s="41" t="s">
        <v>22</v>
      </c>
      <c r="AJ21" s="41" t="s">
        <v>59</v>
      </c>
      <c r="AK21" s="41" t="s">
        <v>60</v>
      </c>
      <c r="AL21" s="41" t="s">
        <v>61</v>
      </c>
      <c r="AM21" s="41" t="s">
        <v>62</v>
      </c>
      <c r="AN21" s="41" t="s">
        <v>63</v>
      </c>
      <c r="AO21" s="41" t="s">
        <v>64</v>
      </c>
      <c r="AP21" s="41" t="s">
        <v>65</v>
      </c>
      <c r="AQ21" s="41" t="s">
        <v>66</v>
      </c>
      <c r="AR21" s="41" t="s">
        <v>67</v>
      </c>
      <c r="AS21" s="41" t="s">
        <v>68</v>
      </c>
      <c r="AT21" s="41" t="s">
        <v>69</v>
      </c>
      <c r="AU21" s="41" t="s">
        <v>70</v>
      </c>
    </row>
    <row r="22" spans="1:47" s="4" customFormat="1" ht="113.25" customHeight="1">
      <c r="A22" s="70"/>
      <c r="B22" s="234" t="s">
        <v>87</v>
      </c>
      <c r="C22" s="248" t="s">
        <v>88</v>
      </c>
      <c r="D22" s="155" t="str">
        <f>$B$21&amp;"-"&amp;F22&amp;"-"&amp;IF(G22="Final",1,IF(G22="Intermedio",2,IF(G22="Periódico",3," "))&amp;"-"&amp;IF(ISBLANK(H22),"-",VLOOKUP(H22,[1]Hidden!$C$1:$D$49,2,0)))</f>
        <v>004-- --</v>
      </c>
      <c r="E22" s="148"/>
      <c r="F22" s="157"/>
      <c r="G22" s="71"/>
      <c r="H22" s="72"/>
      <c r="I22" s="72"/>
      <c r="J22" s="73"/>
      <c r="K22" s="74"/>
      <c r="L22" s="74"/>
      <c r="M22" s="74"/>
      <c r="N22" s="230"/>
      <c r="O22" s="230"/>
      <c r="P22" s="230"/>
      <c r="Q22" s="74"/>
      <c r="R22" s="74"/>
      <c r="S22" s="74"/>
      <c r="T22" s="230"/>
      <c r="U22" s="230"/>
      <c r="V22" s="230"/>
      <c r="W22" s="75"/>
      <c r="X22" s="75"/>
      <c r="Y22" s="75"/>
      <c r="Z22" s="75"/>
      <c r="AA22" s="75"/>
      <c r="AB22" s="75"/>
      <c r="AC22" s="76"/>
      <c r="AD22" s="77"/>
      <c r="AE22" s="77"/>
      <c r="AF22" s="77"/>
      <c r="AG22" s="77"/>
      <c r="AH22" s="77"/>
      <c r="AI22" s="36">
        <f>SUM(AP_4[[#This Row],[Enero]:[Diciembre]])</f>
        <v>0</v>
      </c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3"/>
    </row>
    <row r="23" spans="1:47" ht="90.75" customHeight="1">
      <c r="A23" s="78" t="s">
        <v>75</v>
      </c>
      <c r="B23" s="235"/>
      <c r="C23" s="249"/>
      <c r="D23" s="162" t="str">
        <f>$B$21&amp;"-"&amp;F23&amp;"-"&amp;IF(G23="Final",1,IF(G23="Intermedio",2,IF(G23="Periódico",3," "))&amp;"-"&amp;IF(ISBLANK(H23),"-",VLOOKUP(H23,[1]Hidden!$C$1:$D$49,2,0)))</f>
        <v>004-- --</v>
      </c>
      <c r="E23" s="149"/>
      <c r="F23" s="158"/>
      <c r="G23" s="80"/>
      <c r="H23" s="81"/>
      <c r="I23" s="81"/>
      <c r="J23" s="82"/>
      <c r="K23" s="83"/>
      <c r="L23" s="83"/>
      <c r="M23" s="83"/>
      <c r="N23" s="231"/>
      <c r="O23" s="231"/>
      <c r="P23" s="231"/>
      <c r="Q23" s="83"/>
      <c r="R23" s="83"/>
      <c r="S23" s="83"/>
      <c r="T23" s="231"/>
      <c r="U23" s="231"/>
      <c r="V23" s="231"/>
      <c r="W23" s="84"/>
      <c r="X23" s="84"/>
      <c r="Y23" s="84"/>
      <c r="Z23" s="84"/>
      <c r="AA23" s="84"/>
      <c r="AB23" s="84"/>
      <c r="AC23" s="85"/>
      <c r="AD23" s="86"/>
      <c r="AE23" s="86"/>
      <c r="AF23" s="86"/>
      <c r="AG23" s="86"/>
      <c r="AH23" s="86"/>
      <c r="AI23" s="37">
        <f>SUM(AP_4[[#This Row],[Enero]:[Diciembre]])</f>
        <v>0</v>
      </c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5"/>
    </row>
    <row r="24" spans="1:47" ht="56.25" customHeight="1">
      <c r="A24" s="78"/>
      <c r="B24" s="235"/>
      <c r="C24" s="249"/>
      <c r="D24" s="162" t="str">
        <f>$B$21&amp;"-"&amp;F24&amp;"-"&amp;IF(G24="Final",1,IF(G24="Intermedio",2,IF(G24="Periódico",3," "))&amp;"-"&amp;IF(ISBLANK(H24),"-",VLOOKUP(H24,[1]Hidden!$C$1:$D$49,2,0)))</f>
        <v>004-- --</v>
      </c>
      <c r="E24" s="149"/>
      <c r="F24" s="158"/>
      <c r="G24" s="80"/>
      <c r="H24" s="87"/>
      <c r="I24" s="81"/>
      <c r="J24" s="82"/>
      <c r="K24" s="83"/>
      <c r="L24" s="83"/>
      <c r="M24" s="83"/>
      <c r="N24" s="231"/>
      <c r="O24" s="231"/>
      <c r="P24" s="231"/>
      <c r="Q24" s="83"/>
      <c r="R24" s="83"/>
      <c r="S24" s="83"/>
      <c r="T24" s="231"/>
      <c r="U24" s="231"/>
      <c r="V24" s="231"/>
      <c r="W24" s="84"/>
      <c r="X24" s="84"/>
      <c r="Y24" s="84"/>
      <c r="Z24" s="84"/>
      <c r="AA24" s="84"/>
      <c r="AB24" s="84"/>
      <c r="AC24" s="85"/>
      <c r="AD24" s="86"/>
      <c r="AE24" s="86"/>
      <c r="AF24" s="86"/>
      <c r="AG24" s="86"/>
      <c r="AH24" s="86"/>
      <c r="AI24" s="40">
        <f>SUM(AP_4[[#This Row],[Enero]:[Diciembre]])</f>
        <v>0</v>
      </c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7"/>
    </row>
    <row r="25" spans="1:47" ht="56.25" customHeight="1" thickBot="1">
      <c r="A25" s="88"/>
      <c r="B25" s="236"/>
      <c r="C25" s="250"/>
      <c r="D25" s="89"/>
      <c r="E25" s="150"/>
      <c r="F25" s="159"/>
      <c r="G25" s="90"/>
      <c r="H25" s="91"/>
      <c r="I25" s="92"/>
      <c r="J25" s="93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5"/>
      <c r="W25" s="96"/>
      <c r="X25" s="96"/>
      <c r="Y25" s="96"/>
      <c r="Z25" s="96"/>
      <c r="AA25" s="96"/>
      <c r="AB25" s="96"/>
      <c r="AC25" s="97"/>
      <c r="AD25" s="98"/>
      <c r="AE25" s="98"/>
      <c r="AF25" s="98"/>
      <c r="AG25" s="98"/>
      <c r="AH25" s="98"/>
      <c r="AI25" s="39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9"/>
    </row>
    <row r="26" spans="1:47" s="6" customFormat="1" ht="16" thickBot="1">
      <c r="A26" s="99"/>
      <c r="B26" s="100" t="s">
        <v>89</v>
      </c>
      <c r="C26" s="169"/>
      <c r="D26" s="100" t="s">
        <v>40</v>
      </c>
      <c r="E26" s="29" t="s">
        <v>85</v>
      </c>
      <c r="F26" s="160" t="s">
        <v>42</v>
      </c>
      <c r="G26" s="102" t="s">
        <v>43</v>
      </c>
      <c r="H26" s="102" t="s">
        <v>44</v>
      </c>
      <c r="I26" s="102" t="s">
        <v>45</v>
      </c>
      <c r="J26" s="103" t="s">
        <v>46</v>
      </c>
      <c r="K26" s="102" t="s">
        <v>47</v>
      </c>
      <c r="L26" s="104" t="s">
        <v>48</v>
      </c>
      <c r="M26" s="104" t="s">
        <v>49</v>
      </c>
      <c r="N26" s="102" t="s">
        <v>50</v>
      </c>
      <c r="O26" s="102" t="s">
        <v>51</v>
      </c>
      <c r="P26" s="102" t="s">
        <v>52</v>
      </c>
      <c r="Q26" s="102" t="s">
        <v>53</v>
      </c>
      <c r="R26" s="102" t="s">
        <v>54</v>
      </c>
      <c r="S26" s="102" t="s">
        <v>55</v>
      </c>
      <c r="T26" s="102" t="s">
        <v>56</v>
      </c>
      <c r="U26" s="102" t="s">
        <v>57</v>
      </c>
      <c r="V26" s="102" t="s">
        <v>58</v>
      </c>
      <c r="W26" s="105"/>
      <c r="X26" s="105"/>
      <c r="Y26" s="105"/>
      <c r="Z26" s="105"/>
      <c r="AA26" s="105"/>
      <c r="AB26" s="105"/>
      <c r="AC26" s="106"/>
      <c r="AD26" s="107"/>
      <c r="AE26" s="107"/>
      <c r="AF26" s="107"/>
      <c r="AG26" s="107"/>
      <c r="AH26" s="107"/>
      <c r="AI26" s="41" t="s">
        <v>22</v>
      </c>
      <c r="AJ26" s="41" t="s">
        <v>59</v>
      </c>
      <c r="AK26" s="41" t="s">
        <v>60</v>
      </c>
      <c r="AL26" s="41" t="s">
        <v>61</v>
      </c>
      <c r="AM26" s="41" t="s">
        <v>62</v>
      </c>
      <c r="AN26" s="41" t="s">
        <v>63</v>
      </c>
      <c r="AO26" s="41" t="s">
        <v>64</v>
      </c>
      <c r="AP26" s="41" t="s">
        <v>65</v>
      </c>
      <c r="AQ26" s="41" t="s">
        <v>66</v>
      </c>
      <c r="AR26" s="41" t="s">
        <v>67</v>
      </c>
      <c r="AS26" s="41" t="s">
        <v>68</v>
      </c>
      <c r="AT26" s="41" t="s">
        <v>69</v>
      </c>
      <c r="AU26" s="41" t="s">
        <v>70</v>
      </c>
    </row>
    <row r="27" spans="1:47" s="4" customFormat="1" ht="113.25" customHeight="1">
      <c r="A27" s="70"/>
      <c r="B27" s="234" t="s">
        <v>89</v>
      </c>
      <c r="C27" s="248" t="s">
        <v>90</v>
      </c>
      <c r="D27" s="155" t="str">
        <f>$B$26&amp;"-"&amp;F27&amp;"-"&amp;IF(G27="Final",1,IF(G27="Intermedio",2,IF(G27="Periódico",3," "))&amp;"-"&amp;IF(ISBLANK(H27),"-",VLOOKUP(H27,[1]Hidden!$C$1:$D$49,2,0)))</f>
        <v>005-- --</v>
      </c>
      <c r="E27" s="148"/>
      <c r="F27" s="157"/>
      <c r="G27" s="71"/>
      <c r="H27" s="72"/>
      <c r="I27" s="72"/>
      <c r="J27" s="73"/>
      <c r="K27" s="74"/>
      <c r="L27" s="74"/>
      <c r="M27" s="74"/>
      <c r="N27" s="230"/>
      <c r="O27" s="230"/>
      <c r="P27" s="230"/>
      <c r="Q27" s="74"/>
      <c r="R27" s="74"/>
      <c r="S27" s="74"/>
      <c r="T27" s="230"/>
      <c r="U27" s="230"/>
      <c r="V27" s="230"/>
      <c r="W27" s="75"/>
      <c r="X27" s="75"/>
      <c r="Y27" s="75"/>
      <c r="Z27" s="75"/>
      <c r="AA27" s="75"/>
      <c r="AB27" s="75"/>
      <c r="AC27" s="76"/>
      <c r="AD27" s="77"/>
      <c r="AE27" s="77"/>
      <c r="AF27" s="77"/>
      <c r="AG27" s="77"/>
      <c r="AH27" s="77"/>
      <c r="AI27" s="36">
        <f>SUM(AP_5[[#This Row],[Enero]:[Diciembre]])</f>
        <v>0</v>
      </c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3"/>
    </row>
    <row r="28" spans="1:47" ht="90.75" customHeight="1">
      <c r="A28" s="78" t="s">
        <v>75</v>
      </c>
      <c r="B28" s="235"/>
      <c r="C28" s="249"/>
      <c r="D28" s="162" t="str">
        <f>$B$26&amp;"-"&amp;F28&amp;"-"&amp;IF(G28="Final",1,IF(G28="Intermedio",2,IF(G28="Periódico",3," "))&amp;"-"&amp;IF(ISBLANK(H28),"-",VLOOKUP(H28,[1]Hidden!$C$1:$D$49,2,0)))</f>
        <v>005-- --</v>
      </c>
      <c r="E28" s="149"/>
      <c r="F28" s="158"/>
      <c r="G28" s="80"/>
      <c r="H28" s="81"/>
      <c r="I28" s="81"/>
      <c r="J28" s="82"/>
      <c r="K28" s="83"/>
      <c r="L28" s="83"/>
      <c r="M28" s="83"/>
      <c r="N28" s="231"/>
      <c r="O28" s="231"/>
      <c r="P28" s="231"/>
      <c r="Q28" s="83"/>
      <c r="R28" s="83"/>
      <c r="S28" s="83"/>
      <c r="T28" s="231"/>
      <c r="U28" s="231"/>
      <c r="V28" s="231"/>
      <c r="W28" s="84"/>
      <c r="X28" s="84"/>
      <c r="Y28" s="84"/>
      <c r="Z28" s="84"/>
      <c r="AA28" s="84"/>
      <c r="AB28" s="84"/>
      <c r="AC28" s="85"/>
      <c r="AD28" s="86"/>
      <c r="AE28" s="86"/>
      <c r="AF28" s="86"/>
      <c r="AG28" s="86"/>
      <c r="AH28" s="86"/>
      <c r="AI28" s="37">
        <f>SUM(AP_5[[#This Row],[Enero]:[Diciembre]])</f>
        <v>0</v>
      </c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5"/>
    </row>
    <row r="29" spans="1:47" ht="56.25" customHeight="1">
      <c r="A29" s="78"/>
      <c r="B29" s="235"/>
      <c r="C29" s="249"/>
      <c r="D29" s="162" t="str">
        <f>$B$26&amp;"-"&amp;F29&amp;"-"&amp;IF(G29="Final",1,IF(G29="Intermedio",2,IF(G29="Periódico",3," "))&amp;"-"&amp;IF(ISBLANK(H29),"-",VLOOKUP(H29,[1]Hidden!$C$1:$D$49,2,0)))</f>
        <v>005-- --</v>
      </c>
      <c r="E29" s="149"/>
      <c r="F29" s="158"/>
      <c r="G29" s="80"/>
      <c r="H29" s="87"/>
      <c r="I29" s="81"/>
      <c r="J29" s="82"/>
      <c r="K29" s="83"/>
      <c r="L29" s="83"/>
      <c r="M29" s="83"/>
      <c r="N29" s="231"/>
      <c r="O29" s="231"/>
      <c r="P29" s="231"/>
      <c r="Q29" s="83"/>
      <c r="R29" s="83"/>
      <c r="S29" s="83"/>
      <c r="T29" s="231"/>
      <c r="U29" s="231"/>
      <c r="V29" s="231"/>
      <c r="W29" s="84"/>
      <c r="X29" s="84"/>
      <c r="Y29" s="84"/>
      <c r="Z29" s="84"/>
      <c r="AA29" s="84"/>
      <c r="AB29" s="84"/>
      <c r="AC29" s="85"/>
      <c r="AD29" s="86"/>
      <c r="AE29" s="86"/>
      <c r="AF29" s="86"/>
      <c r="AG29" s="86"/>
      <c r="AH29" s="86"/>
      <c r="AI29" s="40">
        <f>SUM(AP_5[[#This Row],[Enero]:[Diciembre]])</f>
        <v>0</v>
      </c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7"/>
    </row>
    <row r="30" spans="1:47" ht="56.25" customHeight="1" thickBot="1">
      <c r="A30" s="88"/>
      <c r="B30" s="236"/>
      <c r="C30" s="250"/>
      <c r="D30" s="89"/>
      <c r="E30" s="150"/>
      <c r="F30" s="159"/>
      <c r="G30" s="90"/>
      <c r="H30" s="91"/>
      <c r="I30" s="92"/>
      <c r="J30" s="93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5"/>
      <c r="W30" s="96"/>
      <c r="X30" s="96"/>
      <c r="Y30" s="96"/>
      <c r="Z30" s="96"/>
      <c r="AA30" s="96"/>
      <c r="AB30" s="96"/>
      <c r="AC30" s="97"/>
      <c r="AD30" s="98"/>
      <c r="AE30" s="98"/>
      <c r="AF30" s="98"/>
      <c r="AG30" s="98"/>
      <c r="AH30" s="98"/>
      <c r="AI30" s="39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9"/>
    </row>
    <row r="31" spans="1:47" s="6" customFormat="1" ht="16" thickBot="1">
      <c r="A31" s="99"/>
      <c r="B31" s="100" t="s">
        <v>91</v>
      </c>
      <c r="C31" s="169"/>
      <c r="D31" s="100" t="s">
        <v>40</v>
      </c>
      <c r="E31" s="29" t="s">
        <v>85</v>
      </c>
      <c r="F31" s="160" t="s">
        <v>42</v>
      </c>
      <c r="G31" s="102" t="s">
        <v>43</v>
      </c>
      <c r="H31" s="102" t="s">
        <v>44</v>
      </c>
      <c r="I31" s="102" t="s">
        <v>45</v>
      </c>
      <c r="J31" s="103" t="s">
        <v>46</v>
      </c>
      <c r="K31" s="102" t="s">
        <v>47</v>
      </c>
      <c r="L31" s="104" t="s">
        <v>48</v>
      </c>
      <c r="M31" s="104" t="s">
        <v>49</v>
      </c>
      <c r="N31" s="102" t="s">
        <v>50</v>
      </c>
      <c r="O31" s="102" t="s">
        <v>51</v>
      </c>
      <c r="P31" s="102" t="s">
        <v>52</v>
      </c>
      <c r="Q31" s="102" t="s">
        <v>53</v>
      </c>
      <c r="R31" s="102" t="s">
        <v>54</v>
      </c>
      <c r="S31" s="102" t="s">
        <v>55</v>
      </c>
      <c r="T31" s="102" t="s">
        <v>56</v>
      </c>
      <c r="U31" s="102" t="s">
        <v>57</v>
      </c>
      <c r="V31" s="102" t="s">
        <v>58</v>
      </c>
      <c r="W31" s="105"/>
      <c r="X31" s="105"/>
      <c r="Y31" s="105"/>
      <c r="Z31" s="105"/>
      <c r="AA31" s="105"/>
      <c r="AB31" s="105"/>
      <c r="AC31" s="106"/>
      <c r="AD31" s="107"/>
      <c r="AE31" s="107"/>
      <c r="AF31" s="107"/>
      <c r="AG31" s="107"/>
      <c r="AH31" s="107"/>
      <c r="AI31" s="41" t="s">
        <v>22</v>
      </c>
      <c r="AJ31" s="41" t="s">
        <v>59</v>
      </c>
      <c r="AK31" s="41" t="s">
        <v>60</v>
      </c>
      <c r="AL31" s="41" t="s">
        <v>61</v>
      </c>
      <c r="AM31" s="41" t="s">
        <v>62</v>
      </c>
      <c r="AN31" s="41" t="s">
        <v>63</v>
      </c>
      <c r="AO31" s="41" t="s">
        <v>64</v>
      </c>
      <c r="AP31" s="41" t="s">
        <v>65</v>
      </c>
      <c r="AQ31" s="41" t="s">
        <v>66</v>
      </c>
      <c r="AR31" s="41" t="s">
        <v>67</v>
      </c>
      <c r="AS31" s="41" t="s">
        <v>68</v>
      </c>
      <c r="AT31" s="41" t="s">
        <v>69</v>
      </c>
      <c r="AU31" s="41" t="s">
        <v>70</v>
      </c>
    </row>
    <row r="32" spans="1:47" s="4" customFormat="1" ht="113.25" customHeight="1">
      <c r="A32" s="70"/>
      <c r="B32" s="234" t="s">
        <v>91</v>
      </c>
      <c r="C32" s="248" t="s">
        <v>92</v>
      </c>
      <c r="D32" s="155" t="str">
        <f>$B$31&amp;"-"&amp;F32&amp;"-"&amp;IF(G32="Final",1,IF(G32="Intermedio",2,IF(G32="Periódico",3," "))&amp;"-"&amp;IF(ISBLANK(H32),"-",VLOOKUP(H32,[1]Hidden!$C$1:$D$49,2,0)))</f>
        <v>006-- --</v>
      </c>
      <c r="E32" s="148"/>
      <c r="F32" s="157"/>
      <c r="G32" s="71"/>
      <c r="H32" s="72"/>
      <c r="I32" s="72"/>
      <c r="J32" s="73"/>
      <c r="K32" s="74"/>
      <c r="L32" s="74"/>
      <c r="M32" s="74"/>
      <c r="N32" s="230"/>
      <c r="O32" s="230"/>
      <c r="P32" s="230"/>
      <c r="Q32" s="74"/>
      <c r="R32" s="74"/>
      <c r="S32" s="74"/>
      <c r="T32" s="230"/>
      <c r="U32" s="230"/>
      <c r="V32" s="230"/>
      <c r="W32" s="75"/>
      <c r="X32" s="75"/>
      <c r="Y32" s="75"/>
      <c r="Z32" s="75"/>
      <c r="AA32" s="75"/>
      <c r="AB32" s="75"/>
      <c r="AC32" s="76"/>
      <c r="AD32" s="77"/>
      <c r="AE32" s="77"/>
      <c r="AF32" s="77"/>
      <c r="AG32" s="77"/>
      <c r="AH32" s="77"/>
      <c r="AI32" s="36">
        <f>SUM(AP_6[[#This Row],[Enero]:[Diciembre]])</f>
        <v>0</v>
      </c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3"/>
    </row>
    <row r="33" spans="1:47" ht="90.75" customHeight="1">
      <c r="A33" s="78" t="s">
        <v>75</v>
      </c>
      <c r="B33" s="235"/>
      <c r="C33" s="249"/>
      <c r="D33" s="162" t="str">
        <f>$B$31&amp;"-"&amp;F33&amp;"-"&amp;IF(G33="Final",1,IF(G33="Intermedio",2,IF(G33="Periódico",3," "))&amp;"-"&amp;IF(ISBLANK(H33),"-",VLOOKUP(H33,[1]Hidden!$C$1:$D$49,2,0)))</f>
        <v>006-- --</v>
      </c>
      <c r="E33" s="149"/>
      <c r="F33" s="158"/>
      <c r="G33" s="80"/>
      <c r="H33" s="81"/>
      <c r="I33" s="81"/>
      <c r="J33" s="82"/>
      <c r="K33" s="83"/>
      <c r="L33" s="83"/>
      <c r="M33" s="83"/>
      <c r="N33" s="231"/>
      <c r="O33" s="231"/>
      <c r="P33" s="231"/>
      <c r="Q33" s="83"/>
      <c r="R33" s="83"/>
      <c r="S33" s="83"/>
      <c r="T33" s="231"/>
      <c r="U33" s="231"/>
      <c r="V33" s="231"/>
      <c r="W33" s="84"/>
      <c r="X33" s="84"/>
      <c r="Y33" s="84"/>
      <c r="Z33" s="84"/>
      <c r="AA33" s="84"/>
      <c r="AB33" s="84"/>
      <c r="AC33" s="85"/>
      <c r="AD33" s="86"/>
      <c r="AE33" s="86"/>
      <c r="AF33" s="86"/>
      <c r="AG33" s="86"/>
      <c r="AH33" s="86"/>
      <c r="AI33" s="37">
        <f>SUM(AP_6[[#This Row],[Enero]:[Diciembre]])</f>
        <v>0</v>
      </c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5"/>
    </row>
    <row r="34" spans="1:47" ht="56.25" customHeight="1">
      <c r="A34" s="78"/>
      <c r="B34" s="235"/>
      <c r="C34" s="249"/>
      <c r="D34" s="162" t="str">
        <f>$B$31&amp;"-"&amp;F34&amp;"-"&amp;IF(G34="Final",1,IF(G34="Intermedio",2,IF(G34="Periódico",3," "))&amp;"-"&amp;IF(ISBLANK(H34),"-",VLOOKUP(H34,[1]Hidden!$C$1:$D$49,2,0)))</f>
        <v>006-- --</v>
      </c>
      <c r="E34" s="149"/>
      <c r="F34" s="158"/>
      <c r="G34" s="80"/>
      <c r="H34" s="87"/>
      <c r="I34" s="81"/>
      <c r="J34" s="82"/>
      <c r="K34" s="83"/>
      <c r="L34" s="83"/>
      <c r="M34" s="83"/>
      <c r="N34" s="231"/>
      <c r="O34" s="231"/>
      <c r="P34" s="231"/>
      <c r="Q34" s="83"/>
      <c r="R34" s="83"/>
      <c r="S34" s="83"/>
      <c r="T34" s="231"/>
      <c r="U34" s="231"/>
      <c r="V34" s="231"/>
      <c r="W34" s="84"/>
      <c r="X34" s="84"/>
      <c r="Y34" s="84"/>
      <c r="Z34" s="84"/>
      <c r="AA34" s="84"/>
      <c r="AB34" s="84"/>
      <c r="AC34" s="85"/>
      <c r="AD34" s="86"/>
      <c r="AE34" s="86"/>
      <c r="AF34" s="86"/>
      <c r="AG34" s="86"/>
      <c r="AH34" s="86"/>
      <c r="AI34" s="40">
        <f>SUM(AP_6[[#This Row],[Enero]:[Diciembre]])</f>
        <v>0</v>
      </c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7"/>
    </row>
    <row r="35" spans="1:47" ht="56.25" customHeight="1" thickBot="1">
      <c r="A35" s="88"/>
      <c r="B35" s="236"/>
      <c r="C35" s="250"/>
      <c r="D35" s="89"/>
      <c r="E35" s="150"/>
      <c r="F35" s="159"/>
      <c r="G35" s="90"/>
      <c r="H35" s="91"/>
      <c r="I35" s="92"/>
      <c r="J35" s="93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5"/>
      <c r="W35" s="96"/>
      <c r="X35" s="96"/>
      <c r="Y35" s="96"/>
      <c r="Z35" s="96"/>
      <c r="AA35" s="96"/>
      <c r="AB35" s="96"/>
      <c r="AC35" s="97"/>
      <c r="AD35" s="98"/>
      <c r="AE35" s="98"/>
      <c r="AF35" s="98"/>
      <c r="AG35" s="98"/>
      <c r="AH35" s="98"/>
      <c r="AI35" s="39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9"/>
    </row>
    <row r="36" spans="1:47" s="6" customFormat="1" ht="16" thickBot="1">
      <c r="A36" s="99"/>
      <c r="B36" s="100" t="s">
        <v>93</v>
      </c>
      <c r="C36" s="169"/>
      <c r="D36" s="100" t="s">
        <v>40</v>
      </c>
      <c r="E36" s="29" t="s">
        <v>85</v>
      </c>
      <c r="F36" s="160" t="s">
        <v>42</v>
      </c>
      <c r="G36" s="102" t="s">
        <v>43</v>
      </c>
      <c r="H36" s="102" t="s">
        <v>44</v>
      </c>
      <c r="I36" s="102" t="s">
        <v>45</v>
      </c>
      <c r="J36" s="103" t="s">
        <v>46</v>
      </c>
      <c r="K36" s="102" t="s">
        <v>47</v>
      </c>
      <c r="L36" s="104" t="s">
        <v>48</v>
      </c>
      <c r="M36" s="104" t="s">
        <v>49</v>
      </c>
      <c r="N36" s="102" t="s">
        <v>50</v>
      </c>
      <c r="O36" s="102" t="s">
        <v>51</v>
      </c>
      <c r="P36" s="102" t="s">
        <v>52</v>
      </c>
      <c r="Q36" s="102" t="s">
        <v>53</v>
      </c>
      <c r="R36" s="102" t="s">
        <v>54</v>
      </c>
      <c r="S36" s="102" t="s">
        <v>55</v>
      </c>
      <c r="T36" s="102" t="s">
        <v>56</v>
      </c>
      <c r="U36" s="102" t="s">
        <v>57</v>
      </c>
      <c r="V36" s="102" t="s">
        <v>58</v>
      </c>
      <c r="W36" s="105"/>
      <c r="X36" s="105"/>
      <c r="Y36" s="105"/>
      <c r="Z36" s="105"/>
      <c r="AA36" s="105"/>
      <c r="AB36" s="105"/>
      <c r="AC36" s="106"/>
      <c r="AD36" s="107"/>
      <c r="AE36" s="107"/>
      <c r="AF36" s="107"/>
      <c r="AG36" s="107"/>
      <c r="AH36" s="107"/>
      <c r="AI36" s="41" t="s">
        <v>22</v>
      </c>
      <c r="AJ36" s="41" t="s">
        <v>59</v>
      </c>
      <c r="AK36" s="41" t="s">
        <v>60</v>
      </c>
      <c r="AL36" s="41" t="s">
        <v>61</v>
      </c>
      <c r="AM36" s="41" t="s">
        <v>62</v>
      </c>
      <c r="AN36" s="41" t="s">
        <v>63</v>
      </c>
      <c r="AO36" s="41" t="s">
        <v>64</v>
      </c>
      <c r="AP36" s="41" t="s">
        <v>65</v>
      </c>
      <c r="AQ36" s="41" t="s">
        <v>66</v>
      </c>
      <c r="AR36" s="41" t="s">
        <v>67</v>
      </c>
      <c r="AS36" s="41" t="s">
        <v>68</v>
      </c>
      <c r="AT36" s="41" t="s">
        <v>69</v>
      </c>
      <c r="AU36" s="41" t="s">
        <v>70</v>
      </c>
    </row>
    <row r="37" spans="1:47" s="4" customFormat="1" ht="113.25" customHeight="1">
      <c r="A37" s="70"/>
      <c r="B37" s="234" t="s">
        <v>93</v>
      </c>
      <c r="C37" s="248" t="s">
        <v>94</v>
      </c>
      <c r="D37" s="155" t="str">
        <f>$B$36&amp;"-"&amp;F37&amp;"-"&amp;IF(G37="Final",1,IF(G37="Intermedio",2,IF(G37="Periódico",3," "))&amp;"-"&amp;IF(ISBLANK(H37),"-",VLOOKUP(H37,[1]Hidden!$C$1:$D$49,2,0)))</f>
        <v>007-- --</v>
      </c>
      <c r="E37" s="148"/>
      <c r="F37" s="157"/>
      <c r="G37" s="71"/>
      <c r="H37" s="72"/>
      <c r="I37" s="72"/>
      <c r="J37" s="73"/>
      <c r="K37" s="74"/>
      <c r="L37" s="74"/>
      <c r="M37" s="74"/>
      <c r="N37" s="230"/>
      <c r="O37" s="230"/>
      <c r="P37" s="230"/>
      <c r="Q37" s="74"/>
      <c r="R37" s="74"/>
      <c r="S37" s="74"/>
      <c r="T37" s="230"/>
      <c r="U37" s="230"/>
      <c r="V37" s="230"/>
      <c r="W37" s="75"/>
      <c r="X37" s="75"/>
      <c r="Y37" s="75"/>
      <c r="Z37" s="75"/>
      <c r="AA37" s="75"/>
      <c r="AB37" s="75"/>
      <c r="AC37" s="76"/>
      <c r="AD37" s="77"/>
      <c r="AE37" s="77"/>
      <c r="AF37" s="77"/>
      <c r="AG37" s="77"/>
      <c r="AH37" s="77"/>
      <c r="AI37" s="36">
        <f>SUM(AP_7[[#This Row],[Enero]:[Diciembre]])</f>
        <v>0</v>
      </c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3"/>
    </row>
    <row r="38" spans="1:47" ht="90.75" customHeight="1">
      <c r="A38" s="78" t="s">
        <v>75</v>
      </c>
      <c r="B38" s="235"/>
      <c r="C38" s="249"/>
      <c r="D38" s="162" t="str">
        <f>$B$36&amp;"-"&amp;F38&amp;"-"&amp;IF(G38="Final",1,IF(G38="Intermedio",2,IF(G38="Periódico",3," "))&amp;"-"&amp;IF(ISBLANK(H38),"-",VLOOKUP(H38,[1]Hidden!$C$1:$D$49,2,0)))</f>
        <v>007-- --</v>
      </c>
      <c r="E38" s="149"/>
      <c r="F38" s="158"/>
      <c r="G38" s="80"/>
      <c r="H38" s="81"/>
      <c r="I38" s="81"/>
      <c r="J38" s="82"/>
      <c r="K38" s="83"/>
      <c r="L38" s="83"/>
      <c r="M38" s="83"/>
      <c r="N38" s="231"/>
      <c r="O38" s="231"/>
      <c r="P38" s="231"/>
      <c r="Q38" s="83"/>
      <c r="R38" s="83"/>
      <c r="S38" s="83"/>
      <c r="T38" s="231"/>
      <c r="U38" s="231"/>
      <c r="V38" s="231"/>
      <c r="W38" s="84"/>
      <c r="X38" s="84"/>
      <c r="Y38" s="84"/>
      <c r="Z38" s="84"/>
      <c r="AA38" s="84"/>
      <c r="AB38" s="84"/>
      <c r="AC38" s="85"/>
      <c r="AD38" s="86"/>
      <c r="AE38" s="86"/>
      <c r="AF38" s="86"/>
      <c r="AG38" s="86"/>
      <c r="AH38" s="86"/>
      <c r="AI38" s="37">
        <f>SUM(AP_7[[#This Row],[Enero]:[Diciembre]])</f>
        <v>0</v>
      </c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5"/>
    </row>
    <row r="39" spans="1:47" ht="56.25" customHeight="1">
      <c r="A39" s="78"/>
      <c r="B39" s="235"/>
      <c r="C39" s="249"/>
      <c r="D39" s="162" t="str">
        <f>$B$36&amp;"-"&amp;F39&amp;"-"&amp;IF(G39="Final",1,IF(G39="Intermedio",2,IF(G39="Periódico",3," "))&amp;"-"&amp;IF(ISBLANK(H39),"-",VLOOKUP(H39,[1]Hidden!$C$1:$D$49,2,0)))</f>
        <v>007-- --</v>
      </c>
      <c r="E39" s="149"/>
      <c r="F39" s="158"/>
      <c r="G39" s="80"/>
      <c r="H39" s="87"/>
      <c r="I39" s="81"/>
      <c r="J39" s="82"/>
      <c r="K39" s="83"/>
      <c r="L39" s="83"/>
      <c r="M39" s="83"/>
      <c r="N39" s="231"/>
      <c r="O39" s="231"/>
      <c r="P39" s="231"/>
      <c r="Q39" s="83"/>
      <c r="R39" s="83"/>
      <c r="S39" s="83"/>
      <c r="T39" s="231"/>
      <c r="U39" s="231"/>
      <c r="V39" s="231"/>
      <c r="W39" s="84"/>
      <c r="X39" s="84"/>
      <c r="Y39" s="84"/>
      <c r="Z39" s="84"/>
      <c r="AA39" s="84"/>
      <c r="AB39" s="84"/>
      <c r="AC39" s="85"/>
      <c r="AD39" s="86"/>
      <c r="AE39" s="86"/>
      <c r="AF39" s="86"/>
      <c r="AG39" s="86"/>
      <c r="AH39" s="86"/>
      <c r="AI39" s="40">
        <f>SUM(AP_7[[#This Row],[Enero]:[Diciembre]])</f>
        <v>0</v>
      </c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7"/>
    </row>
    <row r="40" spans="1:47" ht="56.25" customHeight="1" thickBot="1">
      <c r="A40" s="88"/>
      <c r="B40" s="236"/>
      <c r="C40" s="250"/>
      <c r="D40" s="89"/>
      <c r="E40" s="150"/>
      <c r="F40" s="159"/>
      <c r="G40" s="90"/>
      <c r="H40" s="91"/>
      <c r="I40" s="92"/>
      <c r="J40" s="93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5"/>
      <c r="W40" s="96"/>
      <c r="X40" s="96"/>
      <c r="Y40" s="96"/>
      <c r="Z40" s="96"/>
      <c r="AA40" s="96"/>
      <c r="AB40" s="96"/>
      <c r="AC40" s="97"/>
      <c r="AD40" s="98"/>
      <c r="AE40" s="98"/>
      <c r="AF40" s="98"/>
      <c r="AG40" s="98"/>
      <c r="AH40" s="98"/>
      <c r="AI40" s="39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9"/>
    </row>
    <row r="41" spans="1:47" s="6" customFormat="1" ht="16" thickBot="1">
      <c r="A41" s="99"/>
      <c r="B41" s="100" t="s">
        <v>95</v>
      </c>
      <c r="C41" s="169"/>
      <c r="D41" s="100" t="s">
        <v>40</v>
      </c>
      <c r="E41" s="29" t="s">
        <v>85</v>
      </c>
      <c r="F41" s="160" t="s">
        <v>42</v>
      </c>
      <c r="G41" s="102" t="s">
        <v>43</v>
      </c>
      <c r="H41" s="102" t="s">
        <v>44</v>
      </c>
      <c r="I41" s="102" t="s">
        <v>45</v>
      </c>
      <c r="J41" s="103" t="s">
        <v>46</v>
      </c>
      <c r="K41" s="102" t="s">
        <v>47</v>
      </c>
      <c r="L41" s="104" t="s">
        <v>48</v>
      </c>
      <c r="M41" s="104" t="s">
        <v>49</v>
      </c>
      <c r="N41" s="102" t="s">
        <v>50</v>
      </c>
      <c r="O41" s="102" t="s">
        <v>51</v>
      </c>
      <c r="P41" s="102" t="s">
        <v>52</v>
      </c>
      <c r="Q41" s="102" t="s">
        <v>53</v>
      </c>
      <c r="R41" s="102" t="s">
        <v>54</v>
      </c>
      <c r="S41" s="102" t="s">
        <v>55</v>
      </c>
      <c r="T41" s="102" t="s">
        <v>56</v>
      </c>
      <c r="U41" s="102" t="s">
        <v>57</v>
      </c>
      <c r="V41" s="102" t="s">
        <v>58</v>
      </c>
      <c r="W41" s="105"/>
      <c r="X41" s="105"/>
      <c r="Y41" s="105"/>
      <c r="Z41" s="105"/>
      <c r="AA41" s="105"/>
      <c r="AB41" s="105"/>
      <c r="AC41" s="106"/>
      <c r="AD41" s="107"/>
      <c r="AE41" s="107"/>
      <c r="AF41" s="107"/>
      <c r="AG41" s="107"/>
      <c r="AH41" s="107"/>
      <c r="AI41" s="41" t="s">
        <v>22</v>
      </c>
      <c r="AJ41" s="41" t="s">
        <v>59</v>
      </c>
      <c r="AK41" s="41" t="s">
        <v>60</v>
      </c>
      <c r="AL41" s="41" t="s">
        <v>61</v>
      </c>
      <c r="AM41" s="41" t="s">
        <v>62</v>
      </c>
      <c r="AN41" s="41" t="s">
        <v>63</v>
      </c>
      <c r="AO41" s="41" t="s">
        <v>64</v>
      </c>
      <c r="AP41" s="41" t="s">
        <v>65</v>
      </c>
      <c r="AQ41" s="41" t="s">
        <v>66</v>
      </c>
      <c r="AR41" s="41" t="s">
        <v>67</v>
      </c>
      <c r="AS41" s="41" t="s">
        <v>68</v>
      </c>
      <c r="AT41" s="41" t="s">
        <v>69</v>
      </c>
      <c r="AU41" s="41" t="s">
        <v>70</v>
      </c>
    </row>
    <row r="42" spans="1:47" s="4" customFormat="1" ht="113.25" customHeight="1">
      <c r="A42" s="70"/>
      <c r="B42" s="234" t="s">
        <v>95</v>
      </c>
      <c r="C42" s="248" t="s">
        <v>96</v>
      </c>
      <c r="D42" s="155" t="str">
        <f>$B$41&amp;"-"&amp;F42&amp;"-"&amp;IF(G42="Final",1,IF(G42="Intermedio",2,IF(G42="Periódico",3," "))&amp;"-"&amp;IF(ISBLANK(H42),"-",VLOOKUP(H42,[1]Hidden!$C$1:$D$49,2,0)))</f>
        <v>008-- --</v>
      </c>
      <c r="E42" s="148"/>
      <c r="F42" s="157"/>
      <c r="G42" s="71"/>
      <c r="H42" s="72"/>
      <c r="I42" s="72"/>
      <c r="J42" s="73"/>
      <c r="K42" s="74"/>
      <c r="L42" s="74"/>
      <c r="M42" s="74"/>
      <c r="N42" s="230"/>
      <c r="O42" s="230"/>
      <c r="P42" s="230"/>
      <c r="Q42" s="74"/>
      <c r="R42" s="74"/>
      <c r="S42" s="74"/>
      <c r="T42" s="230"/>
      <c r="U42" s="230"/>
      <c r="V42" s="230"/>
      <c r="W42" s="75"/>
      <c r="X42" s="75"/>
      <c r="Y42" s="75"/>
      <c r="Z42" s="75"/>
      <c r="AA42" s="75"/>
      <c r="AB42" s="75"/>
      <c r="AC42" s="76"/>
      <c r="AD42" s="77"/>
      <c r="AE42" s="77"/>
      <c r="AF42" s="77"/>
      <c r="AG42" s="77"/>
      <c r="AH42" s="77"/>
      <c r="AI42" s="36">
        <f>SUM(AP_8[[#This Row],[Enero]:[Diciembre]])</f>
        <v>0</v>
      </c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3"/>
    </row>
    <row r="43" spans="1:47" ht="90.75" customHeight="1">
      <c r="A43" s="78" t="s">
        <v>75</v>
      </c>
      <c r="B43" s="235"/>
      <c r="C43" s="249"/>
      <c r="D43" s="162" t="str">
        <f>$B$41&amp;"-"&amp;F43&amp;"-"&amp;IF(G43="Final",1,IF(G43="Intermedio",2,IF(G43="Periódico",3," "))&amp;"-"&amp;IF(ISBLANK(H43),"-",VLOOKUP(H43,[1]Hidden!$C$1:$D$49,2,0)))</f>
        <v>008-- --</v>
      </c>
      <c r="E43" s="149"/>
      <c r="F43" s="158"/>
      <c r="G43" s="80"/>
      <c r="H43" s="81"/>
      <c r="I43" s="81"/>
      <c r="J43" s="82"/>
      <c r="K43" s="83"/>
      <c r="L43" s="83"/>
      <c r="M43" s="83"/>
      <c r="N43" s="231"/>
      <c r="O43" s="231"/>
      <c r="P43" s="231"/>
      <c r="Q43" s="83"/>
      <c r="R43" s="83"/>
      <c r="S43" s="83"/>
      <c r="T43" s="231"/>
      <c r="U43" s="231"/>
      <c r="V43" s="231"/>
      <c r="W43" s="84"/>
      <c r="X43" s="84"/>
      <c r="Y43" s="84"/>
      <c r="Z43" s="84"/>
      <c r="AA43" s="84"/>
      <c r="AB43" s="84"/>
      <c r="AC43" s="85"/>
      <c r="AD43" s="86"/>
      <c r="AE43" s="86"/>
      <c r="AF43" s="86"/>
      <c r="AG43" s="86"/>
      <c r="AH43" s="86"/>
      <c r="AI43" s="37">
        <f>SUM(AP_8[[#This Row],[Enero]:[Diciembre]])</f>
        <v>0</v>
      </c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5"/>
    </row>
    <row r="44" spans="1:47" ht="56.25" customHeight="1">
      <c r="A44" s="78"/>
      <c r="B44" s="235"/>
      <c r="C44" s="249"/>
      <c r="D44" s="162" t="str">
        <f>$B$41&amp;"-"&amp;F44&amp;"-"&amp;IF(G44="Final",1,IF(G44="Intermedio",2,IF(G44="Periódico",3," "))&amp;"-"&amp;IF(ISBLANK(H44),"-",VLOOKUP(H44,[1]Hidden!$C$1:$D$49,2,0)))</f>
        <v>008-- --</v>
      </c>
      <c r="E44" s="149"/>
      <c r="F44" s="158"/>
      <c r="G44" s="80"/>
      <c r="H44" s="87"/>
      <c r="I44" s="81"/>
      <c r="J44" s="82"/>
      <c r="K44" s="83"/>
      <c r="L44" s="83"/>
      <c r="M44" s="83"/>
      <c r="N44" s="231"/>
      <c r="O44" s="231"/>
      <c r="P44" s="231"/>
      <c r="Q44" s="83"/>
      <c r="R44" s="83"/>
      <c r="S44" s="83"/>
      <c r="T44" s="231"/>
      <c r="U44" s="231"/>
      <c r="V44" s="231"/>
      <c r="W44" s="84"/>
      <c r="X44" s="84"/>
      <c r="Y44" s="84"/>
      <c r="Z44" s="84"/>
      <c r="AA44" s="84"/>
      <c r="AB44" s="84"/>
      <c r="AC44" s="85"/>
      <c r="AD44" s="86"/>
      <c r="AE44" s="86"/>
      <c r="AF44" s="86"/>
      <c r="AG44" s="86"/>
      <c r="AH44" s="86"/>
      <c r="AI44" s="40">
        <f>SUM(AP_8[[#This Row],[Enero]:[Diciembre]])</f>
        <v>0</v>
      </c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7"/>
    </row>
    <row r="45" spans="1:47" ht="56.25" customHeight="1" thickBot="1">
      <c r="A45" s="88"/>
      <c r="B45" s="236"/>
      <c r="C45" s="250"/>
      <c r="D45" s="89"/>
      <c r="E45" s="150"/>
      <c r="F45" s="159"/>
      <c r="G45" s="90"/>
      <c r="H45" s="91"/>
      <c r="I45" s="92"/>
      <c r="J45" s="93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5"/>
      <c r="W45" s="96"/>
      <c r="X45" s="96"/>
      <c r="Y45" s="96"/>
      <c r="Z45" s="96"/>
      <c r="AA45" s="96"/>
      <c r="AB45" s="96"/>
      <c r="AC45" s="97"/>
      <c r="AD45" s="98"/>
      <c r="AE45" s="98"/>
      <c r="AF45" s="98"/>
      <c r="AG45" s="98"/>
      <c r="AH45" s="98"/>
      <c r="AI45" s="39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9"/>
    </row>
    <row r="46" spans="1:47" s="6" customFormat="1" ht="16" thickBot="1">
      <c r="A46" s="99"/>
      <c r="B46" s="100" t="s">
        <v>97</v>
      </c>
      <c r="C46" s="169"/>
      <c r="D46" s="100" t="s">
        <v>40</v>
      </c>
      <c r="E46" s="29" t="s">
        <v>85</v>
      </c>
      <c r="F46" s="160" t="s">
        <v>42</v>
      </c>
      <c r="G46" s="102" t="s">
        <v>43</v>
      </c>
      <c r="H46" s="102" t="s">
        <v>44</v>
      </c>
      <c r="I46" s="102" t="s">
        <v>45</v>
      </c>
      <c r="J46" s="103" t="s">
        <v>46</v>
      </c>
      <c r="K46" s="102" t="s">
        <v>47</v>
      </c>
      <c r="L46" s="104" t="s">
        <v>48</v>
      </c>
      <c r="M46" s="104" t="s">
        <v>49</v>
      </c>
      <c r="N46" s="102" t="s">
        <v>50</v>
      </c>
      <c r="O46" s="102" t="s">
        <v>51</v>
      </c>
      <c r="P46" s="102" t="s">
        <v>52</v>
      </c>
      <c r="Q46" s="102" t="s">
        <v>53</v>
      </c>
      <c r="R46" s="102" t="s">
        <v>54</v>
      </c>
      <c r="S46" s="102" t="s">
        <v>55</v>
      </c>
      <c r="T46" s="102" t="s">
        <v>56</v>
      </c>
      <c r="U46" s="102" t="s">
        <v>57</v>
      </c>
      <c r="V46" s="102" t="s">
        <v>58</v>
      </c>
      <c r="W46" s="105"/>
      <c r="X46" s="105"/>
      <c r="Y46" s="105"/>
      <c r="Z46" s="105"/>
      <c r="AA46" s="105"/>
      <c r="AB46" s="105"/>
      <c r="AC46" s="106"/>
      <c r="AD46" s="107"/>
      <c r="AE46" s="107"/>
      <c r="AF46" s="107"/>
      <c r="AG46" s="107"/>
      <c r="AH46" s="107"/>
      <c r="AI46" s="41" t="s">
        <v>22</v>
      </c>
      <c r="AJ46" s="41" t="s">
        <v>59</v>
      </c>
      <c r="AK46" s="41" t="s">
        <v>60</v>
      </c>
      <c r="AL46" s="41" t="s">
        <v>61</v>
      </c>
      <c r="AM46" s="41" t="s">
        <v>62</v>
      </c>
      <c r="AN46" s="41" t="s">
        <v>63</v>
      </c>
      <c r="AO46" s="41" t="s">
        <v>64</v>
      </c>
      <c r="AP46" s="41" t="s">
        <v>65</v>
      </c>
      <c r="AQ46" s="41" t="s">
        <v>66</v>
      </c>
      <c r="AR46" s="41" t="s">
        <v>67</v>
      </c>
      <c r="AS46" s="41" t="s">
        <v>68</v>
      </c>
      <c r="AT46" s="41" t="s">
        <v>69</v>
      </c>
      <c r="AU46" s="41" t="s">
        <v>70</v>
      </c>
    </row>
    <row r="47" spans="1:47" s="4" customFormat="1" ht="113.25" customHeight="1">
      <c r="A47" s="70"/>
      <c r="B47" s="234" t="s">
        <v>97</v>
      </c>
      <c r="C47" s="248" t="s">
        <v>98</v>
      </c>
      <c r="D47" s="155" t="str">
        <f>$B$46&amp;"-"&amp;F47&amp;"-"&amp;IF(G47="Final",1,IF(G47="Intermedio",2,IF(G47="Periódico",3," "))&amp;"-"&amp;IF(ISBLANK(H47),"-",VLOOKUP(H47,[1]Hidden!$C$1:$D$49,2,0)))</f>
        <v>009-- --</v>
      </c>
      <c r="E47" s="148"/>
      <c r="F47" s="157"/>
      <c r="G47" s="71"/>
      <c r="H47" s="72"/>
      <c r="I47" s="72"/>
      <c r="J47" s="73"/>
      <c r="K47" s="74"/>
      <c r="L47" s="74"/>
      <c r="M47" s="74"/>
      <c r="N47" s="230"/>
      <c r="O47" s="230"/>
      <c r="P47" s="230"/>
      <c r="Q47" s="74"/>
      <c r="R47" s="74"/>
      <c r="S47" s="74"/>
      <c r="T47" s="230"/>
      <c r="U47" s="230"/>
      <c r="V47" s="230"/>
      <c r="W47" s="75"/>
      <c r="X47" s="75"/>
      <c r="Y47" s="75"/>
      <c r="Z47" s="75"/>
      <c r="AA47" s="75"/>
      <c r="AB47" s="75"/>
      <c r="AC47" s="76"/>
      <c r="AD47" s="77"/>
      <c r="AE47" s="77"/>
      <c r="AF47" s="77"/>
      <c r="AG47" s="77"/>
      <c r="AH47" s="77"/>
      <c r="AI47" s="36">
        <f>SUM(AP_9[[#This Row],[Enero]:[Diciembre]])</f>
        <v>0</v>
      </c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3"/>
    </row>
    <row r="48" spans="1:47" ht="90.75" customHeight="1">
      <c r="A48" s="78" t="s">
        <v>75</v>
      </c>
      <c r="B48" s="235"/>
      <c r="C48" s="249"/>
      <c r="D48" s="162" t="str">
        <f>$B$46&amp;"-"&amp;F48&amp;"-"&amp;IF(G48="Final",1,IF(G48="Intermedio",2,IF(G48="Periódico",3," "))&amp;"-"&amp;IF(ISBLANK(H48),"-",VLOOKUP(H48,[1]Hidden!$C$1:$D$49,2,0)))</f>
        <v>009-- --</v>
      </c>
      <c r="E48" s="149"/>
      <c r="F48" s="158"/>
      <c r="G48" s="80"/>
      <c r="H48" s="81"/>
      <c r="I48" s="81"/>
      <c r="J48" s="82"/>
      <c r="K48" s="83"/>
      <c r="L48" s="83"/>
      <c r="M48" s="83"/>
      <c r="N48" s="231"/>
      <c r="O48" s="231"/>
      <c r="P48" s="231"/>
      <c r="Q48" s="83"/>
      <c r="R48" s="83"/>
      <c r="S48" s="83"/>
      <c r="T48" s="231"/>
      <c r="U48" s="231"/>
      <c r="V48" s="231"/>
      <c r="W48" s="84"/>
      <c r="X48" s="84"/>
      <c r="Y48" s="84"/>
      <c r="Z48" s="84"/>
      <c r="AA48" s="84"/>
      <c r="AB48" s="84"/>
      <c r="AC48" s="85"/>
      <c r="AD48" s="86"/>
      <c r="AE48" s="86"/>
      <c r="AF48" s="86"/>
      <c r="AG48" s="86"/>
      <c r="AH48" s="86"/>
      <c r="AI48" s="37">
        <f>SUM(AP_9[[#This Row],[Enero]:[Diciembre]])</f>
        <v>0</v>
      </c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5"/>
    </row>
    <row r="49" spans="1:47" ht="56.25" customHeight="1">
      <c r="A49" s="78"/>
      <c r="B49" s="235"/>
      <c r="C49" s="249"/>
      <c r="D49" s="162" t="str">
        <f>$B$46&amp;"-"&amp;F49&amp;"-"&amp;IF(G49="Final",1,IF(G49="Intermedio",2,IF(G49="Periódico",3," "))&amp;"-"&amp;IF(ISBLANK(H49),"-",VLOOKUP(H49,[1]Hidden!$C$1:$D$49,2,0)))</f>
        <v>009-- --</v>
      </c>
      <c r="E49" s="149"/>
      <c r="F49" s="158"/>
      <c r="G49" s="80"/>
      <c r="H49" s="87"/>
      <c r="I49" s="81"/>
      <c r="J49" s="82"/>
      <c r="K49" s="83"/>
      <c r="L49" s="83"/>
      <c r="M49" s="83"/>
      <c r="N49" s="231"/>
      <c r="O49" s="231"/>
      <c r="P49" s="231"/>
      <c r="Q49" s="83"/>
      <c r="R49" s="83"/>
      <c r="S49" s="83"/>
      <c r="T49" s="231"/>
      <c r="U49" s="231"/>
      <c r="V49" s="231"/>
      <c r="W49" s="84"/>
      <c r="X49" s="84"/>
      <c r="Y49" s="84"/>
      <c r="Z49" s="84"/>
      <c r="AA49" s="84"/>
      <c r="AB49" s="84"/>
      <c r="AC49" s="85"/>
      <c r="AD49" s="86"/>
      <c r="AE49" s="86"/>
      <c r="AF49" s="86"/>
      <c r="AG49" s="86"/>
      <c r="AH49" s="86"/>
      <c r="AI49" s="40">
        <f>SUM(AP_9[[#This Row],[Enero]:[Diciembre]])</f>
        <v>0</v>
      </c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7"/>
    </row>
    <row r="50" spans="1:47" ht="56.25" customHeight="1" thickBot="1">
      <c r="A50" s="88"/>
      <c r="B50" s="236"/>
      <c r="C50" s="250"/>
      <c r="D50" s="89"/>
      <c r="E50" s="150"/>
      <c r="F50" s="159"/>
      <c r="G50" s="90"/>
      <c r="H50" s="91"/>
      <c r="I50" s="92"/>
      <c r="J50" s="93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5"/>
      <c r="W50" s="96"/>
      <c r="X50" s="96"/>
      <c r="Y50" s="96"/>
      <c r="Z50" s="96"/>
      <c r="AA50" s="96"/>
      <c r="AB50" s="96"/>
      <c r="AC50" s="97"/>
      <c r="AD50" s="98"/>
      <c r="AE50" s="98"/>
      <c r="AF50" s="98"/>
      <c r="AG50" s="98"/>
      <c r="AH50" s="98"/>
      <c r="AI50" s="39"/>
      <c r="AJ50" s="58"/>
      <c r="AK50" s="58"/>
      <c r="AL50" s="58"/>
      <c r="AM50" s="58"/>
      <c r="AN50" s="58"/>
      <c r="AO50" s="58"/>
      <c r="AP50" s="58"/>
      <c r="AQ50" s="58"/>
      <c r="AR50" s="58"/>
      <c r="AS50" s="58"/>
      <c r="AT50" s="58"/>
      <c r="AU50" s="59"/>
    </row>
    <row r="51" spans="1:47" s="6" customFormat="1" ht="16" thickBot="1">
      <c r="A51" s="99"/>
      <c r="B51" s="100" t="s">
        <v>99</v>
      </c>
      <c r="C51" s="169"/>
      <c r="D51" s="100" t="s">
        <v>40</v>
      </c>
      <c r="E51" s="29" t="s">
        <v>85</v>
      </c>
      <c r="F51" s="160" t="s">
        <v>42</v>
      </c>
      <c r="G51" s="102" t="s">
        <v>43</v>
      </c>
      <c r="H51" s="102" t="s">
        <v>44</v>
      </c>
      <c r="I51" s="102" t="s">
        <v>45</v>
      </c>
      <c r="J51" s="103" t="s">
        <v>46</v>
      </c>
      <c r="K51" s="102" t="s">
        <v>47</v>
      </c>
      <c r="L51" s="104" t="s">
        <v>48</v>
      </c>
      <c r="M51" s="104" t="s">
        <v>49</v>
      </c>
      <c r="N51" s="102" t="s">
        <v>50</v>
      </c>
      <c r="O51" s="102" t="s">
        <v>51</v>
      </c>
      <c r="P51" s="102" t="s">
        <v>52</v>
      </c>
      <c r="Q51" s="102" t="s">
        <v>53</v>
      </c>
      <c r="R51" s="102" t="s">
        <v>54</v>
      </c>
      <c r="S51" s="102" t="s">
        <v>55</v>
      </c>
      <c r="T51" s="102" t="s">
        <v>56</v>
      </c>
      <c r="U51" s="102" t="s">
        <v>57</v>
      </c>
      <c r="V51" s="102" t="s">
        <v>58</v>
      </c>
      <c r="W51" s="105"/>
      <c r="X51" s="105"/>
      <c r="Y51" s="105"/>
      <c r="Z51" s="105"/>
      <c r="AA51" s="105"/>
      <c r="AB51" s="105"/>
      <c r="AC51" s="106"/>
      <c r="AD51" s="107"/>
      <c r="AE51" s="107"/>
      <c r="AF51" s="107"/>
      <c r="AG51" s="107"/>
      <c r="AH51" s="107"/>
      <c r="AI51" s="41" t="s">
        <v>22</v>
      </c>
      <c r="AJ51" s="41" t="s">
        <v>59</v>
      </c>
      <c r="AK51" s="41" t="s">
        <v>60</v>
      </c>
      <c r="AL51" s="41" t="s">
        <v>61</v>
      </c>
      <c r="AM51" s="41" t="s">
        <v>62</v>
      </c>
      <c r="AN51" s="41" t="s">
        <v>63</v>
      </c>
      <c r="AO51" s="41" t="s">
        <v>64</v>
      </c>
      <c r="AP51" s="41" t="s">
        <v>65</v>
      </c>
      <c r="AQ51" s="41" t="s">
        <v>66</v>
      </c>
      <c r="AR51" s="41" t="s">
        <v>67</v>
      </c>
      <c r="AS51" s="41" t="s">
        <v>68</v>
      </c>
      <c r="AT51" s="41" t="s">
        <v>69</v>
      </c>
      <c r="AU51" s="41" t="s">
        <v>70</v>
      </c>
    </row>
    <row r="52" spans="1:47" s="4" customFormat="1" ht="113.25" customHeight="1">
      <c r="A52" s="70"/>
      <c r="B52" s="234" t="s">
        <v>99</v>
      </c>
      <c r="C52" s="248" t="s">
        <v>100</v>
      </c>
      <c r="D52" s="155" t="str">
        <f>$B$51&amp;"-"&amp;F52&amp;"-"&amp;IF(G52="Final",1,IF(G52="Intermedio",2,IF(G52="Periódico",3," "))&amp;"-"&amp;IF(ISBLANK(H52),"-",VLOOKUP(H52,[1]Hidden!$C$1:$D$49,2,0)))</f>
        <v>010-- --</v>
      </c>
      <c r="E52" s="148"/>
      <c r="F52" s="157"/>
      <c r="G52" s="71"/>
      <c r="H52" s="72"/>
      <c r="I52" s="72"/>
      <c r="J52" s="73"/>
      <c r="K52" s="74"/>
      <c r="L52" s="74"/>
      <c r="M52" s="74"/>
      <c r="N52" s="230"/>
      <c r="O52" s="230"/>
      <c r="P52" s="230"/>
      <c r="Q52" s="74"/>
      <c r="R52" s="74"/>
      <c r="S52" s="74"/>
      <c r="T52" s="230"/>
      <c r="U52" s="230"/>
      <c r="V52" s="230"/>
      <c r="W52" s="75"/>
      <c r="X52" s="75"/>
      <c r="Y52" s="75"/>
      <c r="Z52" s="75"/>
      <c r="AA52" s="75"/>
      <c r="AB52" s="75"/>
      <c r="AC52" s="76"/>
      <c r="AD52" s="77"/>
      <c r="AE52" s="77"/>
      <c r="AF52" s="77"/>
      <c r="AG52" s="77"/>
      <c r="AH52" s="77"/>
      <c r="AI52" s="36">
        <f>SUM(AP_10[[#This Row],[Enero]:[Diciembre]])</f>
        <v>0</v>
      </c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3"/>
    </row>
    <row r="53" spans="1:47" ht="90.75" customHeight="1">
      <c r="A53" s="78" t="s">
        <v>75</v>
      </c>
      <c r="B53" s="235"/>
      <c r="C53" s="249"/>
      <c r="D53" s="162" t="str">
        <f>$B$51&amp;"-"&amp;F53&amp;"-"&amp;IF(G53="Final",1,IF(G53="Intermedio",2,IF(G53="Periódico",3," "))&amp;"-"&amp;IF(ISBLANK(H53),"-",VLOOKUP(H53,[1]Hidden!$C$1:$D$49,2,0)))</f>
        <v>010-- --</v>
      </c>
      <c r="E53" s="149"/>
      <c r="F53" s="158"/>
      <c r="G53" s="80"/>
      <c r="H53" s="81"/>
      <c r="I53" s="81"/>
      <c r="J53" s="82"/>
      <c r="K53" s="83"/>
      <c r="L53" s="83"/>
      <c r="M53" s="83"/>
      <c r="N53" s="231"/>
      <c r="O53" s="231"/>
      <c r="P53" s="231"/>
      <c r="Q53" s="83"/>
      <c r="R53" s="83"/>
      <c r="S53" s="83"/>
      <c r="T53" s="231"/>
      <c r="U53" s="231"/>
      <c r="V53" s="231"/>
      <c r="W53" s="84"/>
      <c r="X53" s="84"/>
      <c r="Y53" s="84"/>
      <c r="Z53" s="84"/>
      <c r="AA53" s="84"/>
      <c r="AB53" s="84"/>
      <c r="AC53" s="85"/>
      <c r="AD53" s="86"/>
      <c r="AE53" s="86"/>
      <c r="AF53" s="86"/>
      <c r="AG53" s="86"/>
      <c r="AH53" s="86"/>
      <c r="AI53" s="37">
        <f>SUM(AP_10[[#This Row],[Enero]:[Diciembre]])</f>
        <v>0</v>
      </c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5"/>
    </row>
    <row r="54" spans="1:47" ht="56.25" customHeight="1">
      <c r="A54" s="78"/>
      <c r="B54" s="235"/>
      <c r="C54" s="249"/>
      <c r="D54" s="162" t="str">
        <f>$B$51&amp;"-"&amp;F54&amp;"-"&amp;IF(G54="Final",1,IF(G54="Intermedio",2,IF(G54="Periódico",3," "))&amp;"-"&amp;IF(ISBLANK(H54),"-",VLOOKUP(H54,[1]Hidden!$C$1:$D$49,2,0)))</f>
        <v>010-- --</v>
      </c>
      <c r="E54" s="149"/>
      <c r="F54" s="158"/>
      <c r="G54" s="80"/>
      <c r="H54" s="87"/>
      <c r="I54" s="81"/>
      <c r="J54" s="82"/>
      <c r="K54" s="83"/>
      <c r="L54" s="83"/>
      <c r="M54" s="83"/>
      <c r="N54" s="231"/>
      <c r="O54" s="231"/>
      <c r="P54" s="231"/>
      <c r="Q54" s="83"/>
      <c r="R54" s="83"/>
      <c r="S54" s="83"/>
      <c r="T54" s="231"/>
      <c r="U54" s="231"/>
      <c r="V54" s="231"/>
      <c r="W54" s="84"/>
      <c r="X54" s="84"/>
      <c r="Y54" s="84"/>
      <c r="Z54" s="84"/>
      <c r="AA54" s="84"/>
      <c r="AB54" s="84"/>
      <c r="AC54" s="85"/>
      <c r="AD54" s="86"/>
      <c r="AE54" s="86"/>
      <c r="AF54" s="86"/>
      <c r="AG54" s="86"/>
      <c r="AH54" s="86"/>
      <c r="AI54" s="40">
        <f>SUM(AP_10[[#This Row],[Enero]:[Diciembre]])</f>
        <v>0</v>
      </c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7"/>
    </row>
    <row r="55" spans="1:47" ht="56.25" customHeight="1" thickBot="1">
      <c r="A55" s="88"/>
      <c r="B55" s="236"/>
      <c r="C55" s="250"/>
      <c r="D55" s="89"/>
      <c r="E55" s="150"/>
      <c r="F55" s="159"/>
      <c r="G55" s="90"/>
      <c r="H55" s="91"/>
      <c r="I55" s="92"/>
      <c r="J55" s="93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5"/>
      <c r="W55" s="96"/>
      <c r="X55" s="96"/>
      <c r="Y55" s="96"/>
      <c r="Z55" s="96"/>
      <c r="AA55" s="96"/>
      <c r="AB55" s="96"/>
      <c r="AC55" s="97"/>
      <c r="AD55" s="98"/>
      <c r="AE55" s="98"/>
      <c r="AF55" s="98"/>
      <c r="AG55" s="98"/>
      <c r="AH55" s="98"/>
      <c r="AI55" s="39"/>
      <c r="AJ55" s="58"/>
      <c r="AK55" s="58"/>
      <c r="AL55" s="58"/>
      <c r="AM55" s="58"/>
      <c r="AN55" s="58"/>
      <c r="AO55" s="58"/>
      <c r="AP55" s="58"/>
      <c r="AQ55" s="58"/>
      <c r="AR55" s="58"/>
      <c r="AS55" s="58"/>
      <c r="AT55" s="58"/>
      <c r="AU55" s="59"/>
    </row>
    <row r="56" spans="1:47" s="6" customFormat="1" ht="16" thickBot="1">
      <c r="A56" s="99"/>
      <c r="B56" s="100" t="s">
        <v>101</v>
      </c>
      <c r="C56" s="169"/>
      <c r="D56" s="100" t="s">
        <v>40</v>
      </c>
      <c r="E56" s="29" t="s">
        <v>85</v>
      </c>
      <c r="F56" s="160" t="s">
        <v>42</v>
      </c>
      <c r="G56" s="102" t="s">
        <v>43</v>
      </c>
      <c r="H56" s="102" t="s">
        <v>44</v>
      </c>
      <c r="I56" s="102" t="s">
        <v>45</v>
      </c>
      <c r="J56" s="103" t="s">
        <v>46</v>
      </c>
      <c r="K56" s="102" t="s">
        <v>47</v>
      </c>
      <c r="L56" s="104" t="s">
        <v>48</v>
      </c>
      <c r="M56" s="104" t="s">
        <v>49</v>
      </c>
      <c r="N56" s="102" t="s">
        <v>50</v>
      </c>
      <c r="O56" s="102" t="s">
        <v>51</v>
      </c>
      <c r="P56" s="102" t="s">
        <v>52</v>
      </c>
      <c r="Q56" s="102" t="s">
        <v>53</v>
      </c>
      <c r="R56" s="102" t="s">
        <v>54</v>
      </c>
      <c r="S56" s="102" t="s">
        <v>55</v>
      </c>
      <c r="T56" s="102" t="s">
        <v>56</v>
      </c>
      <c r="U56" s="102" t="s">
        <v>57</v>
      </c>
      <c r="V56" s="102" t="s">
        <v>58</v>
      </c>
      <c r="W56" s="105"/>
      <c r="X56" s="105"/>
      <c r="Y56" s="105"/>
      <c r="Z56" s="105"/>
      <c r="AA56" s="105"/>
      <c r="AB56" s="105"/>
      <c r="AC56" s="106"/>
      <c r="AD56" s="107"/>
      <c r="AE56" s="107"/>
      <c r="AF56" s="107"/>
      <c r="AG56" s="107"/>
      <c r="AH56" s="107"/>
      <c r="AI56" s="41" t="s">
        <v>22</v>
      </c>
      <c r="AJ56" s="41" t="s">
        <v>59</v>
      </c>
      <c r="AK56" s="41" t="s">
        <v>60</v>
      </c>
      <c r="AL56" s="41" t="s">
        <v>61</v>
      </c>
      <c r="AM56" s="41" t="s">
        <v>62</v>
      </c>
      <c r="AN56" s="41" t="s">
        <v>63</v>
      </c>
      <c r="AO56" s="41" t="s">
        <v>64</v>
      </c>
      <c r="AP56" s="41" t="s">
        <v>65</v>
      </c>
      <c r="AQ56" s="41" t="s">
        <v>66</v>
      </c>
      <c r="AR56" s="41" t="s">
        <v>67</v>
      </c>
      <c r="AS56" s="41" t="s">
        <v>68</v>
      </c>
      <c r="AT56" s="41" t="s">
        <v>69</v>
      </c>
      <c r="AU56" s="41" t="s">
        <v>70</v>
      </c>
    </row>
    <row r="57" spans="1:47" s="4" customFormat="1" ht="113.25" customHeight="1">
      <c r="A57" s="70"/>
      <c r="B57" s="234" t="s">
        <v>101</v>
      </c>
      <c r="C57" s="248" t="s">
        <v>102</v>
      </c>
      <c r="D57" s="155" t="str">
        <f>$B$56&amp;"-"&amp;F57&amp;"-"&amp;IF(G57="Final",1,IF(G57="Intermedio",2,IF(G57="Periódico",3," "))&amp;"-"&amp;IF(ISBLANK(H57),"-",VLOOKUP(H57,[1]Hidden!$C$1:$D$49,2,0)))</f>
        <v>011-- --</v>
      </c>
      <c r="E57" s="148"/>
      <c r="F57" s="157"/>
      <c r="G57" s="71"/>
      <c r="H57" s="72"/>
      <c r="I57" s="72"/>
      <c r="J57" s="73"/>
      <c r="K57" s="74"/>
      <c r="L57" s="74"/>
      <c r="M57" s="74"/>
      <c r="N57" s="230"/>
      <c r="O57" s="230"/>
      <c r="P57" s="230"/>
      <c r="Q57" s="74"/>
      <c r="R57" s="74"/>
      <c r="S57" s="74"/>
      <c r="T57" s="230"/>
      <c r="U57" s="230"/>
      <c r="V57" s="230"/>
      <c r="W57" s="75"/>
      <c r="X57" s="75"/>
      <c r="Y57" s="75"/>
      <c r="Z57" s="75"/>
      <c r="AA57" s="75"/>
      <c r="AB57" s="75"/>
      <c r="AC57" s="76"/>
      <c r="AD57" s="77"/>
      <c r="AE57" s="77"/>
      <c r="AF57" s="77"/>
      <c r="AG57" s="77"/>
      <c r="AH57" s="77"/>
      <c r="AI57" s="36">
        <f>SUM(AP_11[[#This Row],[Enero]:[Diciembre]])</f>
        <v>0</v>
      </c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3"/>
    </row>
    <row r="58" spans="1:47" ht="90.75" customHeight="1">
      <c r="A58" s="78" t="s">
        <v>75</v>
      </c>
      <c r="B58" s="235"/>
      <c r="C58" s="249"/>
      <c r="D58" s="162" t="str">
        <f>$B$56&amp;"-"&amp;F58&amp;"-"&amp;IF(G58="Final",1,IF(G58="Intermedio",2,IF(G58="Periódico",3," "))&amp;"-"&amp;IF(ISBLANK(H58),"-",VLOOKUP(H58,[1]Hidden!$C$1:$D$49,2,0)))</f>
        <v>011-- --</v>
      </c>
      <c r="E58" s="149"/>
      <c r="F58" s="158"/>
      <c r="G58" s="80"/>
      <c r="H58" s="81"/>
      <c r="I58" s="81"/>
      <c r="J58" s="82"/>
      <c r="K58" s="83"/>
      <c r="L58" s="83"/>
      <c r="M58" s="83"/>
      <c r="N58" s="231"/>
      <c r="O58" s="231"/>
      <c r="P58" s="231"/>
      <c r="Q58" s="83"/>
      <c r="R58" s="83"/>
      <c r="S58" s="83"/>
      <c r="T58" s="231"/>
      <c r="U58" s="231"/>
      <c r="V58" s="231"/>
      <c r="W58" s="84"/>
      <c r="X58" s="84"/>
      <c r="Y58" s="84"/>
      <c r="Z58" s="84"/>
      <c r="AA58" s="84"/>
      <c r="AB58" s="84"/>
      <c r="AC58" s="85"/>
      <c r="AD58" s="86"/>
      <c r="AE58" s="86"/>
      <c r="AF58" s="86"/>
      <c r="AG58" s="86"/>
      <c r="AH58" s="86"/>
      <c r="AI58" s="37">
        <f>SUM(AP_11[[#This Row],[Enero]:[Diciembre]])</f>
        <v>0</v>
      </c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5"/>
    </row>
    <row r="59" spans="1:47" ht="56.25" customHeight="1">
      <c r="A59" s="78"/>
      <c r="B59" s="235"/>
      <c r="C59" s="249"/>
      <c r="D59" s="162" t="str">
        <f>$B$56&amp;"-"&amp;F59&amp;"-"&amp;IF(G59="Final",1,IF(G59="Intermedio",2,IF(G59="Periódico",3," "))&amp;"-"&amp;IF(ISBLANK(H59),"-",VLOOKUP(H59,[1]Hidden!$C$1:$D$49,2,0)))</f>
        <v>011-- --</v>
      </c>
      <c r="E59" s="149"/>
      <c r="F59" s="158"/>
      <c r="G59" s="80"/>
      <c r="H59" s="87"/>
      <c r="I59" s="81"/>
      <c r="J59" s="82"/>
      <c r="K59" s="83"/>
      <c r="L59" s="83"/>
      <c r="M59" s="83"/>
      <c r="N59" s="231"/>
      <c r="O59" s="231"/>
      <c r="P59" s="231"/>
      <c r="Q59" s="83"/>
      <c r="R59" s="83"/>
      <c r="S59" s="83"/>
      <c r="T59" s="231"/>
      <c r="U59" s="231"/>
      <c r="V59" s="231"/>
      <c r="W59" s="84"/>
      <c r="X59" s="84"/>
      <c r="Y59" s="84"/>
      <c r="Z59" s="84"/>
      <c r="AA59" s="84"/>
      <c r="AB59" s="84"/>
      <c r="AC59" s="85"/>
      <c r="AD59" s="86"/>
      <c r="AE59" s="86"/>
      <c r="AF59" s="86"/>
      <c r="AG59" s="86"/>
      <c r="AH59" s="86"/>
      <c r="AI59" s="40">
        <f>SUM(AP_11[[#This Row],[Enero]:[Diciembre]])</f>
        <v>0</v>
      </c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7"/>
    </row>
    <row r="60" spans="1:47" ht="56.25" customHeight="1" thickBot="1">
      <c r="A60" s="88"/>
      <c r="B60" s="236"/>
      <c r="C60" s="250"/>
      <c r="D60" s="89"/>
      <c r="E60" s="150"/>
      <c r="F60" s="159"/>
      <c r="G60" s="90"/>
      <c r="H60" s="91"/>
      <c r="I60" s="92"/>
      <c r="J60" s="93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5"/>
      <c r="W60" s="96"/>
      <c r="X60" s="96"/>
      <c r="Y60" s="96"/>
      <c r="Z60" s="96"/>
      <c r="AA60" s="96"/>
      <c r="AB60" s="96"/>
      <c r="AC60" s="97"/>
      <c r="AD60" s="98"/>
      <c r="AE60" s="98"/>
      <c r="AF60" s="98"/>
      <c r="AG60" s="98"/>
      <c r="AH60" s="98"/>
      <c r="AI60" s="39"/>
      <c r="AJ60" s="58"/>
      <c r="AK60" s="58"/>
      <c r="AL60" s="58"/>
      <c r="AM60" s="58"/>
      <c r="AN60" s="58"/>
      <c r="AO60" s="58"/>
      <c r="AP60" s="58"/>
      <c r="AQ60" s="58"/>
      <c r="AR60" s="58"/>
      <c r="AS60" s="58"/>
      <c r="AT60" s="58"/>
      <c r="AU60" s="59"/>
    </row>
    <row r="61" spans="1:47" s="6" customFormat="1" ht="16" thickBot="1">
      <c r="A61" s="99"/>
      <c r="B61" s="100" t="s">
        <v>103</v>
      </c>
      <c r="C61" s="169"/>
      <c r="D61" s="100" t="s">
        <v>40</v>
      </c>
      <c r="E61" s="29" t="s">
        <v>85</v>
      </c>
      <c r="F61" s="160" t="s">
        <v>42</v>
      </c>
      <c r="G61" s="102" t="s">
        <v>43</v>
      </c>
      <c r="H61" s="102" t="s">
        <v>44</v>
      </c>
      <c r="I61" s="102" t="s">
        <v>45</v>
      </c>
      <c r="J61" s="103" t="s">
        <v>46</v>
      </c>
      <c r="K61" s="102" t="s">
        <v>47</v>
      </c>
      <c r="L61" s="104" t="s">
        <v>48</v>
      </c>
      <c r="M61" s="104" t="s">
        <v>49</v>
      </c>
      <c r="N61" s="102" t="s">
        <v>50</v>
      </c>
      <c r="O61" s="102" t="s">
        <v>51</v>
      </c>
      <c r="P61" s="102" t="s">
        <v>52</v>
      </c>
      <c r="Q61" s="102" t="s">
        <v>53</v>
      </c>
      <c r="R61" s="102" t="s">
        <v>54</v>
      </c>
      <c r="S61" s="102" t="s">
        <v>55</v>
      </c>
      <c r="T61" s="102" t="s">
        <v>56</v>
      </c>
      <c r="U61" s="102" t="s">
        <v>57</v>
      </c>
      <c r="V61" s="102" t="s">
        <v>58</v>
      </c>
      <c r="W61" s="105"/>
      <c r="X61" s="105"/>
      <c r="Y61" s="105"/>
      <c r="Z61" s="105"/>
      <c r="AA61" s="105"/>
      <c r="AB61" s="105"/>
      <c r="AC61" s="106"/>
      <c r="AD61" s="107"/>
      <c r="AE61" s="107"/>
      <c r="AF61" s="107"/>
      <c r="AG61" s="107"/>
      <c r="AH61" s="107"/>
      <c r="AI61" s="41" t="s">
        <v>22</v>
      </c>
      <c r="AJ61" s="41" t="s">
        <v>59</v>
      </c>
      <c r="AK61" s="41" t="s">
        <v>60</v>
      </c>
      <c r="AL61" s="41" t="s">
        <v>61</v>
      </c>
      <c r="AM61" s="41" t="s">
        <v>62</v>
      </c>
      <c r="AN61" s="41" t="s">
        <v>63</v>
      </c>
      <c r="AO61" s="41" t="s">
        <v>64</v>
      </c>
      <c r="AP61" s="41" t="s">
        <v>65</v>
      </c>
      <c r="AQ61" s="41" t="s">
        <v>66</v>
      </c>
      <c r="AR61" s="41" t="s">
        <v>67</v>
      </c>
      <c r="AS61" s="41" t="s">
        <v>68</v>
      </c>
      <c r="AT61" s="41" t="s">
        <v>69</v>
      </c>
      <c r="AU61" s="41" t="s">
        <v>70</v>
      </c>
    </row>
    <row r="62" spans="1:47" s="4" customFormat="1" ht="113.25" customHeight="1">
      <c r="A62" s="70"/>
      <c r="B62" s="234" t="s">
        <v>103</v>
      </c>
      <c r="C62" s="248" t="s">
        <v>104</v>
      </c>
      <c r="D62" s="155" t="str">
        <f>$B$61&amp;"-"&amp;F62&amp;"-"&amp;IF(G62="Final",1,IF(G62="Intermedio",2,IF(G62="Periódico",3," "))&amp;"-"&amp;IF(ISBLANK(H62),"-",VLOOKUP(H62,[1]Hidden!$C$1:$D$49,2,0)))</f>
        <v>012-- --</v>
      </c>
      <c r="E62" s="148"/>
      <c r="F62" s="157"/>
      <c r="G62" s="71"/>
      <c r="H62" s="72"/>
      <c r="I62" s="72"/>
      <c r="J62" s="73"/>
      <c r="K62" s="74"/>
      <c r="L62" s="74"/>
      <c r="M62" s="74"/>
      <c r="N62" s="230"/>
      <c r="O62" s="230"/>
      <c r="P62" s="230"/>
      <c r="Q62" s="74"/>
      <c r="R62" s="74"/>
      <c r="S62" s="74"/>
      <c r="T62" s="230"/>
      <c r="U62" s="230"/>
      <c r="V62" s="230"/>
      <c r="W62" s="75"/>
      <c r="X62" s="75"/>
      <c r="Y62" s="75"/>
      <c r="Z62" s="75"/>
      <c r="AA62" s="75"/>
      <c r="AB62" s="75"/>
      <c r="AC62" s="76"/>
      <c r="AD62" s="77"/>
      <c r="AE62" s="77"/>
      <c r="AF62" s="77"/>
      <c r="AG62" s="77"/>
      <c r="AH62" s="77"/>
      <c r="AI62" s="36">
        <f>SUM(AP_12[[#This Row],[Enero]:[Diciembre]])</f>
        <v>0</v>
      </c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3"/>
    </row>
    <row r="63" spans="1:47" ht="90.75" customHeight="1">
      <c r="A63" s="78" t="s">
        <v>75</v>
      </c>
      <c r="B63" s="235"/>
      <c r="C63" s="249"/>
      <c r="D63" s="162" t="str">
        <f>$B$61&amp;"-"&amp;F63&amp;"-"&amp;IF(G63="Final",1,IF(G63="Intermedio",2,IF(G63="Periódico",3," "))&amp;"-"&amp;IF(ISBLANK(H63),"-",VLOOKUP(H63,[1]Hidden!$C$1:$D$49,2,0)))</f>
        <v>012-- --</v>
      </c>
      <c r="E63" s="149"/>
      <c r="F63" s="158"/>
      <c r="G63" s="80"/>
      <c r="H63" s="81"/>
      <c r="I63" s="81"/>
      <c r="J63" s="82"/>
      <c r="K63" s="83"/>
      <c r="L63" s="83"/>
      <c r="M63" s="83"/>
      <c r="N63" s="231"/>
      <c r="O63" s="231"/>
      <c r="P63" s="231"/>
      <c r="Q63" s="83"/>
      <c r="R63" s="83"/>
      <c r="S63" s="83"/>
      <c r="T63" s="231"/>
      <c r="U63" s="231"/>
      <c r="V63" s="231"/>
      <c r="W63" s="84"/>
      <c r="X63" s="84"/>
      <c r="Y63" s="84"/>
      <c r="Z63" s="84"/>
      <c r="AA63" s="84"/>
      <c r="AB63" s="84"/>
      <c r="AC63" s="85"/>
      <c r="AD63" s="86"/>
      <c r="AE63" s="86"/>
      <c r="AF63" s="86"/>
      <c r="AG63" s="86"/>
      <c r="AH63" s="86"/>
      <c r="AI63" s="37">
        <f>SUM(AP_12[[#This Row],[Enero]:[Diciembre]])</f>
        <v>0</v>
      </c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5"/>
    </row>
    <row r="64" spans="1:47" ht="56.25" customHeight="1">
      <c r="A64" s="78"/>
      <c r="B64" s="235"/>
      <c r="C64" s="249"/>
      <c r="D64" s="162" t="str">
        <f>$B$61&amp;"-"&amp;F64&amp;"-"&amp;IF(G64="Final",1,IF(G64="Intermedio",2,IF(G64="Periódico",3," "))&amp;"-"&amp;IF(ISBLANK(H64),"-",VLOOKUP(H64,[1]Hidden!$C$1:$D$49,2,0)))</f>
        <v>012-- --</v>
      </c>
      <c r="E64" s="149"/>
      <c r="F64" s="158"/>
      <c r="G64" s="80"/>
      <c r="H64" s="87"/>
      <c r="I64" s="81"/>
      <c r="J64" s="82"/>
      <c r="K64" s="83"/>
      <c r="L64" s="83"/>
      <c r="M64" s="83"/>
      <c r="N64" s="231"/>
      <c r="O64" s="231"/>
      <c r="P64" s="231"/>
      <c r="Q64" s="83"/>
      <c r="R64" s="83"/>
      <c r="S64" s="83"/>
      <c r="T64" s="231"/>
      <c r="U64" s="231"/>
      <c r="V64" s="231"/>
      <c r="W64" s="84"/>
      <c r="X64" s="84"/>
      <c r="Y64" s="84"/>
      <c r="Z64" s="84"/>
      <c r="AA64" s="84"/>
      <c r="AB64" s="84"/>
      <c r="AC64" s="85"/>
      <c r="AD64" s="86"/>
      <c r="AE64" s="86"/>
      <c r="AF64" s="86"/>
      <c r="AG64" s="86"/>
      <c r="AH64" s="86"/>
      <c r="AI64" s="40">
        <f>SUM(AP_12[[#This Row],[Enero]:[Diciembre]])</f>
        <v>0</v>
      </c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7"/>
    </row>
    <row r="65" spans="1:47" ht="56.25" customHeight="1" thickBot="1">
      <c r="A65" s="88"/>
      <c r="B65" s="236"/>
      <c r="C65" s="250"/>
      <c r="D65" s="89"/>
      <c r="E65" s="150"/>
      <c r="F65" s="159"/>
      <c r="G65" s="90"/>
      <c r="H65" s="91"/>
      <c r="I65" s="92"/>
      <c r="J65" s="93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5"/>
      <c r="W65" s="96"/>
      <c r="X65" s="96"/>
      <c r="Y65" s="96"/>
      <c r="Z65" s="96"/>
      <c r="AA65" s="96"/>
      <c r="AB65" s="96"/>
      <c r="AC65" s="97"/>
      <c r="AD65" s="98"/>
      <c r="AE65" s="98"/>
      <c r="AF65" s="98"/>
      <c r="AG65" s="98"/>
      <c r="AH65" s="98"/>
      <c r="AI65" s="39"/>
      <c r="AJ65" s="58"/>
      <c r="AK65" s="58"/>
      <c r="AL65" s="58"/>
      <c r="AM65" s="58"/>
      <c r="AN65" s="58"/>
      <c r="AO65" s="58"/>
      <c r="AP65" s="58"/>
      <c r="AQ65" s="58"/>
      <c r="AR65" s="58"/>
      <c r="AS65" s="58"/>
      <c r="AT65" s="58"/>
      <c r="AU65" s="59"/>
    </row>
    <row r="66" spans="1:47" s="6" customFormat="1" ht="16" thickBot="1">
      <c r="A66" s="99"/>
      <c r="B66" s="100" t="s">
        <v>105</v>
      </c>
      <c r="C66" s="169"/>
      <c r="D66" s="100" t="s">
        <v>40</v>
      </c>
      <c r="E66" s="29" t="s">
        <v>85</v>
      </c>
      <c r="F66" s="160" t="s">
        <v>42</v>
      </c>
      <c r="G66" s="102" t="s">
        <v>43</v>
      </c>
      <c r="H66" s="102" t="s">
        <v>44</v>
      </c>
      <c r="I66" s="102" t="s">
        <v>45</v>
      </c>
      <c r="J66" s="103" t="s">
        <v>46</v>
      </c>
      <c r="K66" s="102" t="s">
        <v>47</v>
      </c>
      <c r="L66" s="104" t="s">
        <v>48</v>
      </c>
      <c r="M66" s="104" t="s">
        <v>49</v>
      </c>
      <c r="N66" s="102" t="s">
        <v>50</v>
      </c>
      <c r="O66" s="102" t="s">
        <v>51</v>
      </c>
      <c r="P66" s="102" t="s">
        <v>52</v>
      </c>
      <c r="Q66" s="102" t="s">
        <v>53</v>
      </c>
      <c r="R66" s="102" t="s">
        <v>54</v>
      </c>
      <c r="S66" s="102" t="s">
        <v>55</v>
      </c>
      <c r="T66" s="102" t="s">
        <v>56</v>
      </c>
      <c r="U66" s="102" t="s">
        <v>57</v>
      </c>
      <c r="V66" s="102" t="s">
        <v>58</v>
      </c>
      <c r="W66" s="105"/>
      <c r="X66" s="105"/>
      <c r="Y66" s="105"/>
      <c r="Z66" s="105"/>
      <c r="AA66" s="105"/>
      <c r="AB66" s="105"/>
      <c r="AC66" s="106"/>
      <c r="AD66" s="107"/>
      <c r="AE66" s="107"/>
      <c r="AF66" s="107"/>
      <c r="AG66" s="107"/>
      <c r="AH66" s="107"/>
      <c r="AI66" s="41" t="s">
        <v>22</v>
      </c>
      <c r="AJ66" s="41" t="s">
        <v>59</v>
      </c>
      <c r="AK66" s="41" t="s">
        <v>60</v>
      </c>
      <c r="AL66" s="41" t="s">
        <v>61</v>
      </c>
      <c r="AM66" s="41" t="s">
        <v>62</v>
      </c>
      <c r="AN66" s="41" t="s">
        <v>63</v>
      </c>
      <c r="AO66" s="41" t="s">
        <v>64</v>
      </c>
      <c r="AP66" s="41" t="s">
        <v>65</v>
      </c>
      <c r="AQ66" s="41" t="s">
        <v>66</v>
      </c>
      <c r="AR66" s="41" t="s">
        <v>67</v>
      </c>
      <c r="AS66" s="41" t="s">
        <v>68</v>
      </c>
      <c r="AT66" s="41" t="s">
        <v>69</v>
      </c>
      <c r="AU66" s="41" t="s">
        <v>70</v>
      </c>
    </row>
    <row r="67" spans="1:47" s="4" customFormat="1" ht="113.25" customHeight="1">
      <c r="A67" s="70"/>
      <c r="B67" s="234" t="s">
        <v>105</v>
      </c>
      <c r="C67" s="248" t="s">
        <v>106</v>
      </c>
      <c r="D67" s="155" t="str">
        <f>$B$66&amp;"-"&amp;F67&amp;"-"&amp;IF(G67="Final",1,IF(G67="Intermedio",2,IF(G67="Periódico",3," "))&amp;"-"&amp;IF(ISBLANK(H67),"-",VLOOKUP(H67,[1]Hidden!$C$1:$D$49,2,0)))</f>
        <v>013-- --</v>
      </c>
      <c r="E67" s="148"/>
      <c r="F67" s="157"/>
      <c r="G67" s="71"/>
      <c r="H67" s="72"/>
      <c r="I67" s="72"/>
      <c r="J67" s="73"/>
      <c r="K67" s="74"/>
      <c r="L67" s="74"/>
      <c r="M67" s="74"/>
      <c r="N67" s="230"/>
      <c r="O67" s="230"/>
      <c r="P67" s="230"/>
      <c r="Q67" s="74"/>
      <c r="R67" s="74"/>
      <c r="S67" s="74"/>
      <c r="T67" s="230"/>
      <c r="U67" s="230"/>
      <c r="V67" s="230"/>
      <c r="W67" s="75"/>
      <c r="X67" s="75"/>
      <c r="Y67" s="75"/>
      <c r="Z67" s="75"/>
      <c r="AA67" s="75"/>
      <c r="AB67" s="75"/>
      <c r="AC67" s="76"/>
      <c r="AD67" s="77"/>
      <c r="AE67" s="77"/>
      <c r="AF67" s="77"/>
      <c r="AG67" s="77"/>
      <c r="AH67" s="77"/>
      <c r="AI67" s="36">
        <f>SUM(AP_13[[#This Row],[Enero]:[Diciembre]])</f>
        <v>0</v>
      </c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3"/>
    </row>
    <row r="68" spans="1:47" ht="90.75" customHeight="1">
      <c r="A68" s="78" t="s">
        <v>75</v>
      </c>
      <c r="B68" s="235"/>
      <c r="C68" s="249"/>
      <c r="D68" s="162" t="str">
        <f>$B$66&amp;"-"&amp;F68&amp;"-"&amp;IF(G68="Final",1,IF(G68="Intermedio",2,IF(G68="Periódico",3," "))&amp;"-"&amp;IF(ISBLANK(H68),"-",VLOOKUP(H68,[1]Hidden!$C$1:$D$49,2,0)))</f>
        <v>013-- --</v>
      </c>
      <c r="E68" s="149"/>
      <c r="F68" s="158"/>
      <c r="G68" s="80"/>
      <c r="H68" s="81"/>
      <c r="I68" s="81"/>
      <c r="J68" s="82"/>
      <c r="K68" s="83"/>
      <c r="L68" s="83"/>
      <c r="M68" s="83"/>
      <c r="N68" s="231"/>
      <c r="O68" s="231"/>
      <c r="P68" s="231"/>
      <c r="Q68" s="83"/>
      <c r="R68" s="83"/>
      <c r="S68" s="83"/>
      <c r="T68" s="231"/>
      <c r="U68" s="231"/>
      <c r="V68" s="231"/>
      <c r="W68" s="84"/>
      <c r="X68" s="84"/>
      <c r="Y68" s="84"/>
      <c r="Z68" s="84"/>
      <c r="AA68" s="84"/>
      <c r="AB68" s="84"/>
      <c r="AC68" s="85"/>
      <c r="AD68" s="86"/>
      <c r="AE68" s="86"/>
      <c r="AF68" s="86"/>
      <c r="AG68" s="86"/>
      <c r="AH68" s="86"/>
      <c r="AI68" s="37">
        <f>SUM(AP_13[[#This Row],[Enero]:[Diciembre]])</f>
        <v>0</v>
      </c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5"/>
    </row>
    <row r="69" spans="1:47" ht="56.25" customHeight="1">
      <c r="A69" s="78"/>
      <c r="B69" s="235"/>
      <c r="C69" s="249"/>
      <c r="D69" s="162" t="str">
        <f>$B$66&amp;"-"&amp;F69&amp;"-"&amp;IF(G69="Final",1,IF(G69="Intermedio",2,IF(G69="Periódico",3," "))&amp;"-"&amp;IF(ISBLANK(H69),"-",VLOOKUP(H69,[1]Hidden!$C$1:$D$49,2,0)))</f>
        <v>013-- --</v>
      </c>
      <c r="E69" s="149"/>
      <c r="F69" s="158"/>
      <c r="G69" s="80"/>
      <c r="H69" s="87"/>
      <c r="I69" s="81"/>
      <c r="J69" s="82"/>
      <c r="K69" s="83"/>
      <c r="L69" s="83"/>
      <c r="M69" s="83"/>
      <c r="N69" s="231"/>
      <c r="O69" s="231"/>
      <c r="P69" s="231"/>
      <c r="Q69" s="83"/>
      <c r="R69" s="83"/>
      <c r="S69" s="83"/>
      <c r="T69" s="231"/>
      <c r="U69" s="231"/>
      <c r="V69" s="231"/>
      <c r="W69" s="84"/>
      <c r="X69" s="84"/>
      <c r="Y69" s="84"/>
      <c r="Z69" s="84"/>
      <c r="AA69" s="84"/>
      <c r="AB69" s="84"/>
      <c r="AC69" s="85"/>
      <c r="AD69" s="86"/>
      <c r="AE69" s="86"/>
      <c r="AF69" s="86"/>
      <c r="AG69" s="86"/>
      <c r="AH69" s="86"/>
      <c r="AI69" s="40">
        <f>SUM(AP_13[[#This Row],[Enero]:[Diciembre]])</f>
        <v>0</v>
      </c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7"/>
    </row>
    <row r="70" spans="1:47" ht="56.25" customHeight="1" thickBot="1">
      <c r="A70" s="88"/>
      <c r="B70" s="236"/>
      <c r="C70" s="250"/>
      <c r="D70" s="89"/>
      <c r="E70" s="150"/>
      <c r="F70" s="159"/>
      <c r="G70" s="90"/>
      <c r="H70" s="91"/>
      <c r="I70" s="92"/>
      <c r="J70" s="93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5"/>
      <c r="W70" s="96"/>
      <c r="X70" s="96"/>
      <c r="Y70" s="96"/>
      <c r="Z70" s="96"/>
      <c r="AA70" s="96"/>
      <c r="AB70" s="96"/>
      <c r="AC70" s="97"/>
      <c r="AD70" s="98"/>
      <c r="AE70" s="98"/>
      <c r="AF70" s="98"/>
      <c r="AG70" s="98"/>
      <c r="AH70" s="98"/>
      <c r="AI70" s="39"/>
      <c r="AJ70" s="58"/>
      <c r="AK70" s="58"/>
      <c r="AL70" s="58"/>
      <c r="AM70" s="58"/>
      <c r="AN70" s="58"/>
      <c r="AO70" s="58"/>
      <c r="AP70" s="58"/>
      <c r="AQ70" s="58"/>
      <c r="AR70" s="58"/>
      <c r="AS70" s="58"/>
      <c r="AT70" s="58"/>
      <c r="AU70" s="59"/>
    </row>
    <row r="71" spans="1:47" s="6" customFormat="1" ht="16" thickBot="1">
      <c r="A71" s="99"/>
      <c r="B71" s="100" t="s">
        <v>107</v>
      </c>
      <c r="C71" s="169"/>
      <c r="D71" s="100" t="s">
        <v>40</v>
      </c>
      <c r="E71" s="29" t="s">
        <v>85</v>
      </c>
      <c r="F71" s="160" t="s">
        <v>42</v>
      </c>
      <c r="G71" s="102" t="s">
        <v>43</v>
      </c>
      <c r="H71" s="102" t="s">
        <v>44</v>
      </c>
      <c r="I71" s="102" t="s">
        <v>45</v>
      </c>
      <c r="J71" s="103" t="s">
        <v>46</v>
      </c>
      <c r="K71" s="102" t="s">
        <v>47</v>
      </c>
      <c r="L71" s="104" t="s">
        <v>48</v>
      </c>
      <c r="M71" s="104" t="s">
        <v>49</v>
      </c>
      <c r="N71" s="102" t="s">
        <v>50</v>
      </c>
      <c r="O71" s="102" t="s">
        <v>51</v>
      </c>
      <c r="P71" s="102" t="s">
        <v>52</v>
      </c>
      <c r="Q71" s="102" t="s">
        <v>53</v>
      </c>
      <c r="R71" s="102" t="s">
        <v>54</v>
      </c>
      <c r="S71" s="102" t="s">
        <v>55</v>
      </c>
      <c r="T71" s="102" t="s">
        <v>56</v>
      </c>
      <c r="U71" s="102" t="s">
        <v>57</v>
      </c>
      <c r="V71" s="102" t="s">
        <v>58</v>
      </c>
      <c r="W71" s="105"/>
      <c r="X71" s="105"/>
      <c r="Y71" s="105"/>
      <c r="Z71" s="105"/>
      <c r="AA71" s="105"/>
      <c r="AB71" s="105"/>
      <c r="AC71" s="106"/>
      <c r="AD71" s="107"/>
      <c r="AE71" s="107"/>
      <c r="AF71" s="107"/>
      <c r="AG71" s="107"/>
      <c r="AH71" s="107"/>
      <c r="AI71" s="41" t="s">
        <v>22</v>
      </c>
      <c r="AJ71" s="41" t="s">
        <v>59</v>
      </c>
      <c r="AK71" s="41" t="s">
        <v>60</v>
      </c>
      <c r="AL71" s="41" t="s">
        <v>61</v>
      </c>
      <c r="AM71" s="41" t="s">
        <v>62</v>
      </c>
      <c r="AN71" s="41" t="s">
        <v>63</v>
      </c>
      <c r="AO71" s="41" t="s">
        <v>64</v>
      </c>
      <c r="AP71" s="41" t="s">
        <v>65</v>
      </c>
      <c r="AQ71" s="41" t="s">
        <v>66</v>
      </c>
      <c r="AR71" s="41" t="s">
        <v>67</v>
      </c>
      <c r="AS71" s="41" t="s">
        <v>68</v>
      </c>
      <c r="AT71" s="41" t="s">
        <v>69</v>
      </c>
      <c r="AU71" s="41" t="s">
        <v>70</v>
      </c>
    </row>
    <row r="72" spans="1:47" s="4" customFormat="1" ht="113.25" customHeight="1">
      <c r="A72" s="70"/>
      <c r="B72" s="234" t="s">
        <v>107</v>
      </c>
      <c r="C72" s="248" t="s">
        <v>108</v>
      </c>
      <c r="D72" s="155" t="str">
        <f>$B$71&amp;"-"&amp;F72&amp;"-"&amp;IF(G72="Final",1,IF(G72="Intermedio",2,IF(G72="Periódico",3," "))&amp;"-"&amp;IF(ISBLANK(H72),"-",VLOOKUP(H72,[1]Hidden!$C$1:$D$49,2,0)))</f>
        <v>014-- --</v>
      </c>
      <c r="E72" s="148"/>
      <c r="F72" s="157"/>
      <c r="G72" s="71"/>
      <c r="H72" s="72"/>
      <c r="I72" s="72"/>
      <c r="J72" s="73"/>
      <c r="K72" s="74"/>
      <c r="L72" s="74"/>
      <c r="M72" s="74"/>
      <c r="N72" s="230"/>
      <c r="O72" s="230"/>
      <c r="P72" s="230"/>
      <c r="Q72" s="74"/>
      <c r="R72" s="74"/>
      <c r="S72" s="74"/>
      <c r="T72" s="230"/>
      <c r="U72" s="230"/>
      <c r="V72" s="230"/>
      <c r="W72" s="75"/>
      <c r="X72" s="75"/>
      <c r="Y72" s="75"/>
      <c r="Z72" s="75"/>
      <c r="AA72" s="75"/>
      <c r="AB72" s="75"/>
      <c r="AC72" s="76"/>
      <c r="AD72" s="77"/>
      <c r="AE72" s="77"/>
      <c r="AF72" s="77"/>
      <c r="AG72" s="77"/>
      <c r="AH72" s="77"/>
      <c r="AI72" s="36">
        <f>SUM(AP_14[[#This Row],[Enero]:[Diciembre]])</f>
        <v>0</v>
      </c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3"/>
    </row>
    <row r="73" spans="1:47" ht="90.75" customHeight="1">
      <c r="A73" s="78" t="s">
        <v>75</v>
      </c>
      <c r="B73" s="235"/>
      <c r="C73" s="249"/>
      <c r="D73" s="162" t="str">
        <f>$B$71&amp;"-"&amp;F73&amp;"-"&amp;IF(G73="Final",1,IF(G73="Intermedio",2,IF(G73="Periódico",3," "))&amp;"-"&amp;IF(ISBLANK(H73),"-",VLOOKUP(H73,[1]Hidden!$C$1:$D$49,2,0)))</f>
        <v>014-- --</v>
      </c>
      <c r="E73" s="149"/>
      <c r="F73" s="158"/>
      <c r="G73" s="80"/>
      <c r="H73" s="81"/>
      <c r="I73" s="81"/>
      <c r="J73" s="82"/>
      <c r="K73" s="83"/>
      <c r="L73" s="83"/>
      <c r="M73" s="83"/>
      <c r="N73" s="231"/>
      <c r="O73" s="231"/>
      <c r="P73" s="231"/>
      <c r="Q73" s="83"/>
      <c r="R73" s="83"/>
      <c r="S73" s="83"/>
      <c r="T73" s="231"/>
      <c r="U73" s="231"/>
      <c r="V73" s="231"/>
      <c r="W73" s="84"/>
      <c r="X73" s="84"/>
      <c r="Y73" s="84"/>
      <c r="Z73" s="84"/>
      <c r="AA73" s="84"/>
      <c r="AB73" s="84"/>
      <c r="AC73" s="85"/>
      <c r="AD73" s="86"/>
      <c r="AE73" s="86"/>
      <c r="AF73" s="86"/>
      <c r="AG73" s="86"/>
      <c r="AH73" s="86"/>
      <c r="AI73" s="37">
        <f>SUM(AP_14[[#This Row],[Enero]:[Diciembre]])</f>
        <v>0</v>
      </c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5"/>
    </row>
    <row r="74" spans="1:47" ht="56.25" customHeight="1">
      <c r="A74" s="78"/>
      <c r="B74" s="235"/>
      <c r="C74" s="249"/>
      <c r="D74" s="162" t="str">
        <f>$B$71&amp;"-"&amp;F74&amp;"-"&amp;IF(G74="Final",1,IF(G74="Intermedio",2,IF(G74="Periódico",3," "))&amp;"-"&amp;IF(ISBLANK(H74),"-",VLOOKUP(H74,[1]Hidden!$C$1:$D$49,2,0)))</f>
        <v>014-- --</v>
      </c>
      <c r="E74" s="149"/>
      <c r="F74" s="158"/>
      <c r="G74" s="80"/>
      <c r="H74" s="87"/>
      <c r="I74" s="81"/>
      <c r="J74" s="82"/>
      <c r="K74" s="83"/>
      <c r="L74" s="83"/>
      <c r="M74" s="83"/>
      <c r="N74" s="231"/>
      <c r="O74" s="231"/>
      <c r="P74" s="231"/>
      <c r="Q74" s="83"/>
      <c r="R74" s="83"/>
      <c r="S74" s="83"/>
      <c r="T74" s="231"/>
      <c r="U74" s="231"/>
      <c r="V74" s="231"/>
      <c r="W74" s="84"/>
      <c r="X74" s="84"/>
      <c r="Y74" s="84"/>
      <c r="Z74" s="84"/>
      <c r="AA74" s="84"/>
      <c r="AB74" s="84"/>
      <c r="AC74" s="85"/>
      <c r="AD74" s="86"/>
      <c r="AE74" s="86"/>
      <c r="AF74" s="86"/>
      <c r="AG74" s="86"/>
      <c r="AH74" s="86"/>
      <c r="AI74" s="40">
        <f>SUM(AP_14[[#This Row],[Enero]:[Diciembre]])</f>
        <v>0</v>
      </c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7"/>
    </row>
    <row r="75" spans="1:47" ht="56.25" customHeight="1" thickBot="1">
      <c r="A75" s="88"/>
      <c r="B75" s="236"/>
      <c r="C75" s="250"/>
      <c r="D75" s="89"/>
      <c r="E75" s="150"/>
      <c r="F75" s="159"/>
      <c r="G75" s="90"/>
      <c r="H75" s="91"/>
      <c r="I75" s="92"/>
      <c r="J75" s="93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5"/>
      <c r="W75" s="96"/>
      <c r="X75" s="96"/>
      <c r="Y75" s="96"/>
      <c r="Z75" s="96"/>
      <c r="AA75" s="96"/>
      <c r="AB75" s="96"/>
      <c r="AC75" s="97"/>
      <c r="AD75" s="98"/>
      <c r="AE75" s="98"/>
      <c r="AF75" s="98"/>
      <c r="AG75" s="98"/>
      <c r="AH75" s="98"/>
      <c r="AI75" s="39"/>
      <c r="AJ75" s="58"/>
      <c r="AK75" s="58"/>
      <c r="AL75" s="58"/>
      <c r="AM75" s="58"/>
      <c r="AN75" s="58"/>
      <c r="AO75" s="58"/>
      <c r="AP75" s="58"/>
      <c r="AQ75" s="58"/>
      <c r="AR75" s="58"/>
      <c r="AS75" s="58"/>
      <c r="AT75" s="58"/>
      <c r="AU75" s="59"/>
    </row>
    <row r="76" spans="1:47" s="6" customFormat="1" ht="16" thickBot="1">
      <c r="A76" s="99"/>
      <c r="B76" s="100" t="s">
        <v>109</v>
      </c>
      <c r="C76" s="169"/>
      <c r="D76" s="100" t="s">
        <v>40</v>
      </c>
      <c r="E76" s="29" t="s">
        <v>85</v>
      </c>
      <c r="F76" s="160" t="s">
        <v>42</v>
      </c>
      <c r="G76" s="102" t="s">
        <v>43</v>
      </c>
      <c r="H76" s="102" t="s">
        <v>44</v>
      </c>
      <c r="I76" s="102" t="s">
        <v>45</v>
      </c>
      <c r="J76" s="103" t="s">
        <v>46</v>
      </c>
      <c r="K76" s="102" t="s">
        <v>47</v>
      </c>
      <c r="L76" s="104" t="s">
        <v>48</v>
      </c>
      <c r="M76" s="104" t="s">
        <v>49</v>
      </c>
      <c r="N76" s="102" t="s">
        <v>50</v>
      </c>
      <c r="O76" s="102" t="s">
        <v>51</v>
      </c>
      <c r="P76" s="102" t="s">
        <v>52</v>
      </c>
      <c r="Q76" s="102" t="s">
        <v>53</v>
      </c>
      <c r="R76" s="102" t="s">
        <v>54</v>
      </c>
      <c r="S76" s="102" t="s">
        <v>55</v>
      </c>
      <c r="T76" s="102" t="s">
        <v>56</v>
      </c>
      <c r="U76" s="102" t="s">
        <v>57</v>
      </c>
      <c r="V76" s="102" t="s">
        <v>58</v>
      </c>
      <c r="W76" s="105"/>
      <c r="X76" s="105"/>
      <c r="Y76" s="105"/>
      <c r="Z76" s="105"/>
      <c r="AA76" s="105"/>
      <c r="AB76" s="105"/>
      <c r="AC76" s="106"/>
      <c r="AD76" s="107"/>
      <c r="AE76" s="107"/>
      <c r="AF76" s="107"/>
      <c r="AG76" s="107"/>
      <c r="AH76" s="107"/>
      <c r="AI76" s="41" t="s">
        <v>22</v>
      </c>
      <c r="AJ76" s="41" t="s">
        <v>59</v>
      </c>
      <c r="AK76" s="41" t="s">
        <v>60</v>
      </c>
      <c r="AL76" s="41" t="s">
        <v>61</v>
      </c>
      <c r="AM76" s="41" t="s">
        <v>62</v>
      </c>
      <c r="AN76" s="41" t="s">
        <v>63</v>
      </c>
      <c r="AO76" s="41" t="s">
        <v>64</v>
      </c>
      <c r="AP76" s="41" t="s">
        <v>65</v>
      </c>
      <c r="AQ76" s="41" t="s">
        <v>66</v>
      </c>
      <c r="AR76" s="41" t="s">
        <v>67</v>
      </c>
      <c r="AS76" s="41" t="s">
        <v>68</v>
      </c>
      <c r="AT76" s="41" t="s">
        <v>69</v>
      </c>
      <c r="AU76" s="41" t="s">
        <v>70</v>
      </c>
    </row>
    <row r="77" spans="1:47" s="4" customFormat="1" ht="113.25" customHeight="1">
      <c r="A77" s="70"/>
      <c r="B77" s="234" t="s">
        <v>109</v>
      </c>
      <c r="C77" s="248" t="s">
        <v>110</v>
      </c>
      <c r="D77" s="155" t="str">
        <f>$B$76&amp;"-"&amp;F77&amp;"-"&amp;IF(G77="Final",1,IF(G77="Intermedio",2,IF(G77="Periódico",3," "))&amp;"-"&amp;IF(ISBLANK(H77),"-",VLOOKUP(H77,[1]Hidden!$C$1:$D$49,2,0)))</f>
        <v>015-- --</v>
      </c>
      <c r="E77" s="148"/>
      <c r="F77" s="157"/>
      <c r="G77" s="71"/>
      <c r="H77" s="72"/>
      <c r="I77" s="72"/>
      <c r="J77" s="73"/>
      <c r="K77" s="74"/>
      <c r="L77" s="74"/>
      <c r="M77" s="74"/>
      <c r="N77" s="230"/>
      <c r="O77" s="230"/>
      <c r="P77" s="230"/>
      <c r="Q77" s="74"/>
      <c r="R77" s="74"/>
      <c r="S77" s="74"/>
      <c r="T77" s="230"/>
      <c r="U77" s="230"/>
      <c r="V77" s="230"/>
      <c r="W77" s="75"/>
      <c r="X77" s="75"/>
      <c r="Y77" s="75"/>
      <c r="Z77" s="75"/>
      <c r="AA77" s="75"/>
      <c r="AB77" s="75"/>
      <c r="AC77" s="76"/>
      <c r="AD77" s="77"/>
      <c r="AE77" s="77"/>
      <c r="AF77" s="77"/>
      <c r="AG77" s="77"/>
      <c r="AH77" s="77"/>
      <c r="AI77" s="36">
        <f>SUM(AP_15[[#This Row],[Enero]:[Diciembre]])</f>
        <v>0</v>
      </c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3"/>
    </row>
    <row r="78" spans="1:47" ht="90.75" customHeight="1">
      <c r="A78" s="78" t="s">
        <v>75</v>
      </c>
      <c r="B78" s="235"/>
      <c r="C78" s="249"/>
      <c r="D78" s="162" t="str">
        <f>$B$76&amp;"-"&amp;F78&amp;"-"&amp;IF(G78="Final",1,IF(G78="Intermedio",2,IF(G78="Periódico",3," "))&amp;"-"&amp;IF(ISBLANK(H78),"-",VLOOKUP(H78,[1]Hidden!$C$1:$D$49,2,0)))</f>
        <v>015-- --</v>
      </c>
      <c r="E78" s="149"/>
      <c r="F78" s="158"/>
      <c r="G78" s="80"/>
      <c r="H78" s="81"/>
      <c r="I78" s="81"/>
      <c r="J78" s="82"/>
      <c r="K78" s="83"/>
      <c r="L78" s="83"/>
      <c r="M78" s="83"/>
      <c r="N78" s="231"/>
      <c r="O78" s="231"/>
      <c r="P78" s="231"/>
      <c r="Q78" s="83"/>
      <c r="R78" s="83"/>
      <c r="S78" s="83"/>
      <c r="T78" s="231"/>
      <c r="U78" s="231"/>
      <c r="V78" s="231"/>
      <c r="W78" s="84"/>
      <c r="X78" s="84"/>
      <c r="Y78" s="84"/>
      <c r="Z78" s="84"/>
      <c r="AA78" s="84"/>
      <c r="AB78" s="84"/>
      <c r="AC78" s="85"/>
      <c r="AD78" s="86"/>
      <c r="AE78" s="86"/>
      <c r="AF78" s="86"/>
      <c r="AG78" s="86"/>
      <c r="AH78" s="86"/>
      <c r="AI78" s="37">
        <f>SUM(AP_15[[#This Row],[Enero]:[Diciembre]])</f>
        <v>0</v>
      </c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5"/>
    </row>
    <row r="79" spans="1:47" ht="56.25" customHeight="1">
      <c r="A79" s="78"/>
      <c r="B79" s="235"/>
      <c r="C79" s="249"/>
      <c r="D79" s="162" t="str">
        <f>$B$76&amp;"-"&amp;F79&amp;"-"&amp;IF(G79="Final",1,IF(G79="Intermedio",2,IF(G79="Periódico",3," "))&amp;"-"&amp;IF(ISBLANK(H79),"-",VLOOKUP(H79,[1]Hidden!$C$1:$D$49,2,0)))</f>
        <v>015-- --</v>
      </c>
      <c r="E79" s="149"/>
      <c r="F79" s="158"/>
      <c r="G79" s="80"/>
      <c r="H79" s="87"/>
      <c r="I79" s="81"/>
      <c r="J79" s="82"/>
      <c r="K79" s="83"/>
      <c r="L79" s="83"/>
      <c r="M79" s="83"/>
      <c r="N79" s="231"/>
      <c r="O79" s="231"/>
      <c r="P79" s="231"/>
      <c r="Q79" s="83"/>
      <c r="R79" s="83"/>
      <c r="S79" s="83"/>
      <c r="T79" s="231"/>
      <c r="U79" s="231"/>
      <c r="V79" s="231"/>
      <c r="W79" s="84"/>
      <c r="X79" s="84"/>
      <c r="Y79" s="84"/>
      <c r="Z79" s="84"/>
      <c r="AA79" s="84"/>
      <c r="AB79" s="84"/>
      <c r="AC79" s="85"/>
      <c r="AD79" s="86"/>
      <c r="AE79" s="86"/>
      <c r="AF79" s="86"/>
      <c r="AG79" s="86"/>
      <c r="AH79" s="86"/>
      <c r="AI79" s="40">
        <f>SUM(AP_15[[#This Row],[Enero]:[Diciembre]])</f>
        <v>0</v>
      </c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7"/>
    </row>
    <row r="80" spans="1:47" ht="56.25" customHeight="1" thickBot="1">
      <c r="A80" s="88"/>
      <c r="B80" s="236"/>
      <c r="C80" s="250"/>
      <c r="D80" s="89"/>
      <c r="E80" s="150"/>
      <c r="F80" s="159"/>
      <c r="G80" s="90"/>
      <c r="H80" s="91"/>
      <c r="I80" s="92"/>
      <c r="J80" s="93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5"/>
      <c r="W80" s="96"/>
      <c r="X80" s="96"/>
      <c r="Y80" s="96"/>
      <c r="Z80" s="96"/>
      <c r="AA80" s="96"/>
      <c r="AB80" s="96"/>
      <c r="AC80" s="97"/>
      <c r="AD80" s="98"/>
      <c r="AE80" s="98"/>
      <c r="AF80" s="98"/>
      <c r="AG80" s="98"/>
      <c r="AH80" s="98"/>
      <c r="AI80" s="42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1"/>
    </row>
    <row r="81" spans="1:48" ht="18" customHeight="1" thickBot="1">
      <c r="A81" s="108"/>
      <c r="B81" s="79"/>
      <c r="C81" s="116"/>
      <c r="D81" s="79"/>
      <c r="E81" s="151"/>
      <c r="F81" s="161"/>
      <c r="G81" s="109"/>
      <c r="H81" s="109"/>
      <c r="I81" s="110"/>
      <c r="J81" s="111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3"/>
      <c r="Y81" s="113"/>
      <c r="Z81" s="113"/>
      <c r="AA81" s="113"/>
      <c r="AB81" s="113"/>
      <c r="AC81" s="114"/>
      <c r="AD81" s="115"/>
      <c r="AE81" s="115"/>
      <c r="AF81" s="115"/>
      <c r="AG81" s="115"/>
      <c r="AH81" s="115"/>
      <c r="AI81" s="41" t="s">
        <v>22</v>
      </c>
      <c r="AJ81" s="41" t="s">
        <v>59</v>
      </c>
      <c r="AK81" s="41" t="s">
        <v>60</v>
      </c>
      <c r="AL81" s="41" t="s">
        <v>61</v>
      </c>
      <c r="AM81" s="41" t="s">
        <v>62</v>
      </c>
      <c r="AN81" s="41" t="s">
        <v>63</v>
      </c>
      <c r="AO81" s="41" t="s">
        <v>64</v>
      </c>
      <c r="AP81" s="41" t="s">
        <v>65</v>
      </c>
      <c r="AQ81" s="41" t="s">
        <v>66</v>
      </c>
      <c r="AR81" s="41" t="s">
        <v>67</v>
      </c>
      <c r="AS81" s="41" t="s">
        <v>68</v>
      </c>
      <c r="AT81" s="41" t="s">
        <v>69</v>
      </c>
      <c r="AU81" s="41" t="s">
        <v>70</v>
      </c>
    </row>
    <row r="82" spans="1:48" ht="40" customHeight="1">
      <c r="A82" s="78"/>
      <c r="B82" s="251" t="s">
        <v>111</v>
      </c>
      <c r="C82" s="248" t="s">
        <v>112</v>
      </c>
      <c r="D82" s="244" t="str">
        <f>"080-"&amp;F82&amp;"-3-NT"</f>
        <v>080--3-NT</v>
      </c>
      <c r="E82" s="244" t="s">
        <v>113</v>
      </c>
      <c r="F82" s="241"/>
      <c r="G82" s="237" t="s">
        <v>114</v>
      </c>
      <c r="H82" s="237" t="s">
        <v>113</v>
      </c>
      <c r="I82" s="117"/>
      <c r="J82" s="118"/>
      <c r="K82" s="260"/>
      <c r="L82" s="260"/>
      <c r="M82" s="260"/>
      <c r="N82" s="281"/>
      <c r="O82" s="281"/>
      <c r="P82" s="281"/>
      <c r="Q82" s="260"/>
      <c r="R82" s="260"/>
      <c r="S82" s="260"/>
      <c r="T82" s="281"/>
      <c r="U82" s="281"/>
      <c r="V82" s="281">
        <v>1</v>
      </c>
      <c r="W82" s="84"/>
      <c r="X82" s="84"/>
      <c r="Y82" s="84"/>
      <c r="Z82" s="84"/>
      <c r="AA82" s="84"/>
      <c r="AB82" s="84"/>
      <c r="AC82" s="235"/>
      <c r="AD82" s="249"/>
      <c r="AE82" s="116"/>
      <c r="AF82" s="116"/>
      <c r="AG82" s="116"/>
      <c r="AH82" s="77"/>
      <c r="AI82" s="36">
        <f>SUM(AP_16[[#This Row],[Enero]:[Diciembre]])</f>
        <v>0</v>
      </c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3"/>
    </row>
    <row r="83" spans="1:48" ht="40" customHeight="1">
      <c r="A83" s="78"/>
      <c r="B83" s="252"/>
      <c r="C83" s="249"/>
      <c r="D83" s="245"/>
      <c r="E83" s="245"/>
      <c r="F83" s="242"/>
      <c r="G83" s="238"/>
      <c r="H83" s="238"/>
      <c r="I83" s="117"/>
      <c r="J83" s="111"/>
      <c r="K83" s="261"/>
      <c r="L83" s="261"/>
      <c r="M83" s="261"/>
      <c r="N83" s="265"/>
      <c r="O83" s="265"/>
      <c r="P83" s="265"/>
      <c r="Q83" s="261"/>
      <c r="R83" s="261"/>
      <c r="S83" s="261"/>
      <c r="T83" s="265"/>
      <c r="U83" s="265"/>
      <c r="V83" s="265"/>
      <c r="W83" s="84"/>
      <c r="X83" s="84"/>
      <c r="Y83" s="84"/>
      <c r="Z83" s="84"/>
      <c r="AA83" s="84"/>
      <c r="AB83" s="84"/>
      <c r="AC83" s="235"/>
      <c r="AD83" s="249"/>
      <c r="AE83" s="116"/>
      <c r="AF83" s="116"/>
      <c r="AG83" s="116"/>
      <c r="AH83" s="86"/>
      <c r="AI83" s="37">
        <f>SUM(AP_16[[#This Row],[Enero]:[Diciembre]])</f>
        <v>0</v>
      </c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5"/>
    </row>
    <row r="84" spans="1:48" ht="40" customHeight="1">
      <c r="A84" s="78" t="s">
        <v>115</v>
      </c>
      <c r="B84" s="252"/>
      <c r="C84" s="249"/>
      <c r="D84" s="245"/>
      <c r="E84" s="245"/>
      <c r="F84" s="242"/>
      <c r="G84" s="238"/>
      <c r="H84" s="238"/>
      <c r="I84" s="117"/>
      <c r="J84" s="111"/>
      <c r="K84" s="261"/>
      <c r="L84" s="261"/>
      <c r="M84" s="261"/>
      <c r="N84" s="265"/>
      <c r="O84" s="265"/>
      <c r="P84" s="265"/>
      <c r="Q84" s="261"/>
      <c r="R84" s="261"/>
      <c r="S84" s="261"/>
      <c r="T84" s="265"/>
      <c r="U84" s="265"/>
      <c r="V84" s="265"/>
      <c r="W84" s="84"/>
      <c r="X84" s="84"/>
      <c r="Y84" s="84"/>
      <c r="Z84" s="84"/>
      <c r="AA84" s="84"/>
      <c r="AB84" s="84"/>
      <c r="AC84" s="235"/>
      <c r="AD84" s="249"/>
      <c r="AE84" s="116"/>
      <c r="AF84" s="116"/>
      <c r="AG84" s="116"/>
      <c r="AH84" s="86"/>
      <c r="AI84" s="37">
        <f>SUM(AP_16[[#This Row],[Enero]:[Diciembre]])</f>
        <v>0</v>
      </c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5"/>
    </row>
    <row r="85" spans="1:48" ht="40" customHeight="1">
      <c r="A85" s="78"/>
      <c r="B85" s="252"/>
      <c r="C85" s="249"/>
      <c r="D85" s="245"/>
      <c r="E85" s="245"/>
      <c r="F85" s="242"/>
      <c r="G85" s="238"/>
      <c r="H85" s="238"/>
      <c r="I85" s="117"/>
      <c r="J85" s="111"/>
      <c r="K85" s="261"/>
      <c r="L85" s="261"/>
      <c r="M85" s="261"/>
      <c r="N85" s="265"/>
      <c r="O85" s="265"/>
      <c r="P85" s="265"/>
      <c r="Q85" s="261"/>
      <c r="R85" s="261"/>
      <c r="S85" s="261"/>
      <c r="T85" s="265"/>
      <c r="U85" s="265"/>
      <c r="V85" s="265"/>
      <c r="W85" s="84"/>
      <c r="X85" s="84"/>
      <c r="Y85" s="84"/>
      <c r="Z85" s="84"/>
      <c r="AA85" s="84"/>
      <c r="AB85" s="84"/>
      <c r="AC85" s="235"/>
      <c r="AD85" s="249"/>
      <c r="AE85" s="116"/>
      <c r="AF85" s="116"/>
      <c r="AG85" s="116"/>
      <c r="AH85" s="86"/>
      <c r="AI85" s="37">
        <f>SUM(AP_16[[#This Row],[Enero]:[Diciembre]])</f>
        <v>0</v>
      </c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5"/>
    </row>
    <row r="86" spans="1:48" ht="40" customHeight="1">
      <c r="A86" s="78"/>
      <c r="B86" s="252"/>
      <c r="C86" s="249"/>
      <c r="D86" s="245"/>
      <c r="E86" s="245"/>
      <c r="F86" s="242"/>
      <c r="G86" s="238"/>
      <c r="H86" s="238"/>
      <c r="I86" s="117"/>
      <c r="J86" s="111"/>
      <c r="K86" s="261"/>
      <c r="L86" s="261"/>
      <c r="M86" s="261"/>
      <c r="N86" s="265"/>
      <c r="O86" s="265"/>
      <c r="P86" s="265"/>
      <c r="Q86" s="261"/>
      <c r="R86" s="261"/>
      <c r="S86" s="261"/>
      <c r="T86" s="265"/>
      <c r="U86" s="265"/>
      <c r="V86" s="265"/>
      <c r="W86" s="84"/>
      <c r="X86" s="84"/>
      <c r="Y86" s="84"/>
      <c r="Z86" s="84"/>
      <c r="AA86" s="84"/>
      <c r="AB86" s="84"/>
      <c r="AC86" s="235"/>
      <c r="AD86" s="249"/>
      <c r="AE86" s="116"/>
      <c r="AF86" s="116"/>
      <c r="AG86" s="116"/>
      <c r="AH86" s="86"/>
      <c r="AI86" s="38">
        <f>SUM(AP_16[[#This Row],[Enero]:[Diciembre]])</f>
        <v>0</v>
      </c>
      <c r="AJ86" s="62"/>
      <c r="AK86" s="62"/>
      <c r="AL86" s="62"/>
      <c r="AM86" s="62"/>
      <c r="AN86" s="62"/>
      <c r="AO86" s="62"/>
      <c r="AP86" s="62"/>
      <c r="AQ86" s="62"/>
      <c r="AR86" s="62"/>
      <c r="AS86" s="62"/>
      <c r="AT86" s="62"/>
      <c r="AU86" s="63"/>
    </row>
    <row r="87" spans="1:48" ht="40" customHeight="1" thickBot="1">
      <c r="A87" s="119"/>
      <c r="B87" s="253"/>
      <c r="C87" s="254"/>
      <c r="D87" s="246"/>
      <c r="E87" s="246"/>
      <c r="F87" s="243"/>
      <c r="G87" s="240"/>
      <c r="H87" s="239"/>
      <c r="I87" s="120"/>
      <c r="J87" s="121"/>
      <c r="K87" s="262"/>
      <c r="L87" s="262"/>
      <c r="M87" s="262"/>
      <c r="N87" s="266"/>
      <c r="O87" s="266"/>
      <c r="P87" s="266"/>
      <c r="Q87" s="262"/>
      <c r="R87" s="262"/>
      <c r="S87" s="262"/>
      <c r="T87" s="266"/>
      <c r="U87" s="266"/>
      <c r="V87" s="266"/>
      <c r="W87" s="122"/>
      <c r="X87" s="122"/>
      <c r="Y87" s="122"/>
      <c r="Z87" s="122"/>
      <c r="AA87" s="122"/>
      <c r="AB87" s="122"/>
      <c r="AC87" s="256"/>
      <c r="AD87" s="254"/>
      <c r="AE87" s="154"/>
      <c r="AF87" s="154"/>
      <c r="AG87" s="154"/>
      <c r="AH87" s="123"/>
      <c r="AI87" s="43"/>
      <c r="AJ87" s="64"/>
      <c r="AK87" s="64"/>
      <c r="AL87" s="64"/>
      <c r="AM87" s="64"/>
      <c r="AN87" s="64"/>
      <c r="AO87" s="64"/>
      <c r="AP87" s="64"/>
      <c r="AQ87" s="64"/>
      <c r="AR87" s="64"/>
      <c r="AS87" s="64"/>
      <c r="AT87" s="64"/>
      <c r="AU87" s="65"/>
    </row>
    <row r="88" spans="1:48" ht="16" thickBot="1">
      <c r="A88" s="124"/>
      <c r="B88" s="127"/>
      <c r="C88" s="126"/>
      <c r="D88" s="127"/>
      <c r="F88" s="127"/>
      <c r="G88" s="129"/>
      <c r="H88" s="128"/>
      <c r="I88" s="130"/>
      <c r="J88" s="78"/>
      <c r="K88" s="128"/>
      <c r="L88" s="128"/>
      <c r="M88" s="128"/>
      <c r="N88" s="128"/>
      <c r="O88" s="128"/>
      <c r="P88" s="128"/>
      <c r="Q88" s="128"/>
      <c r="R88" s="128"/>
      <c r="S88" s="128"/>
      <c r="T88" s="128"/>
      <c r="U88" s="128"/>
      <c r="V88" s="128"/>
      <c r="W88" s="131"/>
      <c r="X88" s="131"/>
      <c r="Y88" s="131"/>
      <c r="Z88" s="131"/>
      <c r="AA88" s="131"/>
      <c r="AB88" s="131"/>
      <c r="AC88" s="132"/>
      <c r="AD88" s="133"/>
      <c r="AE88" s="133"/>
      <c r="AF88" s="133"/>
      <c r="AG88" s="133"/>
      <c r="AH88" s="128"/>
      <c r="AI88" s="41" t="s">
        <v>22</v>
      </c>
      <c r="AJ88" s="41" t="s">
        <v>59</v>
      </c>
      <c r="AK88" s="41" t="s">
        <v>60</v>
      </c>
      <c r="AL88" s="41" t="s">
        <v>61</v>
      </c>
      <c r="AM88" s="41" t="s">
        <v>62</v>
      </c>
      <c r="AN88" s="41" t="s">
        <v>63</v>
      </c>
      <c r="AO88" s="41" t="s">
        <v>64</v>
      </c>
      <c r="AP88" s="41" t="s">
        <v>65</v>
      </c>
      <c r="AQ88" s="41" t="s">
        <v>66</v>
      </c>
      <c r="AR88" s="41" t="s">
        <v>67</v>
      </c>
      <c r="AS88" s="41" t="s">
        <v>68</v>
      </c>
      <c r="AT88" s="41" t="s">
        <v>69</v>
      </c>
      <c r="AU88" s="41" t="s">
        <v>70</v>
      </c>
    </row>
    <row r="89" spans="1:48" ht="40" customHeight="1">
      <c r="A89" s="124"/>
      <c r="B89" s="255" t="s">
        <v>116</v>
      </c>
      <c r="C89" s="257" t="s">
        <v>117</v>
      </c>
      <c r="D89" s="244" t="str">
        <f>"081-"&amp;F89&amp;"-3-NT"</f>
        <v>081--3-NT</v>
      </c>
      <c r="E89" s="244" t="s">
        <v>113</v>
      </c>
      <c r="F89" s="247"/>
      <c r="G89" s="237" t="s">
        <v>114</v>
      </c>
      <c r="H89" s="237" t="s">
        <v>113</v>
      </c>
      <c r="I89" s="117"/>
      <c r="J89" s="134"/>
      <c r="K89" s="263"/>
      <c r="L89" s="263"/>
      <c r="M89" s="263"/>
      <c r="N89" s="264"/>
      <c r="O89" s="264"/>
      <c r="P89" s="264"/>
      <c r="Q89" s="263"/>
      <c r="R89" s="263"/>
      <c r="S89" s="263"/>
      <c r="T89" s="264"/>
      <c r="U89" s="264"/>
      <c r="V89" s="264">
        <v>1</v>
      </c>
      <c r="W89" s="135"/>
      <c r="X89" s="135"/>
      <c r="Y89" s="135"/>
      <c r="Z89" s="135"/>
      <c r="AA89" s="135"/>
      <c r="AB89" s="135"/>
      <c r="AC89" s="255"/>
      <c r="AD89" s="285"/>
      <c r="AE89" s="152"/>
      <c r="AF89" s="152"/>
      <c r="AG89" s="152"/>
      <c r="AH89" s="136"/>
      <c r="AI89" s="44">
        <f>SUM(AP_17[[#This Row],[Enero]:[Diciembre]])</f>
        <v>0</v>
      </c>
      <c r="AJ89" s="66"/>
      <c r="AK89" s="66"/>
      <c r="AL89" s="66"/>
      <c r="AM89" s="66"/>
      <c r="AN89" s="66"/>
      <c r="AO89" s="66"/>
      <c r="AP89" s="66"/>
      <c r="AQ89" s="66"/>
      <c r="AR89" s="66"/>
      <c r="AS89" s="66"/>
      <c r="AT89" s="66"/>
      <c r="AU89" s="67"/>
    </row>
    <row r="90" spans="1:48" ht="40" customHeight="1">
      <c r="A90" s="78" t="s">
        <v>115</v>
      </c>
      <c r="B90" s="235"/>
      <c r="C90" s="258"/>
      <c r="D90" s="245"/>
      <c r="E90" s="245"/>
      <c r="F90" s="242"/>
      <c r="G90" s="238"/>
      <c r="H90" s="238"/>
      <c r="I90" s="117"/>
      <c r="J90" s="137"/>
      <c r="K90" s="261"/>
      <c r="L90" s="261"/>
      <c r="M90" s="261"/>
      <c r="N90" s="265"/>
      <c r="O90" s="265"/>
      <c r="P90" s="265"/>
      <c r="Q90" s="261"/>
      <c r="R90" s="261"/>
      <c r="S90" s="261"/>
      <c r="T90" s="265"/>
      <c r="U90" s="265"/>
      <c r="V90" s="265"/>
      <c r="W90" s="84"/>
      <c r="X90" s="84"/>
      <c r="Y90" s="84"/>
      <c r="Z90" s="84"/>
      <c r="AA90" s="84"/>
      <c r="AB90" s="84"/>
      <c r="AC90" s="235"/>
      <c r="AD90" s="238"/>
      <c r="AE90" s="112"/>
      <c r="AF90" s="112"/>
      <c r="AG90" s="112"/>
      <c r="AH90" s="86"/>
      <c r="AI90" s="37">
        <f>SUM(AP_17[[#This Row],[Enero]:[Diciembre]])</f>
        <v>0</v>
      </c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5"/>
    </row>
    <row r="91" spans="1:48" ht="40" customHeight="1">
      <c r="A91" s="78"/>
      <c r="B91" s="235"/>
      <c r="C91" s="258"/>
      <c r="D91" s="245"/>
      <c r="E91" s="245"/>
      <c r="F91" s="242"/>
      <c r="G91" s="238"/>
      <c r="H91" s="238"/>
      <c r="I91" s="117"/>
      <c r="J91" s="137"/>
      <c r="K91" s="261"/>
      <c r="L91" s="261"/>
      <c r="M91" s="261"/>
      <c r="N91" s="265"/>
      <c r="O91" s="265"/>
      <c r="P91" s="265"/>
      <c r="Q91" s="261"/>
      <c r="R91" s="261"/>
      <c r="S91" s="261"/>
      <c r="T91" s="265"/>
      <c r="U91" s="265"/>
      <c r="V91" s="265"/>
      <c r="W91" s="84"/>
      <c r="X91" s="84"/>
      <c r="Y91" s="84"/>
      <c r="Z91" s="84"/>
      <c r="AA91" s="84"/>
      <c r="AB91" s="84"/>
      <c r="AC91" s="235"/>
      <c r="AD91" s="238"/>
      <c r="AE91" s="112"/>
      <c r="AF91" s="112"/>
      <c r="AG91" s="112"/>
      <c r="AH91" s="86"/>
      <c r="AI91" s="37">
        <f>SUM(AP_17[[#This Row],[Enero]:[Diciembre]])</f>
        <v>0</v>
      </c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5"/>
    </row>
    <row r="92" spans="1:48" ht="40" customHeight="1">
      <c r="A92" s="78"/>
      <c r="B92" s="235"/>
      <c r="C92" s="258"/>
      <c r="D92" s="245"/>
      <c r="E92" s="245"/>
      <c r="F92" s="242"/>
      <c r="G92" s="238"/>
      <c r="H92" s="238"/>
      <c r="I92" s="117"/>
      <c r="J92" s="137"/>
      <c r="K92" s="261"/>
      <c r="L92" s="261"/>
      <c r="M92" s="261"/>
      <c r="N92" s="265"/>
      <c r="O92" s="265"/>
      <c r="P92" s="265"/>
      <c r="Q92" s="261"/>
      <c r="R92" s="261"/>
      <c r="S92" s="261"/>
      <c r="T92" s="265"/>
      <c r="U92" s="265"/>
      <c r="V92" s="265"/>
      <c r="W92" s="84"/>
      <c r="X92" s="84"/>
      <c r="Y92" s="84"/>
      <c r="Z92" s="84"/>
      <c r="AA92" s="84"/>
      <c r="AB92" s="84"/>
      <c r="AC92" s="235"/>
      <c r="AD92" s="238"/>
      <c r="AE92" s="112"/>
      <c r="AF92" s="112"/>
      <c r="AG92" s="112"/>
      <c r="AH92" s="138"/>
      <c r="AI92" s="38">
        <f>SUM(AP_17[[#This Row],[Enero]:[Diciembre]])</f>
        <v>0</v>
      </c>
      <c r="AJ92" s="62"/>
      <c r="AK92" s="62"/>
      <c r="AL92" s="62"/>
      <c r="AM92" s="62"/>
      <c r="AN92" s="62"/>
      <c r="AO92" s="62"/>
      <c r="AP92" s="62"/>
      <c r="AQ92" s="62"/>
      <c r="AR92" s="62"/>
      <c r="AS92" s="62"/>
      <c r="AT92" s="62"/>
      <c r="AU92" s="63"/>
    </row>
    <row r="93" spans="1:48" ht="40" customHeight="1">
      <c r="A93" s="78"/>
      <c r="B93" s="235"/>
      <c r="C93" s="258"/>
      <c r="D93" s="245"/>
      <c r="E93" s="245"/>
      <c r="F93" s="242"/>
      <c r="G93" s="238"/>
      <c r="H93" s="238"/>
      <c r="I93" s="117"/>
      <c r="J93" s="137"/>
      <c r="K93" s="261"/>
      <c r="L93" s="261"/>
      <c r="M93" s="261"/>
      <c r="N93" s="265"/>
      <c r="O93" s="265"/>
      <c r="P93" s="265"/>
      <c r="Q93" s="261"/>
      <c r="R93" s="261"/>
      <c r="S93" s="261"/>
      <c r="T93" s="265"/>
      <c r="U93" s="265"/>
      <c r="V93" s="265"/>
      <c r="W93" s="84"/>
      <c r="X93" s="84"/>
      <c r="Y93" s="84"/>
      <c r="Z93" s="84"/>
      <c r="AA93" s="84"/>
      <c r="AB93" s="84"/>
      <c r="AC93" s="235"/>
      <c r="AD93" s="238"/>
      <c r="AE93" s="112"/>
      <c r="AF93" s="112"/>
      <c r="AG93" s="112"/>
      <c r="AH93" s="138"/>
      <c r="AI93" s="38">
        <f>SUM(AP_17[[#This Row],[Enero]:[Diciembre]])</f>
        <v>0</v>
      </c>
      <c r="AJ93" s="62"/>
      <c r="AK93" s="62"/>
      <c r="AL93" s="62"/>
      <c r="AM93" s="62"/>
      <c r="AN93" s="62"/>
      <c r="AO93" s="62"/>
      <c r="AP93" s="62"/>
      <c r="AQ93" s="62"/>
      <c r="AR93" s="62"/>
      <c r="AS93" s="62"/>
      <c r="AT93" s="62"/>
      <c r="AU93" s="63"/>
    </row>
    <row r="94" spans="1:48" ht="40" customHeight="1" thickBot="1">
      <c r="A94" s="119"/>
      <c r="B94" s="256"/>
      <c r="C94" s="259"/>
      <c r="D94" s="246"/>
      <c r="E94" s="246"/>
      <c r="F94" s="243"/>
      <c r="G94" s="240"/>
      <c r="H94" s="239"/>
      <c r="I94" s="120"/>
      <c r="J94" s="139"/>
      <c r="K94" s="262"/>
      <c r="L94" s="262"/>
      <c r="M94" s="262"/>
      <c r="N94" s="266"/>
      <c r="O94" s="266"/>
      <c r="P94" s="266"/>
      <c r="Q94" s="262"/>
      <c r="R94" s="262"/>
      <c r="S94" s="262"/>
      <c r="T94" s="266"/>
      <c r="U94" s="266"/>
      <c r="V94" s="266"/>
      <c r="W94" s="122"/>
      <c r="X94" s="122"/>
      <c r="Y94" s="122"/>
      <c r="Z94" s="122"/>
      <c r="AA94" s="122"/>
      <c r="AB94" s="122"/>
      <c r="AC94" s="256"/>
      <c r="AD94" s="239"/>
      <c r="AE94" s="153"/>
      <c r="AF94" s="153"/>
      <c r="AG94" s="153"/>
      <c r="AH94" s="123"/>
      <c r="AI94" s="45"/>
      <c r="AJ94" s="68"/>
      <c r="AK94" s="68"/>
      <c r="AL94" s="68"/>
      <c r="AM94" s="68"/>
      <c r="AN94" s="68"/>
      <c r="AO94" s="68"/>
      <c r="AP94" s="68"/>
      <c r="AQ94" s="68"/>
      <c r="AR94" s="68"/>
      <c r="AS94" s="68"/>
      <c r="AT94" s="68"/>
      <c r="AU94" s="69"/>
    </row>
    <row r="95" spans="1:48" ht="16" thickBot="1">
      <c r="A95" s="124"/>
      <c r="B95" s="127"/>
      <c r="C95" s="126"/>
      <c r="D95" s="127"/>
      <c r="E95" s="125"/>
      <c r="F95" s="127"/>
      <c r="G95" s="145"/>
      <c r="H95" s="128"/>
      <c r="I95" s="128"/>
      <c r="J95" s="78"/>
      <c r="K95" s="146"/>
      <c r="L95" s="128"/>
      <c r="M95" s="128"/>
      <c r="N95" s="128"/>
      <c r="O95" s="128"/>
      <c r="P95" s="128"/>
      <c r="Q95" s="128"/>
      <c r="R95" s="128"/>
      <c r="S95" s="128"/>
      <c r="T95" s="128"/>
      <c r="U95" s="128"/>
      <c r="V95" s="128"/>
      <c r="W95" s="131"/>
      <c r="X95" s="131"/>
      <c r="Y95" s="131"/>
      <c r="Z95" s="131"/>
      <c r="AA95" s="131"/>
      <c r="AB95" s="131"/>
      <c r="AC95" s="132"/>
      <c r="AD95" s="133"/>
      <c r="AE95" s="133"/>
      <c r="AF95" s="133"/>
      <c r="AG95" s="133"/>
      <c r="AH95" s="128"/>
    </row>
    <row r="96" spans="1:48" ht="55.5" customHeight="1" thickBot="1">
      <c r="A96" s="147"/>
      <c r="B96" s="163" t="s">
        <v>35</v>
      </c>
      <c r="C96" s="282" t="s">
        <v>36</v>
      </c>
      <c r="D96" s="283"/>
      <c r="E96" s="283"/>
      <c r="F96" s="283"/>
      <c r="G96" s="283"/>
      <c r="H96" s="283"/>
      <c r="I96" s="283"/>
      <c r="J96" s="284"/>
      <c r="K96" s="280" t="s">
        <v>37</v>
      </c>
      <c r="L96" s="280"/>
      <c r="M96" s="280"/>
      <c r="N96" s="273" t="s">
        <v>38</v>
      </c>
      <c r="O96" s="273"/>
      <c r="P96" s="273"/>
      <c r="Q96" s="273"/>
      <c r="R96" s="273"/>
      <c r="S96" s="273"/>
      <c r="T96" s="273"/>
      <c r="U96" s="273"/>
      <c r="V96" s="273"/>
      <c r="W96" s="273"/>
      <c r="X96" s="273"/>
      <c r="Y96" s="273"/>
      <c r="Z96" s="273"/>
      <c r="AA96" s="273"/>
      <c r="AB96" s="273"/>
      <c r="AC96" s="273"/>
      <c r="AD96" s="273"/>
      <c r="AE96" s="273"/>
      <c r="AF96" s="273"/>
      <c r="AG96" s="273"/>
      <c r="AH96" s="274"/>
      <c r="AI96" s="47" t="e">
        <f>SUM(AP_152[Anual]:#REF!)</f>
        <v>#REF!</v>
      </c>
      <c r="AJ96" s="48" t="e">
        <f>SUM(AP_152[Enero]:#REF!)</f>
        <v>#REF!</v>
      </c>
      <c r="AK96" s="48" t="e">
        <f>SUM(AP_152[Febrero]:#REF!)</f>
        <v>#REF!</v>
      </c>
      <c r="AL96" s="48" t="e">
        <f>SUM(AP_152[Marzo]:#REF!)</f>
        <v>#REF!</v>
      </c>
      <c r="AM96" s="48" t="e">
        <f>SUM(AP_152[Abril]:#REF!)</f>
        <v>#REF!</v>
      </c>
      <c r="AN96" s="48" t="e">
        <f>SUM(AP_152[Mayo]:#REF!)</f>
        <v>#REF!</v>
      </c>
      <c r="AO96" s="48" t="e">
        <f>SUM(AP_152[Junio]:#REF!)</f>
        <v>#REF!</v>
      </c>
      <c r="AP96" s="48" t="e">
        <f>SUM(AP_152[Julio]:#REF!)</f>
        <v>#REF!</v>
      </c>
      <c r="AQ96" s="48" t="e">
        <f>SUM(AP_152[Agosto]:#REF!)</f>
        <v>#REF!</v>
      </c>
      <c r="AR96" s="48" t="e">
        <f>SUM(AP_152[Septiembre]:#REF!)</f>
        <v>#REF!</v>
      </c>
      <c r="AS96" s="48" t="e">
        <f>SUM(AP_152[Octubre]:#REF!)</f>
        <v>#REF!</v>
      </c>
      <c r="AT96" s="48" t="e">
        <f>SUM(AP_152[Noviembre]:#REF!)</f>
        <v>#REF!</v>
      </c>
      <c r="AU96" s="49" t="e">
        <f>SUM(AP_152[Diciembre]:#REF!)</f>
        <v>#REF!</v>
      </c>
      <c r="AV96" s="46"/>
    </row>
    <row r="97" spans="1:47" s="6" customFormat="1" ht="16" thickBot="1">
      <c r="A97" s="99"/>
      <c r="B97" s="100" t="s">
        <v>39</v>
      </c>
      <c r="C97" s="169"/>
      <c r="D97" s="100" t="s">
        <v>40</v>
      </c>
      <c r="E97" s="101" t="s">
        <v>41</v>
      </c>
      <c r="F97" s="160" t="s">
        <v>42</v>
      </c>
      <c r="G97" s="102" t="s">
        <v>43</v>
      </c>
      <c r="H97" s="102" t="s">
        <v>44</v>
      </c>
      <c r="I97" s="102" t="s">
        <v>45</v>
      </c>
      <c r="J97" s="103" t="s">
        <v>46</v>
      </c>
      <c r="K97" s="102" t="s">
        <v>47</v>
      </c>
      <c r="L97" s="104" t="s">
        <v>48</v>
      </c>
      <c r="M97" s="104" t="s">
        <v>49</v>
      </c>
      <c r="N97" s="102" t="s">
        <v>50</v>
      </c>
      <c r="O97" s="102" t="s">
        <v>51</v>
      </c>
      <c r="P97" s="102" t="s">
        <v>52</v>
      </c>
      <c r="Q97" s="102" t="s">
        <v>53</v>
      </c>
      <c r="R97" s="102" t="s">
        <v>54</v>
      </c>
      <c r="S97" s="102" t="s">
        <v>55</v>
      </c>
      <c r="T97" s="102" t="s">
        <v>56</v>
      </c>
      <c r="U97" s="102" t="s">
        <v>57</v>
      </c>
      <c r="V97" s="102" t="s">
        <v>58</v>
      </c>
      <c r="W97" s="105"/>
      <c r="X97" s="105"/>
      <c r="Y97" s="105"/>
      <c r="Z97" s="105"/>
      <c r="AA97" s="105"/>
      <c r="AB97" s="105"/>
      <c r="AC97" s="143"/>
      <c r="AD97" s="144"/>
      <c r="AE97" s="144"/>
      <c r="AF97" s="144"/>
      <c r="AG97" s="144"/>
      <c r="AH97" s="144"/>
      <c r="AI97" s="27" t="s">
        <v>22</v>
      </c>
      <c r="AJ97" s="27" t="s">
        <v>59</v>
      </c>
      <c r="AK97" s="27" t="s">
        <v>60</v>
      </c>
      <c r="AL97" s="27" t="s">
        <v>61</v>
      </c>
      <c r="AM97" s="27" t="s">
        <v>62</v>
      </c>
      <c r="AN97" s="27" t="s">
        <v>63</v>
      </c>
      <c r="AO97" s="27" t="s">
        <v>64</v>
      </c>
      <c r="AP97" s="27" t="s">
        <v>65</v>
      </c>
      <c r="AQ97" s="27" t="s">
        <v>66</v>
      </c>
      <c r="AR97" s="27" t="s">
        <v>67</v>
      </c>
      <c r="AS97" s="27" t="s">
        <v>68</v>
      </c>
      <c r="AT97" s="27" t="s">
        <v>69</v>
      </c>
      <c r="AU97" s="27" t="s">
        <v>70</v>
      </c>
    </row>
    <row r="98" spans="1:47" s="4" customFormat="1" ht="113.25" customHeight="1">
      <c r="A98" s="70"/>
      <c r="B98" s="234" t="s">
        <v>39</v>
      </c>
      <c r="C98" s="248" t="s">
        <v>71</v>
      </c>
      <c r="D98" s="155" t="str">
        <f>$B$97&amp;"-"&amp;F98&amp;"-"&amp;IF(G98="Final",1,IF(G98="Intermedio",2,IF(G98="Periódico",3," "))&amp;"-"&amp;IF(ISBLANK(H98),"-",VLOOKUP(H98,[1]Hidden!$C$1:$D$49,2,0)))</f>
        <v>001-01- --</v>
      </c>
      <c r="E98" s="148" t="s">
        <v>72</v>
      </c>
      <c r="F98" s="157" t="s">
        <v>73</v>
      </c>
      <c r="G98" s="71"/>
      <c r="H98" s="72"/>
      <c r="I98" s="72"/>
      <c r="J98" s="73"/>
      <c r="K98" s="74"/>
      <c r="L98" s="74"/>
      <c r="M98" s="74"/>
      <c r="N98" s="230"/>
      <c r="O98" s="230"/>
      <c r="P98" s="230"/>
      <c r="Q98" s="74"/>
      <c r="R98" s="74"/>
      <c r="S98" s="74"/>
      <c r="T98" s="230"/>
      <c r="U98" s="230"/>
      <c r="V98" s="230"/>
      <c r="W98" s="75"/>
      <c r="X98" s="75"/>
      <c r="Y98" s="75"/>
      <c r="Z98" s="75"/>
      <c r="AA98" s="75"/>
      <c r="AB98" s="75"/>
      <c r="AC98" s="76" t="s">
        <v>39</v>
      </c>
      <c r="AD98" s="77" t="s">
        <v>74</v>
      </c>
      <c r="AE98" s="77"/>
      <c r="AF98" s="77"/>
      <c r="AG98" s="77"/>
      <c r="AH98" s="77"/>
      <c r="AI98" s="36">
        <f>SUM(AP_152[[#This Row],[Enero]:[Diciembre]])</f>
        <v>0</v>
      </c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3"/>
    </row>
    <row r="99" spans="1:47" ht="90.75" customHeight="1">
      <c r="A99" s="78" t="s">
        <v>75</v>
      </c>
      <c r="B99" s="235"/>
      <c r="C99" s="249"/>
      <c r="D99" s="162" t="str">
        <f>$B$97&amp;"-"&amp;F99&amp;"-"&amp;IF(G99="Final",1,IF(G99="Intermedio",2,IF(G99="Periódico",3," "))&amp;"-"&amp;IF(ISBLANK(H99),"-",VLOOKUP(H99,[1]Hidden!$C$1:$D$49,2,0)))</f>
        <v>001-02- --</v>
      </c>
      <c r="E99" s="149" t="s">
        <v>76</v>
      </c>
      <c r="F99" s="158" t="s">
        <v>77</v>
      </c>
      <c r="G99" s="80"/>
      <c r="H99" s="81"/>
      <c r="I99" s="81"/>
      <c r="J99" s="82"/>
      <c r="K99" s="83"/>
      <c r="L99" s="83"/>
      <c r="M99" s="83"/>
      <c r="N99" s="231"/>
      <c r="O99" s="231"/>
      <c r="P99" s="231"/>
      <c r="Q99" s="83"/>
      <c r="R99" s="83"/>
      <c r="S99" s="83"/>
      <c r="T99" s="231"/>
      <c r="U99" s="231"/>
      <c r="V99" s="231"/>
      <c r="W99" s="84"/>
      <c r="X99" s="84"/>
      <c r="Y99" s="84"/>
      <c r="Z99" s="84"/>
      <c r="AA99" s="84"/>
      <c r="AB99" s="84"/>
      <c r="AC99" s="85" t="s">
        <v>78</v>
      </c>
      <c r="AD99" s="86" t="s">
        <v>79</v>
      </c>
      <c r="AE99" s="86"/>
      <c r="AF99" s="86"/>
      <c r="AG99" s="86"/>
      <c r="AH99" s="86"/>
      <c r="AI99" s="37">
        <f>SUM(AP_152[[#This Row],[Enero]:[Diciembre]])</f>
        <v>0</v>
      </c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5"/>
    </row>
    <row r="100" spans="1:47" ht="56.25" customHeight="1">
      <c r="A100" s="78"/>
      <c r="B100" s="235"/>
      <c r="C100" s="249"/>
      <c r="D100" s="162" t="str">
        <f>$B$97&amp;"-"&amp;F100&amp;"-"&amp;IF(G100="Final",1,IF(G100="Intermedio",2,IF(G100="Periódico",3," "))&amp;"-"&amp;IF(ISBLANK(H100),"-",VLOOKUP(H100,[1]Hidden!$C$1:$D$49,2,0)))</f>
        <v>001-03- --</v>
      </c>
      <c r="E100" s="149" t="s">
        <v>80</v>
      </c>
      <c r="F100" s="158" t="s">
        <v>81</v>
      </c>
      <c r="G100" s="80"/>
      <c r="H100" s="87"/>
      <c r="I100" s="81"/>
      <c r="J100" s="82"/>
      <c r="K100" s="83"/>
      <c r="L100" s="83"/>
      <c r="M100" s="83"/>
      <c r="N100" s="231"/>
      <c r="O100" s="231"/>
      <c r="P100" s="231"/>
      <c r="Q100" s="83"/>
      <c r="R100" s="83"/>
      <c r="S100" s="83"/>
      <c r="T100" s="231"/>
      <c r="U100" s="231"/>
      <c r="V100" s="231"/>
      <c r="W100" s="84"/>
      <c r="X100" s="84"/>
      <c r="Y100" s="84"/>
      <c r="Z100" s="84"/>
      <c r="AA100" s="84"/>
      <c r="AB100" s="84"/>
      <c r="AC100" s="85" t="s">
        <v>82</v>
      </c>
      <c r="AD100" s="86" t="s">
        <v>83</v>
      </c>
      <c r="AE100" s="86"/>
      <c r="AF100" s="86"/>
      <c r="AG100" s="86"/>
      <c r="AH100" s="86"/>
      <c r="AI100" s="40">
        <f>SUM(AP_152[[#This Row],[Enero]:[Diciembre]])</f>
        <v>0</v>
      </c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7"/>
    </row>
    <row r="101" spans="1:47" ht="56.25" customHeight="1" thickBot="1">
      <c r="A101" s="88"/>
      <c r="B101" s="236"/>
      <c r="C101" s="250"/>
      <c r="D101" s="89"/>
      <c r="E101" s="150"/>
      <c r="F101" s="159"/>
      <c r="G101" s="90"/>
      <c r="H101" s="91"/>
      <c r="I101" s="92"/>
      <c r="J101" s="93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5"/>
      <c r="W101" s="96"/>
      <c r="X101" s="96"/>
      <c r="Y101" s="96"/>
      <c r="Z101" s="96"/>
      <c r="AA101" s="96"/>
      <c r="AB101" s="96"/>
      <c r="AC101" s="97"/>
      <c r="AD101" s="98"/>
      <c r="AE101" s="98"/>
      <c r="AF101" s="98"/>
      <c r="AG101" s="98"/>
      <c r="AH101" s="98"/>
      <c r="AI101" s="39"/>
      <c r="AJ101" s="58"/>
      <c r="AK101" s="58"/>
      <c r="AL101" s="58"/>
      <c r="AM101" s="58"/>
      <c r="AN101" s="58"/>
      <c r="AO101" s="58"/>
      <c r="AP101" s="58"/>
      <c r="AQ101" s="58"/>
      <c r="AR101" s="58"/>
      <c r="AS101" s="58"/>
      <c r="AT101" s="58"/>
      <c r="AU101" s="59"/>
    </row>
    <row r="102" spans="1:47" s="6" customFormat="1" ht="16" thickBot="1">
      <c r="A102" s="99"/>
      <c r="B102" s="100" t="s">
        <v>78</v>
      </c>
      <c r="C102" s="169"/>
      <c r="D102" s="100" t="s">
        <v>40</v>
      </c>
      <c r="E102" s="29" t="s">
        <v>41</v>
      </c>
      <c r="F102" s="160" t="s">
        <v>42</v>
      </c>
      <c r="G102" s="102" t="s">
        <v>43</v>
      </c>
      <c r="H102" s="102" t="s">
        <v>44</v>
      </c>
      <c r="I102" s="102" t="s">
        <v>45</v>
      </c>
      <c r="J102" s="103" t="s">
        <v>46</v>
      </c>
      <c r="K102" s="102" t="s">
        <v>47</v>
      </c>
      <c r="L102" s="104" t="s">
        <v>48</v>
      </c>
      <c r="M102" s="104" t="s">
        <v>49</v>
      </c>
      <c r="N102" s="102" t="s">
        <v>50</v>
      </c>
      <c r="O102" s="102" t="s">
        <v>51</v>
      </c>
      <c r="P102" s="102" t="s">
        <v>52</v>
      </c>
      <c r="Q102" s="102" t="s">
        <v>53</v>
      </c>
      <c r="R102" s="102" t="s">
        <v>54</v>
      </c>
      <c r="S102" s="102" t="s">
        <v>55</v>
      </c>
      <c r="T102" s="102" t="s">
        <v>56</v>
      </c>
      <c r="U102" s="102" t="s">
        <v>57</v>
      </c>
      <c r="V102" s="102" t="s">
        <v>58</v>
      </c>
      <c r="W102" s="105"/>
      <c r="X102" s="105"/>
      <c r="Y102" s="105"/>
      <c r="Z102" s="105"/>
      <c r="AA102" s="105"/>
      <c r="AB102" s="105"/>
      <c r="AC102" s="106"/>
      <c r="AD102" s="107"/>
      <c r="AE102" s="107"/>
      <c r="AF102" s="107"/>
      <c r="AG102" s="107"/>
      <c r="AH102" s="107"/>
      <c r="AI102" s="41" t="s">
        <v>22</v>
      </c>
      <c r="AJ102" s="41" t="s">
        <v>59</v>
      </c>
      <c r="AK102" s="41" t="s">
        <v>60</v>
      </c>
      <c r="AL102" s="41" t="s">
        <v>61</v>
      </c>
      <c r="AM102" s="41" t="s">
        <v>62</v>
      </c>
      <c r="AN102" s="41" t="s">
        <v>63</v>
      </c>
      <c r="AO102" s="41" t="s">
        <v>64</v>
      </c>
      <c r="AP102" s="41" t="s">
        <v>65</v>
      </c>
      <c r="AQ102" s="41" t="s">
        <v>66</v>
      </c>
      <c r="AR102" s="41" t="s">
        <v>67</v>
      </c>
      <c r="AS102" s="41" t="s">
        <v>68</v>
      </c>
      <c r="AT102" s="41" t="s">
        <v>69</v>
      </c>
      <c r="AU102" s="41" t="s">
        <v>70</v>
      </c>
    </row>
    <row r="103" spans="1:47" s="4" customFormat="1" ht="113.25" customHeight="1">
      <c r="A103" s="70"/>
      <c r="B103" s="234" t="s">
        <v>78</v>
      </c>
      <c r="C103" s="248" t="s">
        <v>84</v>
      </c>
      <c r="D103" s="155" t="str">
        <f>$B$102&amp;"-"&amp;F103&amp;"-"&amp;IF(G103="Final",1,IF(G103="Intermedio",2,IF(G103="Periódico",3," "))&amp;"-"&amp;IF(ISBLANK(H103),"-",VLOOKUP(H103,[1]Hidden!$C$1:$D$49,2,0)))</f>
        <v>002-- --</v>
      </c>
      <c r="E103" s="148"/>
      <c r="F103" s="157"/>
      <c r="G103" s="71"/>
      <c r="H103" s="72"/>
      <c r="I103" s="72"/>
      <c r="J103" s="73"/>
      <c r="K103" s="74"/>
      <c r="L103" s="74"/>
      <c r="M103" s="74"/>
      <c r="N103" s="230"/>
      <c r="O103" s="230"/>
      <c r="P103" s="230"/>
      <c r="Q103" s="74"/>
      <c r="R103" s="74"/>
      <c r="S103" s="74"/>
      <c r="T103" s="230"/>
      <c r="U103" s="230"/>
      <c r="V103" s="230"/>
      <c r="W103" s="75"/>
      <c r="X103" s="75"/>
      <c r="Y103" s="75"/>
      <c r="Z103" s="75"/>
      <c r="AA103" s="75"/>
      <c r="AB103" s="75"/>
      <c r="AC103" s="76"/>
      <c r="AD103" s="77"/>
      <c r="AE103" s="77"/>
      <c r="AF103" s="77"/>
      <c r="AG103" s="77"/>
      <c r="AH103" s="77"/>
      <c r="AI103" s="36">
        <f>SUM(AP_254[[#This Row],[Enero]:[Diciembre]])</f>
        <v>0</v>
      </c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3"/>
    </row>
    <row r="104" spans="1:47" ht="90.75" customHeight="1">
      <c r="A104" s="78" t="s">
        <v>75</v>
      </c>
      <c r="B104" s="235"/>
      <c r="C104" s="249"/>
      <c r="D104" s="162" t="str">
        <f>$B$102&amp;"-"&amp;F104&amp;"-"&amp;IF(G104="Final",1,IF(G104="Intermedio",2,IF(G104="Periódico",3," "))&amp;"-"&amp;IF(ISBLANK(H104),"-",VLOOKUP(H104,[1]Hidden!$C$1:$D$49,2,0)))</f>
        <v>002-- --</v>
      </c>
      <c r="E104" s="149"/>
      <c r="F104" s="158"/>
      <c r="G104" s="80"/>
      <c r="H104" s="81"/>
      <c r="I104" s="81"/>
      <c r="J104" s="82"/>
      <c r="K104" s="83"/>
      <c r="L104" s="83"/>
      <c r="M104" s="83"/>
      <c r="N104" s="231"/>
      <c r="O104" s="231"/>
      <c r="P104" s="231"/>
      <c r="Q104" s="83"/>
      <c r="R104" s="83"/>
      <c r="S104" s="83"/>
      <c r="T104" s="231"/>
      <c r="U104" s="231"/>
      <c r="V104" s="231"/>
      <c r="W104" s="84"/>
      <c r="X104" s="84"/>
      <c r="Y104" s="84"/>
      <c r="Z104" s="84"/>
      <c r="AA104" s="84"/>
      <c r="AB104" s="84"/>
      <c r="AC104" s="85"/>
      <c r="AD104" s="86"/>
      <c r="AE104" s="86"/>
      <c r="AF104" s="86"/>
      <c r="AG104" s="86"/>
      <c r="AH104" s="86"/>
      <c r="AI104" s="37">
        <f>SUM(AP_254[[#This Row],[Enero]:[Diciembre]])</f>
        <v>0</v>
      </c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5"/>
    </row>
    <row r="105" spans="1:47" ht="56.25" customHeight="1">
      <c r="A105" s="78"/>
      <c r="B105" s="235"/>
      <c r="C105" s="249"/>
      <c r="D105" s="162" t="str">
        <f>$B$102&amp;"-"&amp;F105&amp;"-"&amp;IF(G105="Final",1,IF(G105="Intermedio",2,IF(G105="Periódico",3," "))&amp;"-"&amp;IF(ISBLANK(H105),"-",VLOOKUP(H105,[1]Hidden!$C$1:$D$49,2,0)))</f>
        <v>002-- --</v>
      </c>
      <c r="E105" s="149"/>
      <c r="F105" s="158"/>
      <c r="G105" s="80"/>
      <c r="H105" s="87"/>
      <c r="I105" s="81"/>
      <c r="J105" s="82"/>
      <c r="K105" s="83"/>
      <c r="L105" s="83"/>
      <c r="M105" s="83"/>
      <c r="N105" s="231"/>
      <c r="O105" s="231"/>
      <c r="P105" s="231"/>
      <c r="Q105" s="83"/>
      <c r="R105" s="83"/>
      <c r="S105" s="83"/>
      <c r="T105" s="231"/>
      <c r="U105" s="231"/>
      <c r="V105" s="231"/>
      <c r="W105" s="84"/>
      <c r="X105" s="84"/>
      <c r="Y105" s="84"/>
      <c r="Z105" s="84"/>
      <c r="AA105" s="84"/>
      <c r="AB105" s="84"/>
      <c r="AC105" s="85"/>
      <c r="AD105" s="86"/>
      <c r="AE105" s="86"/>
      <c r="AF105" s="86"/>
      <c r="AG105" s="86"/>
      <c r="AH105" s="86"/>
      <c r="AI105" s="40">
        <f>SUM(AP_254[[#This Row],[Enero]:[Diciembre]])</f>
        <v>0</v>
      </c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7"/>
    </row>
    <row r="106" spans="1:47" ht="56.25" customHeight="1" thickBot="1">
      <c r="A106" s="88"/>
      <c r="B106" s="236"/>
      <c r="C106" s="250"/>
      <c r="D106" s="89"/>
      <c r="E106" s="150"/>
      <c r="F106" s="159"/>
      <c r="G106" s="90"/>
      <c r="H106" s="91"/>
      <c r="I106" s="92"/>
      <c r="J106" s="93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5"/>
      <c r="W106" s="96"/>
      <c r="X106" s="96"/>
      <c r="Y106" s="96"/>
      <c r="Z106" s="96"/>
      <c r="AA106" s="96"/>
      <c r="AB106" s="96"/>
      <c r="AC106" s="97"/>
      <c r="AD106" s="98"/>
      <c r="AE106" s="98"/>
      <c r="AF106" s="98"/>
      <c r="AG106" s="98"/>
      <c r="AH106" s="98"/>
      <c r="AI106" s="39"/>
      <c r="AJ106" s="58"/>
      <c r="AK106" s="58"/>
      <c r="AL106" s="58"/>
      <c r="AM106" s="58"/>
      <c r="AN106" s="58"/>
      <c r="AO106" s="58"/>
      <c r="AP106" s="58"/>
      <c r="AQ106" s="58"/>
      <c r="AR106" s="58"/>
      <c r="AS106" s="58"/>
      <c r="AT106" s="58"/>
      <c r="AU106" s="59"/>
    </row>
    <row r="107" spans="1:47" s="6" customFormat="1" ht="16" thickBot="1">
      <c r="A107" s="99"/>
      <c r="B107" s="100" t="s">
        <v>82</v>
      </c>
      <c r="C107" s="169"/>
      <c r="D107" s="100" t="s">
        <v>40</v>
      </c>
      <c r="E107" s="29" t="s">
        <v>85</v>
      </c>
      <c r="F107" s="160" t="s">
        <v>42</v>
      </c>
      <c r="G107" s="102" t="s">
        <v>43</v>
      </c>
      <c r="H107" s="102" t="s">
        <v>44</v>
      </c>
      <c r="I107" s="102" t="s">
        <v>45</v>
      </c>
      <c r="J107" s="103" t="s">
        <v>46</v>
      </c>
      <c r="K107" s="102" t="s">
        <v>47</v>
      </c>
      <c r="L107" s="104" t="s">
        <v>48</v>
      </c>
      <c r="M107" s="104" t="s">
        <v>49</v>
      </c>
      <c r="N107" s="102" t="s">
        <v>50</v>
      </c>
      <c r="O107" s="102" t="s">
        <v>51</v>
      </c>
      <c r="P107" s="102" t="s">
        <v>52</v>
      </c>
      <c r="Q107" s="102" t="s">
        <v>53</v>
      </c>
      <c r="R107" s="102" t="s">
        <v>54</v>
      </c>
      <c r="S107" s="102" t="s">
        <v>55</v>
      </c>
      <c r="T107" s="102" t="s">
        <v>56</v>
      </c>
      <c r="U107" s="102" t="s">
        <v>57</v>
      </c>
      <c r="V107" s="102" t="s">
        <v>58</v>
      </c>
      <c r="W107" s="105"/>
      <c r="X107" s="105"/>
      <c r="Y107" s="105"/>
      <c r="Z107" s="105"/>
      <c r="AA107" s="105"/>
      <c r="AB107" s="105"/>
      <c r="AC107" s="106"/>
      <c r="AD107" s="107"/>
      <c r="AE107" s="107"/>
      <c r="AF107" s="107"/>
      <c r="AG107" s="107"/>
      <c r="AH107" s="107"/>
      <c r="AI107" s="41" t="s">
        <v>22</v>
      </c>
      <c r="AJ107" s="41" t="s">
        <v>59</v>
      </c>
      <c r="AK107" s="41" t="s">
        <v>60</v>
      </c>
      <c r="AL107" s="41" t="s">
        <v>61</v>
      </c>
      <c r="AM107" s="41" t="s">
        <v>62</v>
      </c>
      <c r="AN107" s="41" t="s">
        <v>63</v>
      </c>
      <c r="AO107" s="41" t="s">
        <v>64</v>
      </c>
      <c r="AP107" s="41" t="s">
        <v>65</v>
      </c>
      <c r="AQ107" s="41" t="s">
        <v>66</v>
      </c>
      <c r="AR107" s="41" t="s">
        <v>67</v>
      </c>
      <c r="AS107" s="41" t="s">
        <v>68</v>
      </c>
      <c r="AT107" s="41" t="s">
        <v>69</v>
      </c>
      <c r="AU107" s="41" t="s">
        <v>70</v>
      </c>
    </row>
    <row r="108" spans="1:47" s="4" customFormat="1" ht="113.25" customHeight="1">
      <c r="A108" s="70"/>
      <c r="B108" s="234" t="s">
        <v>82</v>
      </c>
      <c r="C108" s="248" t="s">
        <v>86</v>
      </c>
      <c r="D108" s="155" t="str">
        <f>$B$107&amp;"-"&amp;F108&amp;"-"&amp;IF(G108="Final",1,IF(G108="Intermedio",2,IF(G108="Periódico",3," "))&amp;"-"&amp;IF(ISBLANK(H108),"-",VLOOKUP(H108,[1]Hidden!$C$1:$D$49,2,0)))</f>
        <v>003-- --</v>
      </c>
      <c r="E108" s="148"/>
      <c r="F108" s="157"/>
      <c r="G108" s="71"/>
      <c r="H108" s="72"/>
      <c r="I108" s="72"/>
      <c r="J108" s="73"/>
      <c r="K108" s="74"/>
      <c r="L108" s="74"/>
      <c r="M108" s="74"/>
      <c r="N108" s="230"/>
      <c r="O108" s="230"/>
      <c r="P108" s="230"/>
      <c r="Q108" s="74"/>
      <c r="R108" s="74"/>
      <c r="S108" s="74"/>
      <c r="T108" s="230"/>
      <c r="U108" s="230"/>
      <c r="V108" s="230"/>
      <c r="W108" s="75"/>
      <c r="X108" s="75"/>
      <c r="Y108" s="75"/>
      <c r="Z108" s="75"/>
      <c r="AA108" s="75"/>
      <c r="AB108" s="75"/>
      <c r="AC108" s="76"/>
      <c r="AD108" s="77"/>
      <c r="AE108" s="77"/>
      <c r="AF108" s="77"/>
      <c r="AG108" s="77"/>
      <c r="AH108" s="77"/>
      <c r="AI108" s="36">
        <f>SUM(AP_356[[#This Row],[Enero]:[Diciembre]])</f>
        <v>0</v>
      </c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3"/>
    </row>
    <row r="109" spans="1:47" ht="90.75" customHeight="1">
      <c r="A109" s="78" t="s">
        <v>75</v>
      </c>
      <c r="B109" s="235"/>
      <c r="C109" s="249"/>
      <c r="D109" s="162" t="str">
        <f>$B$107&amp;"-"&amp;F109&amp;"-"&amp;IF(G109="Final",1,IF(G109="Intermedio",2,IF(G109="Periódico",3," "))&amp;"-"&amp;IF(ISBLANK(H109),"-",VLOOKUP(H109,[1]Hidden!$C$1:$D$49,2,0)))</f>
        <v>003-- --</v>
      </c>
      <c r="E109" s="149"/>
      <c r="F109" s="158"/>
      <c r="G109" s="80"/>
      <c r="H109" s="81"/>
      <c r="I109" s="81"/>
      <c r="J109" s="82"/>
      <c r="K109" s="83"/>
      <c r="L109" s="83"/>
      <c r="M109" s="83"/>
      <c r="N109" s="231"/>
      <c r="O109" s="231"/>
      <c r="P109" s="231"/>
      <c r="Q109" s="83"/>
      <c r="R109" s="83"/>
      <c r="S109" s="83"/>
      <c r="T109" s="231"/>
      <c r="U109" s="231"/>
      <c r="V109" s="231"/>
      <c r="W109" s="84"/>
      <c r="X109" s="84"/>
      <c r="Y109" s="84"/>
      <c r="Z109" s="84"/>
      <c r="AA109" s="84"/>
      <c r="AB109" s="84"/>
      <c r="AC109" s="85"/>
      <c r="AD109" s="86"/>
      <c r="AE109" s="86"/>
      <c r="AF109" s="86"/>
      <c r="AG109" s="86"/>
      <c r="AH109" s="86"/>
      <c r="AI109" s="37">
        <f>SUM(AP_356[[#This Row],[Enero]:[Diciembre]])</f>
        <v>0</v>
      </c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5"/>
    </row>
    <row r="110" spans="1:47" ht="56.25" customHeight="1">
      <c r="A110" s="78"/>
      <c r="B110" s="235"/>
      <c r="C110" s="249"/>
      <c r="D110" s="162" t="str">
        <f>$B$107&amp;"-"&amp;F110&amp;"-"&amp;IF(G110="Final",1,IF(G110="Intermedio",2,IF(G110="Periódico",3," "))&amp;"-"&amp;IF(ISBLANK(H110),"-",VLOOKUP(H110,[1]Hidden!$C$1:$D$49,2,0)))</f>
        <v>003-- --</v>
      </c>
      <c r="E110" s="149"/>
      <c r="F110" s="158"/>
      <c r="G110" s="80"/>
      <c r="H110" s="87"/>
      <c r="I110" s="81"/>
      <c r="J110" s="82"/>
      <c r="K110" s="83"/>
      <c r="L110" s="83"/>
      <c r="M110" s="83"/>
      <c r="N110" s="231"/>
      <c r="O110" s="231"/>
      <c r="P110" s="231"/>
      <c r="Q110" s="83"/>
      <c r="R110" s="83"/>
      <c r="S110" s="83"/>
      <c r="T110" s="231"/>
      <c r="U110" s="231"/>
      <c r="V110" s="231"/>
      <c r="W110" s="84"/>
      <c r="X110" s="84"/>
      <c r="Y110" s="84"/>
      <c r="Z110" s="84"/>
      <c r="AA110" s="84"/>
      <c r="AB110" s="84"/>
      <c r="AC110" s="85"/>
      <c r="AD110" s="86"/>
      <c r="AE110" s="86"/>
      <c r="AF110" s="86"/>
      <c r="AG110" s="86"/>
      <c r="AH110" s="86"/>
      <c r="AI110" s="40">
        <f>SUM(AP_356[[#This Row],[Enero]:[Diciembre]])</f>
        <v>0</v>
      </c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7"/>
    </row>
    <row r="111" spans="1:47" ht="56.25" customHeight="1" thickBot="1">
      <c r="A111" s="88"/>
      <c r="B111" s="236"/>
      <c r="C111" s="250"/>
      <c r="D111" s="89"/>
      <c r="E111" s="150"/>
      <c r="F111" s="159"/>
      <c r="G111" s="90"/>
      <c r="H111" s="91"/>
      <c r="I111" s="92"/>
      <c r="J111" s="93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5"/>
      <c r="W111" s="96"/>
      <c r="X111" s="96"/>
      <c r="Y111" s="96"/>
      <c r="Z111" s="96"/>
      <c r="AA111" s="96"/>
      <c r="AB111" s="96"/>
      <c r="AC111" s="97"/>
      <c r="AD111" s="98"/>
      <c r="AE111" s="98"/>
      <c r="AF111" s="98"/>
      <c r="AG111" s="98"/>
      <c r="AH111" s="98"/>
      <c r="AI111" s="39"/>
      <c r="AJ111" s="58"/>
      <c r="AK111" s="58"/>
      <c r="AL111" s="58"/>
      <c r="AM111" s="58"/>
      <c r="AN111" s="58"/>
      <c r="AO111" s="58"/>
      <c r="AP111" s="58"/>
      <c r="AQ111" s="58"/>
      <c r="AR111" s="58"/>
      <c r="AS111" s="58"/>
      <c r="AT111" s="58"/>
      <c r="AU111" s="59"/>
    </row>
    <row r="112" spans="1:47" s="6" customFormat="1" ht="16" thickBot="1">
      <c r="A112" s="99"/>
      <c r="B112" s="100" t="s">
        <v>87</v>
      </c>
      <c r="C112" s="169"/>
      <c r="D112" s="100" t="s">
        <v>40</v>
      </c>
      <c r="E112" s="29" t="s">
        <v>85</v>
      </c>
      <c r="F112" s="160" t="s">
        <v>42</v>
      </c>
      <c r="G112" s="102" t="s">
        <v>43</v>
      </c>
      <c r="H112" s="102" t="s">
        <v>44</v>
      </c>
      <c r="I112" s="102" t="s">
        <v>45</v>
      </c>
      <c r="J112" s="103" t="s">
        <v>46</v>
      </c>
      <c r="K112" s="102" t="s">
        <v>47</v>
      </c>
      <c r="L112" s="104" t="s">
        <v>48</v>
      </c>
      <c r="M112" s="104" t="s">
        <v>49</v>
      </c>
      <c r="N112" s="102" t="s">
        <v>50</v>
      </c>
      <c r="O112" s="102" t="s">
        <v>51</v>
      </c>
      <c r="P112" s="102" t="s">
        <v>52</v>
      </c>
      <c r="Q112" s="102" t="s">
        <v>53</v>
      </c>
      <c r="R112" s="102" t="s">
        <v>54</v>
      </c>
      <c r="S112" s="102" t="s">
        <v>55</v>
      </c>
      <c r="T112" s="102" t="s">
        <v>56</v>
      </c>
      <c r="U112" s="102" t="s">
        <v>57</v>
      </c>
      <c r="V112" s="102" t="s">
        <v>58</v>
      </c>
      <c r="W112" s="105"/>
      <c r="X112" s="105"/>
      <c r="Y112" s="105"/>
      <c r="Z112" s="105"/>
      <c r="AA112" s="105"/>
      <c r="AB112" s="105"/>
      <c r="AC112" s="106"/>
      <c r="AD112" s="107"/>
      <c r="AE112" s="107"/>
      <c r="AF112" s="107"/>
      <c r="AG112" s="107"/>
      <c r="AH112" s="107"/>
      <c r="AI112" s="41" t="s">
        <v>22</v>
      </c>
      <c r="AJ112" s="41" t="s">
        <v>59</v>
      </c>
      <c r="AK112" s="41" t="s">
        <v>60</v>
      </c>
      <c r="AL112" s="41" t="s">
        <v>61</v>
      </c>
      <c r="AM112" s="41" t="s">
        <v>62</v>
      </c>
      <c r="AN112" s="41" t="s">
        <v>63</v>
      </c>
      <c r="AO112" s="41" t="s">
        <v>64</v>
      </c>
      <c r="AP112" s="41" t="s">
        <v>65</v>
      </c>
      <c r="AQ112" s="41" t="s">
        <v>66</v>
      </c>
      <c r="AR112" s="41" t="s">
        <v>67</v>
      </c>
      <c r="AS112" s="41" t="s">
        <v>68</v>
      </c>
      <c r="AT112" s="41" t="s">
        <v>69</v>
      </c>
      <c r="AU112" s="41" t="s">
        <v>70</v>
      </c>
    </row>
    <row r="113" spans="1:47" s="4" customFormat="1" ht="113.25" customHeight="1">
      <c r="A113" s="70"/>
      <c r="B113" s="234" t="s">
        <v>87</v>
      </c>
      <c r="C113" s="248" t="s">
        <v>88</v>
      </c>
      <c r="D113" s="155" t="str">
        <f>$B$113&amp;"-"&amp;F113&amp;"-"&amp;IF(G113="Final",1,IF(G113="Intermedio",2,IF(G113="Periódico",3," "))&amp;"-"&amp;IF(ISBLANK(H113),"-",VLOOKUP(H113,[1]Hidden!$C$1:$D$49,2,0)))</f>
        <v>004-- --</v>
      </c>
      <c r="E113" s="148"/>
      <c r="F113" s="157"/>
      <c r="G113" s="71"/>
      <c r="H113" s="72"/>
      <c r="I113" s="72"/>
      <c r="J113" s="73"/>
      <c r="K113" s="74"/>
      <c r="L113" s="74"/>
      <c r="M113" s="74"/>
      <c r="N113" s="230"/>
      <c r="O113" s="230"/>
      <c r="P113" s="230"/>
      <c r="Q113" s="74"/>
      <c r="R113" s="74"/>
      <c r="S113" s="74"/>
      <c r="T113" s="230"/>
      <c r="U113" s="230"/>
      <c r="V113" s="230"/>
      <c r="W113" s="75"/>
      <c r="X113" s="75"/>
      <c r="Y113" s="75"/>
      <c r="Z113" s="75"/>
      <c r="AA113" s="75"/>
      <c r="AB113" s="75"/>
      <c r="AC113" s="76"/>
      <c r="AD113" s="77"/>
      <c r="AE113" s="77"/>
      <c r="AF113" s="77"/>
      <c r="AG113" s="77"/>
      <c r="AH113" s="77"/>
      <c r="AI113" s="36">
        <f>SUM(AP_458[[#This Row],[Enero]:[Diciembre]])</f>
        <v>0</v>
      </c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3"/>
    </row>
    <row r="114" spans="1:47" ht="90.75" customHeight="1">
      <c r="A114" s="78" t="s">
        <v>75</v>
      </c>
      <c r="B114" s="235"/>
      <c r="C114" s="249"/>
      <c r="D114" s="162" t="str">
        <f>$B$113&amp;"-"&amp;F114&amp;"-"&amp;IF(G114="Final",1,IF(G114="Intermedio",2,IF(G114="Periódico",3," "))&amp;"-"&amp;IF(ISBLANK(H114),"-",VLOOKUP(H114,[1]Hidden!$C$1:$D$49,2,0)))</f>
        <v>004-- --</v>
      </c>
      <c r="E114" s="149"/>
      <c r="F114" s="158"/>
      <c r="G114" s="80"/>
      <c r="H114" s="81"/>
      <c r="I114" s="81"/>
      <c r="J114" s="82"/>
      <c r="K114" s="83"/>
      <c r="L114" s="83"/>
      <c r="M114" s="83"/>
      <c r="N114" s="231"/>
      <c r="O114" s="231"/>
      <c r="P114" s="231"/>
      <c r="Q114" s="83"/>
      <c r="R114" s="83"/>
      <c r="S114" s="83"/>
      <c r="T114" s="231"/>
      <c r="U114" s="231"/>
      <c r="V114" s="231"/>
      <c r="W114" s="84"/>
      <c r="X114" s="84"/>
      <c r="Y114" s="84"/>
      <c r="Z114" s="84"/>
      <c r="AA114" s="84"/>
      <c r="AB114" s="84"/>
      <c r="AC114" s="85"/>
      <c r="AD114" s="86"/>
      <c r="AE114" s="86"/>
      <c r="AF114" s="86"/>
      <c r="AG114" s="86"/>
      <c r="AH114" s="86"/>
      <c r="AI114" s="37">
        <f>SUM(AP_458[[#This Row],[Enero]:[Diciembre]])</f>
        <v>0</v>
      </c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5"/>
    </row>
    <row r="115" spans="1:47" ht="56.25" customHeight="1">
      <c r="A115" s="78"/>
      <c r="B115" s="235"/>
      <c r="C115" s="249"/>
      <c r="D115" s="162" t="str">
        <f>$B$113&amp;"-"&amp;F115&amp;"-"&amp;IF(G115="Final",1,IF(G115="Intermedio",2,IF(G115="Periódico",3," "))&amp;"-"&amp;IF(ISBLANK(H115),"-",VLOOKUP(H115,[1]Hidden!$C$1:$D$49,2,0)))</f>
        <v>004-- --</v>
      </c>
      <c r="E115" s="149"/>
      <c r="F115" s="158"/>
      <c r="G115" s="80"/>
      <c r="H115" s="87"/>
      <c r="I115" s="81"/>
      <c r="J115" s="82"/>
      <c r="K115" s="83"/>
      <c r="L115" s="83"/>
      <c r="M115" s="83"/>
      <c r="N115" s="231"/>
      <c r="O115" s="231"/>
      <c r="P115" s="231"/>
      <c r="Q115" s="83"/>
      <c r="R115" s="83"/>
      <c r="S115" s="83"/>
      <c r="T115" s="231"/>
      <c r="U115" s="231"/>
      <c r="V115" s="231"/>
      <c r="W115" s="84"/>
      <c r="X115" s="84"/>
      <c r="Y115" s="84"/>
      <c r="Z115" s="84"/>
      <c r="AA115" s="84"/>
      <c r="AB115" s="84"/>
      <c r="AC115" s="85"/>
      <c r="AD115" s="86"/>
      <c r="AE115" s="86"/>
      <c r="AF115" s="86"/>
      <c r="AG115" s="86"/>
      <c r="AH115" s="86"/>
      <c r="AI115" s="40">
        <f>SUM(AP_458[[#This Row],[Enero]:[Diciembre]])</f>
        <v>0</v>
      </c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7"/>
    </row>
    <row r="116" spans="1:47" ht="56.25" customHeight="1" thickBot="1">
      <c r="A116" s="88"/>
      <c r="B116" s="236"/>
      <c r="C116" s="250"/>
      <c r="D116" s="89"/>
      <c r="E116" s="150"/>
      <c r="F116" s="159"/>
      <c r="G116" s="90"/>
      <c r="H116" s="91"/>
      <c r="I116" s="92"/>
      <c r="J116" s="93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5"/>
      <c r="W116" s="96"/>
      <c r="X116" s="96"/>
      <c r="Y116" s="96"/>
      <c r="Z116" s="96"/>
      <c r="AA116" s="96"/>
      <c r="AB116" s="96"/>
      <c r="AC116" s="97"/>
      <c r="AD116" s="98"/>
      <c r="AE116" s="98"/>
      <c r="AF116" s="98"/>
      <c r="AG116" s="98"/>
      <c r="AH116" s="98"/>
      <c r="AI116" s="39"/>
      <c r="AJ116" s="58"/>
      <c r="AK116" s="58"/>
      <c r="AL116" s="58"/>
      <c r="AM116" s="58"/>
      <c r="AN116" s="58"/>
      <c r="AO116" s="58"/>
      <c r="AP116" s="58"/>
      <c r="AQ116" s="58"/>
      <c r="AR116" s="58"/>
      <c r="AS116" s="58"/>
      <c r="AT116" s="58"/>
      <c r="AU116" s="59"/>
    </row>
    <row r="117" spans="1:47" s="6" customFormat="1" ht="16" thickBot="1">
      <c r="A117" s="99"/>
      <c r="B117" s="100" t="s">
        <v>89</v>
      </c>
      <c r="C117" s="169"/>
      <c r="D117" s="100" t="s">
        <v>40</v>
      </c>
      <c r="E117" s="29" t="s">
        <v>85</v>
      </c>
      <c r="F117" s="160" t="s">
        <v>42</v>
      </c>
      <c r="G117" s="102" t="s">
        <v>43</v>
      </c>
      <c r="H117" s="102" t="s">
        <v>44</v>
      </c>
      <c r="I117" s="102" t="s">
        <v>45</v>
      </c>
      <c r="J117" s="103" t="s">
        <v>46</v>
      </c>
      <c r="K117" s="102" t="s">
        <v>47</v>
      </c>
      <c r="L117" s="104" t="s">
        <v>48</v>
      </c>
      <c r="M117" s="104" t="s">
        <v>49</v>
      </c>
      <c r="N117" s="102" t="s">
        <v>50</v>
      </c>
      <c r="O117" s="102" t="s">
        <v>51</v>
      </c>
      <c r="P117" s="102" t="s">
        <v>52</v>
      </c>
      <c r="Q117" s="102" t="s">
        <v>53</v>
      </c>
      <c r="R117" s="102" t="s">
        <v>54</v>
      </c>
      <c r="S117" s="102" t="s">
        <v>55</v>
      </c>
      <c r="T117" s="102" t="s">
        <v>56</v>
      </c>
      <c r="U117" s="102" t="s">
        <v>57</v>
      </c>
      <c r="V117" s="102" t="s">
        <v>58</v>
      </c>
      <c r="W117" s="105"/>
      <c r="X117" s="105"/>
      <c r="Y117" s="105"/>
      <c r="Z117" s="105"/>
      <c r="AA117" s="105"/>
      <c r="AB117" s="105"/>
      <c r="AC117" s="106"/>
      <c r="AD117" s="107"/>
      <c r="AE117" s="107"/>
      <c r="AF117" s="107"/>
      <c r="AG117" s="107"/>
      <c r="AH117" s="107"/>
      <c r="AI117" s="41" t="s">
        <v>22</v>
      </c>
      <c r="AJ117" s="41" t="s">
        <v>59</v>
      </c>
      <c r="AK117" s="41" t="s">
        <v>60</v>
      </c>
      <c r="AL117" s="41" t="s">
        <v>61</v>
      </c>
      <c r="AM117" s="41" t="s">
        <v>62</v>
      </c>
      <c r="AN117" s="41" t="s">
        <v>63</v>
      </c>
      <c r="AO117" s="41" t="s">
        <v>64</v>
      </c>
      <c r="AP117" s="41" t="s">
        <v>65</v>
      </c>
      <c r="AQ117" s="41" t="s">
        <v>66</v>
      </c>
      <c r="AR117" s="41" t="s">
        <v>67</v>
      </c>
      <c r="AS117" s="41" t="s">
        <v>68</v>
      </c>
      <c r="AT117" s="41" t="s">
        <v>69</v>
      </c>
      <c r="AU117" s="41" t="s">
        <v>70</v>
      </c>
    </row>
    <row r="118" spans="1:47" s="4" customFormat="1" ht="113.25" customHeight="1">
      <c r="A118" s="70"/>
      <c r="B118" s="234" t="s">
        <v>89</v>
      </c>
      <c r="C118" s="248" t="s">
        <v>90</v>
      </c>
      <c r="D118" s="155" t="str">
        <f>$B$117&amp;"-"&amp;F118&amp;"-"&amp;IF(G118="Final",1,IF(G118="Intermedio",2,IF(G118="Periódico",3," "))&amp;"-"&amp;IF(ISBLANK(H118),"-",VLOOKUP(H118,[1]Hidden!$C$1:$D$49,2,0)))</f>
        <v>005-- --</v>
      </c>
      <c r="E118" s="148"/>
      <c r="F118" s="157"/>
      <c r="G118" s="71"/>
      <c r="H118" s="72"/>
      <c r="I118" s="72"/>
      <c r="J118" s="73"/>
      <c r="K118" s="74"/>
      <c r="L118" s="74"/>
      <c r="M118" s="74"/>
      <c r="N118" s="230"/>
      <c r="O118" s="230"/>
      <c r="P118" s="230"/>
      <c r="Q118" s="74"/>
      <c r="R118" s="74"/>
      <c r="S118" s="74"/>
      <c r="T118" s="230"/>
      <c r="U118" s="230"/>
      <c r="V118" s="230"/>
      <c r="W118" s="75"/>
      <c r="X118" s="75"/>
      <c r="Y118" s="75"/>
      <c r="Z118" s="75"/>
      <c r="AA118" s="75"/>
      <c r="AB118" s="75"/>
      <c r="AC118" s="76"/>
      <c r="AD118" s="77"/>
      <c r="AE118" s="77"/>
      <c r="AF118" s="77"/>
      <c r="AG118" s="77"/>
      <c r="AH118" s="77"/>
      <c r="AI118" s="36">
        <f>SUM(AP_560[[#This Row],[Enero]:[Diciembre]])</f>
        <v>0</v>
      </c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3"/>
    </row>
    <row r="119" spans="1:47" ht="90.75" customHeight="1">
      <c r="A119" s="78" t="s">
        <v>75</v>
      </c>
      <c r="B119" s="235"/>
      <c r="C119" s="249"/>
      <c r="D119" s="162" t="str">
        <f>$B$117&amp;"-"&amp;F119&amp;"-"&amp;IF(G119="Final",1,IF(G119="Intermedio",2,IF(G119="Periódico",3," "))&amp;"-"&amp;IF(ISBLANK(H119),"-",VLOOKUP(H119,[1]Hidden!$C$1:$D$49,2,0)))</f>
        <v>005-- --</v>
      </c>
      <c r="E119" s="149"/>
      <c r="F119" s="158"/>
      <c r="G119" s="80"/>
      <c r="H119" s="81"/>
      <c r="I119" s="81"/>
      <c r="J119" s="82"/>
      <c r="K119" s="83"/>
      <c r="L119" s="83"/>
      <c r="M119" s="83"/>
      <c r="N119" s="231"/>
      <c r="O119" s="231"/>
      <c r="P119" s="231"/>
      <c r="Q119" s="83"/>
      <c r="R119" s="83"/>
      <c r="S119" s="83"/>
      <c r="T119" s="231"/>
      <c r="U119" s="231"/>
      <c r="V119" s="231"/>
      <c r="W119" s="84"/>
      <c r="X119" s="84"/>
      <c r="Y119" s="84"/>
      <c r="Z119" s="84"/>
      <c r="AA119" s="84"/>
      <c r="AB119" s="84"/>
      <c r="AC119" s="85"/>
      <c r="AD119" s="86"/>
      <c r="AE119" s="86"/>
      <c r="AF119" s="86"/>
      <c r="AG119" s="86"/>
      <c r="AH119" s="86"/>
      <c r="AI119" s="37">
        <f>SUM(AP_560[[#This Row],[Enero]:[Diciembre]])</f>
        <v>0</v>
      </c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5"/>
    </row>
    <row r="120" spans="1:47" ht="56.25" customHeight="1">
      <c r="A120" s="78"/>
      <c r="B120" s="235"/>
      <c r="C120" s="249"/>
      <c r="D120" s="162" t="str">
        <f>$B$117&amp;"-"&amp;F120&amp;"-"&amp;IF(G120="Final",1,IF(G120="Intermedio",2,IF(G120="Periódico",3," "))&amp;"-"&amp;IF(ISBLANK(H120),"-",VLOOKUP(H120,[1]Hidden!$C$1:$D$49,2,0)))</f>
        <v>005-- --</v>
      </c>
      <c r="E120" s="149"/>
      <c r="F120" s="158"/>
      <c r="G120" s="80"/>
      <c r="H120" s="87"/>
      <c r="I120" s="81"/>
      <c r="J120" s="82"/>
      <c r="K120" s="83"/>
      <c r="L120" s="83"/>
      <c r="M120" s="83"/>
      <c r="N120" s="231"/>
      <c r="O120" s="231"/>
      <c r="P120" s="231"/>
      <c r="Q120" s="83"/>
      <c r="R120" s="83"/>
      <c r="S120" s="83"/>
      <c r="T120" s="231"/>
      <c r="U120" s="231"/>
      <c r="V120" s="231"/>
      <c r="W120" s="84"/>
      <c r="X120" s="84"/>
      <c r="Y120" s="84"/>
      <c r="Z120" s="84"/>
      <c r="AA120" s="84"/>
      <c r="AB120" s="84"/>
      <c r="AC120" s="85"/>
      <c r="AD120" s="86"/>
      <c r="AE120" s="86"/>
      <c r="AF120" s="86"/>
      <c r="AG120" s="86"/>
      <c r="AH120" s="86"/>
      <c r="AI120" s="40">
        <f>SUM(AP_560[[#This Row],[Enero]:[Diciembre]])</f>
        <v>0</v>
      </c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7"/>
    </row>
    <row r="121" spans="1:47" ht="56.25" customHeight="1" thickBot="1">
      <c r="A121" s="88"/>
      <c r="B121" s="236"/>
      <c r="C121" s="250"/>
      <c r="D121" s="89"/>
      <c r="E121" s="150"/>
      <c r="F121" s="159"/>
      <c r="G121" s="90"/>
      <c r="H121" s="91"/>
      <c r="I121" s="92"/>
      <c r="J121" s="93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5"/>
      <c r="W121" s="96"/>
      <c r="X121" s="96"/>
      <c r="Y121" s="96"/>
      <c r="Z121" s="96"/>
      <c r="AA121" s="96"/>
      <c r="AB121" s="96"/>
      <c r="AC121" s="97"/>
      <c r="AD121" s="98"/>
      <c r="AE121" s="98"/>
      <c r="AF121" s="98"/>
      <c r="AG121" s="98"/>
      <c r="AH121" s="98"/>
      <c r="AI121" s="39"/>
      <c r="AJ121" s="58"/>
      <c r="AK121" s="58"/>
      <c r="AL121" s="58"/>
      <c r="AM121" s="58"/>
      <c r="AN121" s="58"/>
      <c r="AO121" s="58"/>
      <c r="AP121" s="58"/>
      <c r="AQ121" s="58"/>
      <c r="AR121" s="58"/>
      <c r="AS121" s="58"/>
      <c r="AT121" s="58"/>
      <c r="AU121" s="59"/>
    </row>
    <row r="122" spans="1:47" s="6" customFormat="1" ht="16" thickBot="1">
      <c r="A122" s="99"/>
      <c r="B122" s="100" t="s">
        <v>91</v>
      </c>
      <c r="C122" s="169"/>
      <c r="D122" s="100" t="s">
        <v>40</v>
      </c>
      <c r="E122" s="29" t="s">
        <v>85</v>
      </c>
      <c r="F122" s="160" t="s">
        <v>42</v>
      </c>
      <c r="G122" s="102" t="s">
        <v>43</v>
      </c>
      <c r="H122" s="102" t="s">
        <v>44</v>
      </c>
      <c r="I122" s="102" t="s">
        <v>45</v>
      </c>
      <c r="J122" s="103" t="s">
        <v>46</v>
      </c>
      <c r="K122" s="102" t="s">
        <v>47</v>
      </c>
      <c r="L122" s="104" t="s">
        <v>48</v>
      </c>
      <c r="M122" s="104" t="s">
        <v>49</v>
      </c>
      <c r="N122" s="102" t="s">
        <v>50</v>
      </c>
      <c r="O122" s="102" t="s">
        <v>51</v>
      </c>
      <c r="P122" s="102" t="s">
        <v>52</v>
      </c>
      <c r="Q122" s="102" t="s">
        <v>53</v>
      </c>
      <c r="R122" s="102" t="s">
        <v>54</v>
      </c>
      <c r="S122" s="102" t="s">
        <v>55</v>
      </c>
      <c r="T122" s="102" t="s">
        <v>56</v>
      </c>
      <c r="U122" s="102" t="s">
        <v>57</v>
      </c>
      <c r="V122" s="102" t="s">
        <v>58</v>
      </c>
      <c r="W122" s="105"/>
      <c r="X122" s="105"/>
      <c r="Y122" s="105"/>
      <c r="Z122" s="105"/>
      <c r="AA122" s="105"/>
      <c r="AB122" s="105"/>
      <c r="AC122" s="106"/>
      <c r="AD122" s="107"/>
      <c r="AE122" s="107"/>
      <c r="AF122" s="107"/>
      <c r="AG122" s="107"/>
      <c r="AH122" s="107"/>
      <c r="AI122" s="41" t="s">
        <v>22</v>
      </c>
      <c r="AJ122" s="41" t="s">
        <v>59</v>
      </c>
      <c r="AK122" s="41" t="s">
        <v>60</v>
      </c>
      <c r="AL122" s="41" t="s">
        <v>61</v>
      </c>
      <c r="AM122" s="41" t="s">
        <v>62</v>
      </c>
      <c r="AN122" s="41" t="s">
        <v>63</v>
      </c>
      <c r="AO122" s="41" t="s">
        <v>64</v>
      </c>
      <c r="AP122" s="41" t="s">
        <v>65</v>
      </c>
      <c r="AQ122" s="41" t="s">
        <v>66</v>
      </c>
      <c r="AR122" s="41" t="s">
        <v>67</v>
      </c>
      <c r="AS122" s="41" t="s">
        <v>68</v>
      </c>
      <c r="AT122" s="41" t="s">
        <v>69</v>
      </c>
      <c r="AU122" s="41" t="s">
        <v>70</v>
      </c>
    </row>
    <row r="123" spans="1:47" s="4" customFormat="1" ht="113.25" customHeight="1">
      <c r="A123" s="70"/>
      <c r="B123" s="234" t="s">
        <v>91</v>
      </c>
      <c r="C123" s="248" t="s">
        <v>92</v>
      </c>
      <c r="D123" s="155" t="str">
        <f>$B$122&amp;"-"&amp;F123&amp;"-"&amp;IF(G123="Final",1,IF(G123="Intermedio",2,IF(G123="Periódico",3," "))&amp;"-"&amp;IF(ISBLANK(H123),"-",VLOOKUP(H123,[1]Hidden!$C$1:$D$49,2,0)))</f>
        <v>006-- --</v>
      </c>
      <c r="E123" s="148"/>
      <c r="F123" s="157"/>
      <c r="G123" s="71"/>
      <c r="H123" s="72"/>
      <c r="I123" s="72"/>
      <c r="J123" s="73"/>
      <c r="K123" s="74"/>
      <c r="L123" s="74"/>
      <c r="M123" s="74"/>
      <c r="N123" s="230"/>
      <c r="O123" s="230"/>
      <c r="P123" s="230"/>
      <c r="Q123" s="74"/>
      <c r="R123" s="74"/>
      <c r="S123" s="74"/>
      <c r="T123" s="230"/>
      <c r="U123" s="230"/>
      <c r="V123" s="230"/>
      <c r="W123" s="75"/>
      <c r="X123" s="75"/>
      <c r="Y123" s="75"/>
      <c r="Z123" s="75"/>
      <c r="AA123" s="75"/>
      <c r="AB123" s="75"/>
      <c r="AC123" s="76"/>
      <c r="AD123" s="77"/>
      <c r="AE123" s="77"/>
      <c r="AF123" s="77"/>
      <c r="AG123" s="77"/>
      <c r="AH123" s="77"/>
      <c r="AI123" s="36">
        <f>SUM(AP_662[[#This Row],[Enero]:[Diciembre]])</f>
        <v>0</v>
      </c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3"/>
    </row>
    <row r="124" spans="1:47" ht="90.75" customHeight="1">
      <c r="A124" s="78" t="s">
        <v>75</v>
      </c>
      <c r="B124" s="235"/>
      <c r="C124" s="249"/>
      <c r="D124" s="162" t="str">
        <f>$B$122&amp;"-"&amp;F124&amp;"-"&amp;IF(G124="Final",1,IF(G124="Intermedio",2,IF(G124="Periódico",3," "))&amp;"-"&amp;IF(ISBLANK(H124),"-",VLOOKUP(H124,[1]Hidden!$C$1:$D$49,2,0)))</f>
        <v>006-- --</v>
      </c>
      <c r="E124" s="149"/>
      <c r="F124" s="158"/>
      <c r="G124" s="80"/>
      <c r="H124" s="81"/>
      <c r="I124" s="81"/>
      <c r="J124" s="82"/>
      <c r="K124" s="83"/>
      <c r="L124" s="83"/>
      <c r="M124" s="83"/>
      <c r="N124" s="231"/>
      <c r="O124" s="231"/>
      <c r="P124" s="231"/>
      <c r="Q124" s="83"/>
      <c r="R124" s="83"/>
      <c r="S124" s="83"/>
      <c r="T124" s="231"/>
      <c r="U124" s="231"/>
      <c r="V124" s="231"/>
      <c r="W124" s="84"/>
      <c r="X124" s="84"/>
      <c r="Y124" s="84"/>
      <c r="Z124" s="84"/>
      <c r="AA124" s="84"/>
      <c r="AB124" s="84"/>
      <c r="AC124" s="85"/>
      <c r="AD124" s="86"/>
      <c r="AE124" s="86"/>
      <c r="AF124" s="86"/>
      <c r="AG124" s="86"/>
      <c r="AH124" s="86"/>
      <c r="AI124" s="37">
        <f>SUM(AP_662[[#This Row],[Enero]:[Diciembre]])</f>
        <v>0</v>
      </c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5"/>
    </row>
    <row r="125" spans="1:47" ht="56.25" customHeight="1">
      <c r="A125" s="78"/>
      <c r="B125" s="235"/>
      <c r="C125" s="249"/>
      <c r="D125" s="162" t="str">
        <f>$B$122&amp;"-"&amp;F125&amp;"-"&amp;IF(G125="Final",1,IF(G125="Intermedio",2,IF(G125="Periódico",3," "))&amp;"-"&amp;IF(ISBLANK(H125),"-",VLOOKUP(H125,[1]Hidden!$C$1:$D$49,2,0)))</f>
        <v>006-- --</v>
      </c>
      <c r="E125" s="149"/>
      <c r="F125" s="158"/>
      <c r="G125" s="80"/>
      <c r="H125" s="87"/>
      <c r="I125" s="81"/>
      <c r="J125" s="82"/>
      <c r="K125" s="83"/>
      <c r="L125" s="83"/>
      <c r="M125" s="83"/>
      <c r="N125" s="231"/>
      <c r="O125" s="231"/>
      <c r="P125" s="231"/>
      <c r="Q125" s="83"/>
      <c r="R125" s="83"/>
      <c r="S125" s="83"/>
      <c r="T125" s="231"/>
      <c r="U125" s="231"/>
      <c r="V125" s="231"/>
      <c r="W125" s="84"/>
      <c r="X125" s="84"/>
      <c r="Y125" s="84"/>
      <c r="Z125" s="84"/>
      <c r="AA125" s="84"/>
      <c r="AB125" s="84"/>
      <c r="AC125" s="85"/>
      <c r="AD125" s="86"/>
      <c r="AE125" s="86"/>
      <c r="AF125" s="86"/>
      <c r="AG125" s="86"/>
      <c r="AH125" s="86"/>
      <c r="AI125" s="40">
        <f>SUM(AP_662[[#This Row],[Enero]:[Diciembre]])</f>
        <v>0</v>
      </c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7"/>
    </row>
    <row r="126" spans="1:47" ht="56.25" customHeight="1" thickBot="1">
      <c r="A126" s="88"/>
      <c r="B126" s="236"/>
      <c r="C126" s="250"/>
      <c r="D126" s="89"/>
      <c r="E126" s="150"/>
      <c r="F126" s="159"/>
      <c r="G126" s="90"/>
      <c r="H126" s="91"/>
      <c r="I126" s="92"/>
      <c r="J126" s="93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5"/>
      <c r="W126" s="96"/>
      <c r="X126" s="96"/>
      <c r="Y126" s="96"/>
      <c r="Z126" s="96"/>
      <c r="AA126" s="96"/>
      <c r="AB126" s="96"/>
      <c r="AC126" s="97"/>
      <c r="AD126" s="98"/>
      <c r="AE126" s="98"/>
      <c r="AF126" s="98"/>
      <c r="AG126" s="98"/>
      <c r="AH126" s="98"/>
      <c r="AI126" s="39"/>
      <c r="AJ126" s="58"/>
      <c r="AK126" s="58"/>
      <c r="AL126" s="58"/>
      <c r="AM126" s="58"/>
      <c r="AN126" s="58"/>
      <c r="AO126" s="58"/>
      <c r="AP126" s="58"/>
      <c r="AQ126" s="58"/>
      <c r="AR126" s="58"/>
      <c r="AS126" s="58"/>
      <c r="AT126" s="58"/>
      <c r="AU126" s="59"/>
    </row>
    <row r="127" spans="1:47" s="6" customFormat="1" ht="16" thickBot="1">
      <c r="A127" s="99"/>
      <c r="B127" s="100" t="s">
        <v>93</v>
      </c>
      <c r="C127" s="169"/>
      <c r="D127" s="100" t="s">
        <v>40</v>
      </c>
      <c r="E127" s="29" t="s">
        <v>85</v>
      </c>
      <c r="F127" s="160" t="s">
        <v>42</v>
      </c>
      <c r="G127" s="102" t="s">
        <v>43</v>
      </c>
      <c r="H127" s="102" t="s">
        <v>44</v>
      </c>
      <c r="I127" s="102" t="s">
        <v>45</v>
      </c>
      <c r="J127" s="103" t="s">
        <v>46</v>
      </c>
      <c r="K127" s="102" t="s">
        <v>47</v>
      </c>
      <c r="L127" s="104" t="s">
        <v>48</v>
      </c>
      <c r="M127" s="104" t="s">
        <v>49</v>
      </c>
      <c r="N127" s="102" t="s">
        <v>50</v>
      </c>
      <c r="O127" s="102" t="s">
        <v>51</v>
      </c>
      <c r="P127" s="102" t="s">
        <v>52</v>
      </c>
      <c r="Q127" s="102" t="s">
        <v>53</v>
      </c>
      <c r="R127" s="102" t="s">
        <v>54</v>
      </c>
      <c r="S127" s="102" t="s">
        <v>55</v>
      </c>
      <c r="T127" s="102" t="s">
        <v>56</v>
      </c>
      <c r="U127" s="102" t="s">
        <v>57</v>
      </c>
      <c r="V127" s="102" t="s">
        <v>58</v>
      </c>
      <c r="W127" s="105"/>
      <c r="X127" s="105"/>
      <c r="Y127" s="105"/>
      <c r="Z127" s="105"/>
      <c r="AA127" s="105"/>
      <c r="AB127" s="105"/>
      <c r="AC127" s="106"/>
      <c r="AD127" s="107"/>
      <c r="AE127" s="107"/>
      <c r="AF127" s="107"/>
      <c r="AG127" s="107"/>
      <c r="AH127" s="107"/>
      <c r="AI127" s="41" t="s">
        <v>22</v>
      </c>
      <c r="AJ127" s="41" t="s">
        <v>59</v>
      </c>
      <c r="AK127" s="41" t="s">
        <v>60</v>
      </c>
      <c r="AL127" s="41" t="s">
        <v>61</v>
      </c>
      <c r="AM127" s="41" t="s">
        <v>62</v>
      </c>
      <c r="AN127" s="41" t="s">
        <v>63</v>
      </c>
      <c r="AO127" s="41" t="s">
        <v>64</v>
      </c>
      <c r="AP127" s="41" t="s">
        <v>65</v>
      </c>
      <c r="AQ127" s="41" t="s">
        <v>66</v>
      </c>
      <c r="AR127" s="41" t="s">
        <v>67</v>
      </c>
      <c r="AS127" s="41" t="s">
        <v>68</v>
      </c>
      <c r="AT127" s="41" t="s">
        <v>69</v>
      </c>
      <c r="AU127" s="41" t="s">
        <v>70</v>
      </c>
    </row>
    <row r="128" spans="1:47" s="4" customFormat="1" ht="113.25" customHeight="1">
      <c r="A128" s="70"/>
      <c r="B128" s="234" t="s">
        <v>93</v>
      </c>
      <c r="C128" s="248" t="s">
        <v>94</v>
      </c>
      <c r="D128" s="155" t="str">
        <f>$B$127&amp;"-"&amp;F128&amp;"-"&amp;IF(G128="Final",1,IF(G128="Intermedio",2,IF(G128="Periódico",3," "))&amp;"-"&amp;IF(ISBLANK(H128),"-",VLOOKUP(H128,[1]Hidden!$C$1:$D$49,2,0)))</f>
        <v>007-- --</v>
      </c>
      <c r="E128" s="148"/>
      <c r="F128" s="157"/>
      <c r="G128" s="71"/>
      <c r="H128" s="72"/>
      <c r="I128" s="72"/>
      <c r="J128" s="73"/>
      <c r="K128" s="74"/>
      <c r="L128" s="74"/>
      <c r="M128" s="74"/>
      <c r="N128" s="230"/>
      <c r="O128" s="230"/>
      <c r="P128" s="230"/>
      <c r="Q128" s="74"/>
      <c r="R128" s="74"/>
      <c r="S128" s="74"/>
      <c r="T128" s="230"/>
      <c r="U128" s="230"/>
      <c r="V128" s="230"/>
      <c r="W128" s="75"/>
      <c r="X128" s="75"/>
      <c r="Y128" s="75"/>
      <c r="Z128" s="75"/>
      <c r="AA128" s="75"/>
      <c r="AB128" s="75"/>
      <c r="AC128" s="76"/>
      <c r="AD128" s="77"/>
      <c r="AE128" s="77"/>
      <c r="AF128" s="77"/>
      <c r="AG128" s="77"/>
      <c r="AH128" s="77"/>
      <c r="AI128" s="36">
        <f>SUM(AP_764[[#This Row],[Enero]:[Diciembre]])</f>
        <v>0</v>
      </c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3"/>
    </row>
    <row r="129" spans="1:47" ht="90.75" customHeight="1">
      <c r="A129" s="78" t="s">
        <v>75</v>
      </c>
      <c r="B129" s="235"/>
      <c r="C129" s="249"/>
      <c r="D129" s="162" t="str">
        <f>$B$127&amp;"-"&amp;F129&amp;"-"&amp;IF(G129="Final",1,IF(G129="Intermedio",2,IF(G129="Periódico",3," "))&amp;"-"&amp;IF(ISBLANK(H129),"-",VLOOKUP(H129,[1]Hidden!$C$1:$D$49,2,0)))</f>
        <v>007-- --</v>
      </c>
      <c r="E129" s="149"/>
      <c r="F129" s="158"/>
      <c r="G129" s="80"/>
      <c r="H129" s="81"/>
      <c r="I129" s="81"/>
      <c r="J129" s="82"/>
      <c r="K129" s="83"/>
      <c r="L129" s="83"/>
      <c r="M129" s="83"/>
      <c r="N129" s="231"/>
      <c r="O129" s="231"/>
      <c r="P129" s="231"/>
      <c r="Q129" s="83"/>
      <c r="R129" s="83"/>
      <c r="S129" s="83"/>
      <c r="T129" s="231"/>
      <c r="U129" s="231"/>
      <c r="V129" s="231"/>
      <c r="W129" s="84"/>
      <c r="X129" s="84"/>
      <c r="Y129" s="84"/>
      <c r="Z129" s="84"/>
      <c r="AA129" s="84"/>
      <c r="AB129" s="84"/>
      <c r="AC129" s="85"/>
      <c r="AD129" s="86"/>
      <c r="AE129" s="86"/>
      <c r="AF129" s="86"/>
      <c r="AG129" s="86"/>
      <c r="AH129" s="86"/>
      <c r="AI129" s="37">
        <f>SUM(AP_764[[#This Row],[Enero]:[Diciembre]])</f>
        <v>0</v>
      </c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5"/>
    </row>
    <row r="130" spans="1:47" ht="56.25" customHeight="1">
      <c r="A130" s="78"/>
      <c r="B130" s="235"/>
      <c r="C130" s="249"/>
      <c r="D130" s="162" t="str">
        <f>$B$127&amp;"-"&amp;F130&amp;"-"&amp;IF(G130="Final",1,IF(G130="Intermedio",2,IF(G130="Periódico",3," "))&amp;"-"&amp;IF(ISBLANK(H130),"-",VLOOKUP(H130,[1]Hidden!$C$1:$D$49,2,0)))</f>
        <v>007-- --</v>
      </c>
      <c r="E130" s="149"/>
      <c r="F130" s="158"/>
      <c r="G130" s="80"/>
      <c r="H130" s="87"/>
      <c r="I130" s="81"/>
      <c r="J130" s="82"/>
      <c r="K130" s="83"/>
      <c r="L130" s="83"/>
      <c r="M130" s="83"/>
      <c r="N130" s="231"/>
      <c r="O130" s="231"/>
      <c r="P130" s="231"/>
      <c r="Q130" s="83"/>
      <c r="R130" s="83"/>
      <c r="S130" s="83"/>
      <c r="T130" s="231"/>
      <c r="U130" s="231"/>
      <c r="V130" s="231"/>
      <c r="W130" s="84"/>
      <c r="X130" s="84"/>
      <c r="Y130" s="84"/>
      <c r="Z130" s="84"/>
      <c r="AA130" s="84"/>
      <c r="AB130" s="84"/>
      <c r="AC130" s="85"/>
      <c r="AD130" s="86"/>
      <c r="AE130" s="86"/>
      <c r="AF130" s="86"/>
      <c r="AG130" s="86"/>
      <c r="AH130" s="86"/>
      <c r="AI130" s="40">
        <f>SUM(AP_764[[#This Row],[Enero]:[Diciembre]])</f>
        <v>0</v>
      </c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7"/>
    </row>
    <row r="131" spans="1:47" ht="56.25" customHeight="1" thickBot="1">
      <c r="A131" s="88"/>
      <c r="B131" s="236"/>
      <c r="C131" s="250"/>
      <c r="D131" s="89"/>
      <c r="E131" s="150"/>
      <c r="F131" s="159"/>
      <c r="G131" s="90"/>
      <c r="H131" s="91"/>
      <c r="I131" s="92"/>
      <c r="J131" s="93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5"/>
      <c r="W131" s="96"/>
      <c r="X131" s="96"/>
      <c r="Y131" s="96"/>
      <c r="Z131" s="96"/>
      <c r="AA131" s="96"/>
      <c r="AB131" s="96"/>
      <c r="AC131" s="97"/>
      <c r="AD131" s="98"/>
      <c r="AE131" s="98"/>
      <c r="AF131" s="98"/>
      <c r="AG131" s="98"/>
      <c r="AH131" s="98"/>
      <c r="AI131" s="39"/>
      <c r="AJ131" s="58"/>
      <c r="AK131" s="58"/>
      <c r="AL131" s="58"/>
      <c r="AM131" s="58"/>
      <c r="AN131" s="58"/>
      <c r="AO131" s="58"/>
      <c r="AP131" s="58"/>
      <c r="AQ131" s="58"/>
      <c r="AR131" s="58"/>
      <c r="AS131" s="58"/>
      <c r="AT131" s="58"/>
      <c r="AU131" s="59"/>
    </row>
    <row r="132" spans="1:47" s="6" customFormat="1" ht="16" thickBot="1">
      <c r="A132" s="99"/>
      <c r="B132" s="100" t="s">
        <v>95</v>
      </c>
      <c r="C132" s="169"/>
      <c r="D132" s="100" t="s">
        <v>40</v>
      </c>
      <c r="E132" s="29" t="s">
        <v>85</v>
      </c>
      <c r="F132" s="160" t="s">
        <v>42</v>
      </c>
      <c r="G132" s="102" t="s">
        <v>43</v>
      </c>
      <c r="H132" s="102" t="s">
        <v>44</v>
      </c>
      <c r="I132" s="102" t="s">
        <v>45</v>
      </c>
      <c r="J132" s="103" t="s">
        <v>46</v>
      </c>
      <c r="K132" s="102" t="s">
        <v>47</v>
      </c>
      <c r="L132" s="104" t="s">
        <v>48</v>
      </c>
      <c r="M132" s="104" t="s">
        <v>49</v>
      </c>
      <c r="N132" s="102" t="s">
        <v>50</v>
      </c>
      <c r="O132" s="102" t="s">
        <v>51</v>
      </c>
      <c r="P132" s="102" t="s">
        <v>52</v>
      </c>
      <c r="Q132" s="102" t="s">
        <v>53</v>
      </c>
      <c r="R132" s="102" t="s">
        <v>54</v>
      </c>
      <c r="S132" s="102" t="s">
        <v>55</v>
      </c>
      <c r="T132" s="102" t="s">
        <v>56</v>
      </c>
      <c r="U132" s="102" t="s">
        <v>57</v>
      </c>
      <c r="V132" s="102" t="s">
        <v>58</v>
      </c>
      <c r="W132" s="105"/>
      <c r="X132" s="105"/>
      <c r="Y132" s="105"/>
      <c r="Z132" s="105"/>
      <c r="AA132" s="105"/>
      <c r="AB132" s="105"/>
      <c r="AC132" s="106"/>
      <c r="AD132" s="107"/>
      <c r="AE132" s="107"/>
      <c r="AF132" s="107"/>
      <c r="AG132" s="107"/>
      <c r="AH132" s="107"/>
      <c r="AI132" s="41" t="s">
        <v>22</v>
      </c>
      <c r="AJ132" s="41" t="s">
        <v>59</v>
      </c>
      <c r="AK132" s="41" t="s">
        <v>60</v>
      </c>
      <c r="AL132" s="41" t="s">
        <v>61</v>
      </c>
      <c r="AM132" s="41" t="s">
        <v>62</v>
      </c>
      <c r="AN132" s="41" t="s">
        <v>63</v>
      </c>
      <c r="AO132" s="41" t="s">
        <v>64</v>
      </c>
      <c r="AP132" s="41" t="s">
        <v>65</v>
      </c>
      <c r="AQ132" s="41" t="s">
        <v>66</v>
      </c>
      <c r="AR132" s="41" t="s">
        <v>67</v>
      </c>
      <c r="AS132" s="41" t="s">
        <v>68</v>
      </c>
      <c r="AT132" s="41" t="s">
        <v>69</v>
      </c>
      <c r="AU132" s="41" t="s">
        <v>70</v>
      </c>
    </row>
    <row r="133" spans="1:47" s="4" customFormat="1" ht="113.25" customHeight="1">
      <c r="A133" s="70"/>
      <c r="B133" s="234" t="s">
        <v>95</v>
      </c>
      <c r="C133" s="248" t="s">
        <v>96</v>
      </c>
      <c r="D133" s="155" t="str">
        <f>$B$132&amp;"-"&amp;F133&amp;"-"&amp;IF(G133="Final",1,IF(G133="Intermedio",2,IF(G133="Periódico",3," "))&amp;"-"&amp;IF(ISBLANK(H133),"-",VLOOKUP(H133,[1]Hidden!$C$1:$D$49,2,0)))</f>
        <v>008-- --</v>
      </c>
      <c r="E133" s="148"/>
      <c r="F133" s="157"/>
      <c r="G133" s="71"/>
      <c r="H133" s="72"/>
      <c r="I133" s="72"/>
      <c r="J133" s="73"/>
      <c r="K133" s="74"/>
      <c r="L133" s="74"/>
      <c r="M133" s="74"/>
      <c r="N133" s="230"/>
      <c r="O133" s="230"/>
      <c r="P133" s="230"/>
      <c r="Q133" s="74"/>
      <c r="R133" s="74"/>
      <c r="S133" s="74"/>
      <c r="T133" s="230"/>
      <c r="U133" s="230"/>
      <c r="V133" s="230"/>
      <c r="W133" s="75"/>
      <c r="X133" s="75"/>
      <c r="Y133" s="75"/>
      <c r="Z133" s="75"/>
      <c r="AA133" s="75"/>
      <c r="AB133" s="75"/>
      <c r="AC133" s="76"/>
      <c r="AD133" s="77"/>
      <c r="AE133" s="77"/>
      <c r="AF133" s="77"/>
      <c r="AG133" s="77"/>
      <c r="AH133" s="77"/>
      <c r="AI133" s="36">
        <f>SUM(AP_866[[#This Row],[Enero]:[Diciembre]])</f>
        <v>0</v>
      </c>
      <c r="AJ133" s="52"/>
      <c r="AK133" s="52"/>
      <c r="AL133" s="52"/>
      <c r="AM133" s="52"/>
      <c r="AN133" s="52"/>
      <c r="AO133" s="52"/>
      <c r="AP133" s="52"/>
      <c r="AQ133" s="52"/>
      <c r="AR133" s="52"/>
      <c r="AS133" s="52"/>
      <c r="AT133" s="52"/>
      <c r="AU133" s="53"/>
    </row>
    <row r="134" spans="1:47" ht="90.75" customHeight="1">
      <c r="A134" s="78" t="s">
        <v>75</v>
      </c>
      <c r="B134" s="235"/>
      <c r="C134" s="249"/>
      <c r="D134" s="162" t="str">
        <f>$B$132&amp;"-"&amp;F134&amp;"-"&amp;IF(G134="Final",1,IF(G134="Intermedio",2,IF(G134="Periódico",3," "))&amp;"-"&amp;IF(ISBLANK(H134),"-",VLOOKUP(H134,[1]Hidden!$C$1:$D$49,2,0)))</f>
        <v>008-- --</v>
      </c>
      <c r="E134" s="149"/>
      <c r="F134" s="158"/>
      <c r="G134" s="80"/>
      <c r="H134" s="81"/>
      <c r="I134" s="81"/>
      <c r="J134" s="82"/>
      <c r="K134" s="83"/>
      <c r="L134" s="83"/>
      <c r="M134" s="83"/>
      <c r="N134" s="231"/>
      <c r="O134" s="231"/>
      <c r="P134" s="231"/>
      <c r="Q134" s="83"/>
      <c r="R134" s="83"/>
      <c r="S134" s="83"/>
      <c r="T134" s="231"/>
      <c r="U134" s="231"/>
      <c r="V134" s="231"/>
      <c r="W134" s="84"/>
      <c r="X134" s="84"/>
      <c r="Y134" s="84"/>
      <c r="Z134" s="84"/>
      <c r="AA134" s="84"/>
      <c r="AB134" s="84"/>
      <c r="AC134" s="85"/>
      <c r="AD134" s="86"/>
      <c r="AE134" s="86"/>
      <c r="AF134" s="86"/>
      <c r="AG134" s="86"/>
      <c r="AH134" s="86"/>
      <c r="AI134" s="37">
        <f>SUM(AP_866[[#This Row],[Enero]:[Diciembre]])</f>
        <v>0</v>
      </c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5"/>
    </row>
    <row r="135" spans="1:47" ht="56.25" customHeight="1">
      <c r="A135" s="78"/>
      <c r="B135" s="235"/>
      <c r="C135" s="249"/>
      <c r="D135" s="162" t="str">
        <f>$B$132&amp;"-"&amp;F135&amp;"-"&amp;IF(G135="Final",1,IF(G135="Intermedio",2,IF(G135="Periódico",3," "))&amp;"-"&amp;IF(ISBLANK(H135),"-",VLOOKUP(H135,[1]Hidden!$C$1:$D$49,2,0)))</f>
        <v>008-- --</v>
      </c>
      <c r="E135" s="149"/>
      <c r="F135" s="158"/>
      <c r="G135" s="80"/>
      <c r="H135" s="87"/>
      <c r="I135" s="81"/>
      <c r="J135" s="82"/>
      <c r="K135" s="83"/>
      <c r="L135" s="83"/>
      <c r="M135" s="83"/>
      <c r="N135" s="231"/>
      <c r="O135" s="231"/>
      <c r="P135" s="231"/>
      <c r="Q135" s="83"/>
      <c r="R135" s="83"/>
      <c r="S135" s="83"/>
      <c r="T135" s="231"/>
      <c r="U135" s="231"/>
      <c r="V135" s="231"/>
      <c r="W135" s="84"/>
      <c r="X135" s="84"/>
      <c r="Y135" s="84"/>
      <c r="Z135" s="84"/>
      <c r="AA135" s="84"/>
      <c r="AB135" s="84"/>
      <c r="AC135" s="85"/>
      <c r="AD135" s="86"/>
      <c r="AE135" s="86"/>
      <c r="AF135" s="86"/>
      <c r="AG135" s="86"/>
      <c r="AH135" s="86"/>
      <c r="AI135" s="40">
        <f>SUM(AP_866[[#This Row],[Enero]:[Diciembre]])</f>
        <v>0</v>
      </c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7"/>
    </row>
    <row r="136" spans="1:47" ht="56.25" customHeight="1" thickBot="1">
      <c r="A136" s="88"/>
      <c r="B136" s="236"/>
      <c r="C136" s="250"/>
      <c r="D136" s="89"/>
      <c r="E136" s="150"/>
      <c r="F136" s="159"/>
      <c r="G136" s="90"/>
      <c r="H136" s="91"/>
      <c r="I136" s="92"/>
      <c r="J136" s="93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5"/>
      <c r="W136" s="96"/>
      <c r="X136" s="96"/>
      <c r="Y136" s="96"/>
      <c r="Z136" s="96"/>
      <c r="AA136" s="96"/>
      <c r="AB136" s="96"/>
      <c r="AC136" s="97"/>
      <c r="AD136" s="98"/>
      <c r="AE136" s="98"/>
      <c r="AF136" s="98"/>
      <c r="AG136" s="98"/>
      <c r="AH136" s="98"/>
      <c r="AI136" s="39"/>
      <c r="AJ136" s="58"/>
      <c r="AK136" s="58"/>
      <c r="AL136" s="58"/>
      <c r="AM136" s="58"/>
      <c r="AN136" s="58"/>
      <c r="AO136" s="58"/>
      <c r="AP136" s="58"/>
      <c r="AQ136" s="58"/>
      <c r="AR136" s="58"/>
      <c r="AS136" s="58"/>
      <c r="AT136" s="58"/>
      <c r="AU136" s="59"/>
    </row>
    <row r="137" spans="1:47" s="6" customFormat="1" ht="16" thickBot="1">
      <c r="A137" s="99"/>
      <c r="B137" s="100" t="s">
        <v>97</v>
      </c>
      <c r="C137" s="169"/>
      <c r="D137" s="100" t="s">
        <v>40</v>
      </c>
      <c r="E137" s="29" t="s">
        <v>85</v>
      </c>
      <c r="F137" s="160" t="s">
        <v>42</v>
      </c>
      <c r="G137" s="102" t="s">
        <v>43</v>
      </c>
      <c r="H137" s="102" t="s">
        <v>44</v>
      </c>
      <c r="I137" s="102" t="s">
        <v>45</v>
      </c>
      <c r="J137" s="103" t="s">
        <v>46</v>
      </c>
      <c r="K137" s="102" t="s">
        <v>47</v>
      </c>
      <c r="L137" s="104" t="s">
        <v>48</v>
      </c>
      <c r="M137" s="104" t="s">
        <v>49</v>
      </c>
      <c r="N137" s="102" t="s">
        <v>50</v>
      </c>
      <c r="O137" s="102" t="s">
        <v>51</v>
      </c>
      <c r="P137" s="102" t="s">
        <v>52</v>
      </c>
      <c r="Q137" s="102" t="s">
        <v>53</v>
      </c>
      <c r="R137" s="102" t="s">
        <v>54</v>
      </c>
      <c r="S137" s="102" t="s">
        <v>55</v>
      </c>
      <c r="T137" s="102" t="s">
        <v>56</v>
      </c>
      <c r="U137" s="102" t="s">
        <v>57</v>
      </c>
      <c r="V137" s="102" t="s">
        <v>58</v>
      </c>
      <c r="W137" s="105"/>
      <c r="X137" s="105"/>
      <c r="Y137" s="105"/>
      <c r="Z137" s="105"/>
      <c r="AA137" s="105"/>
      <c r="AB137" s="105"/>
      <c r="AC137" s="106"/>
      <c r="AD137" s="107"/>
      <c r="AE137" s="107"/>
      <c r="AF137" s="107"/>
      <c r="AG137" s="107"/>
      <c r="AH137" s="107"/>
      <c r="AI137" s="41" t="s">
        <v>22</v>
      </c>
      <c r="AJ137" s="41" t="s">
        <v>59</v>
      </c>
      <c r="AK137" s="41" t="s">
        <v>60</v>
      </c>
      <c r="AL137" s="41" t="s">
        <v>61</v>
      </c>
      <c r="AM137" s="41" t="s">
        <v>62</v>
      </c>
      <c r="AN137" s="41" t="s">
        <v>63</v>
      </c>
      <c r="AO137" s="41" t="s">
        <v>64</v>
      </c>
      <c r="AP137" s="41" t="s">
        <v>65</v>
      </c>
      <c r="AQ137" s="41" t="s">
        <v>66</v>
      </c>
      <c r="AR137" s="41" t="s">
        <v>67</v>
      </c>
      <c r="AS137" s="41" t="s">
        <v>68</v>
      </c>
      <c r="AT137" s="41" t="s">
        <v>69</v>
      </c>
      <c r="AU137" s="41" t="s">
        <v>70</v>
      </c>
    </row>
    <row r="138" spans="1:47" s="4" customFormat="1" ht="113.25" customHeight="1">
      <c r="A138" s="70"/>
      <c r="B138" s="234" t="s">
        <v>97</v>
      </c>
      <c r="C138" s="248" t="s">
        <v>98</v>
      </c>
      <c r="D138" s="155" t="str">
        <f>$B$137&amp;"-"&amp;F138&amp;"-"&amp;IF(G138="Final",1,IF(G138="Intermedio",2,IF(G138="Periódico",3," "))&amp;"-"&amp;IF(ISBLANK(H138),"-",VLOOKUP(H138,[1]Hidden!$C$1:$D$49,2,0)))</f>
        <v>009-- --</v>
      </c>
      <c r="E138" s="148"/>
      <c r="F138" s="157"/>
      <c r="G138" s="71"/>
      <c r="H138" s="72"/>
      <c r="I138" s="72"/>
      <c r="J138" s="73"/>
      <c r="K138" s="74"/>
      <c r="L138" s="74"/>
      <c r="M138" s="74"/>
      <c r="N138" s="230"/>
      <c r="O138" s="230"/>
      <c r="P138" s="230"/>
      <c r="Q138" s="74"/>
      <c r="R138" s="74"/>
      <c r="S138" s="74"/>
      <c r="T138" s="230"/>
      <c r="U138" s="230"/>
      <c r="V138" s="230"/>
      <c r="W138" s="75"/>
      <c r="X138" s="75"/>
      <c r="Y138" s="75"/>
      <c r="Z138" s="75"/>
      <c r="AA138" s="75"/>
      <c r="AB138" s="75"/>
      <c r="AC138" s="76"/>
      <c r="AD138" s="77"/>
      <c r="AE138" s="77"/>
      <c r="AF138" s="77"/>
      <c r="AG138" s="77"/>
      <c r="AH138" s="77"/>
      <c r="AI138" s="36">
        <f>SUM(AP_968[[#This Row],[Enero]:[Diciembre]])</f>
        <v>0</v>
      </c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3"/>
    </row>
    <row r="139" spans="1:47" ht="90.75" customHeight="1">
      <c r="A139" s="78" t="s">
        <v>75</v>
      </c>
      <c r="B139" s="235"/>
      <c r="C139" s="249"/>
      <c r="D139" s="162" t="str">
        <f>$B$137&amp;"-"&amp;F139&amp;"-"&amp;IF(G139="Final",1,IF(G139="Intermedio",2,IF(G139="Periódico",3," "))&amp;"-"&amp;IF(ISBLANK(H139),"-",VLOOKUP(H139,[1]Hidden!$C$1:$D$49,2,0)))</f>
        <v>009-- --</v>
      </c>
      <c r="E139" s="149"/>
      <c r="F139" s="158"/>
      <c r="G139" s="80"/>
      <c r="H139" s="81"/>
      <c r="I139" s="81"/>
      <c r="J139" s="82"/>
      <c r="K139" s="83"/>
      <c r="L139" s="83"/>
      <c r="M139" s="83"/>
      <c r="N139" s="231"/>
      <c r="O139" s="231"/>
      <c r="P139" s="231"/>
      <c r="Q139" s="83"/>
      <c r="R139" s="83"/>
      <c r="S139" s="83"/>
      <c r="T139" s="231"/>
      <c r="U139" s="231"/>
      <c r="V139" s="231"/>
      <c r="W139" s="84"/>
      <c r="X139" s="84"/>
      <c r="Y139" s="84"/>
      <c r="Z139" s="84"/>
      <c r="AA139" s="84"/>
      <c r="AB139" s="84"/>
      <c r="AC139" s="85"/>
      <c r="AD139" s="86"/>
      <c r="AE139" s="86"/>
      <c r="AF139" s="86"/>
      <c r="AG139" s="86"/>
      <c r="AH139" s="86"/>
      <c r="AI139" s="37">
        <f>SUM(AP_968[[#This Row],[Enero]:[Diciembre]])</f>
        <v>0</v>
      </c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5"/>
    </row>
    <row r="140" spans="1:47" ht="56.25" customHeight="1">
      <c r="A140" s="78"/>
      <c r="B140" s="235"/>
      <c r="C140" s="249"/>
      <c r="D140" s="162" t="str">
        <f>$B$137&amp;"-"&amp;F140&amp;"-"&amp;IF(G140="Final",1,IF(G140="Intermedio",2,IF(G140="Periódico",3," "))&amp;"-"&amp;IF(ISBLANK(H140),"-",VLOOKUP(H140,[1]Hidden!$C$1:$D$49,2,0)))</f>
        <v>009-- --</v>
      </c>
      <c r="E140" s="149"/>
      <c r="F140" s="158"/>
      <c r="G140" s="80"/>
      <c r="H140" s="87"/>
      <c r="I140" s="81"/>
      <c r="J140" s="82"/>
      <c r="K140" s="83"/>
      <c r="L140" s="83"/>
      <c r="M140" s="83"/>
      <c r="N140" s="231"/>
      <c r="O140" s="231"/>
      <c r="P140" s="231"/>
      <c r="Q140" s="83"/>
      <c r="R140" s="83"/>
      <c r="S140" s="83"/>
      <c r="T140" s="231"/>
      <c r="U140" s="231"/>
      <c r="V140" s="231"/>
      <c r="W140" s="84"/>
      <c r="X140" s="84"/>
      <c r="Y140" s="84"/>
      <c r="Z140" s="84"/>
      <c r="AA140" s="84"/>
      <c r="AB140" s="84"/>
      <c r="AC140" s="85"/>
      <c r="AD140" s="86"/>
      <c r="AE140" s="86"/>
      <c r="AF140" s="86"/>
      <c r="AG140" s="86"/>
      <c r="AH140" s="86"/>
      <c r="AI140" s="40">
        <f>SUM(AP_968[[#This Row],[Enero]:[Diciembre]])</f>
        <v>0</v>
      </c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7"/>
    </row>
    <row r="141" spans="1:47" ht="56.25" customHeight="1" thickBot="1">
      <c r="A141" s="88"/>
      <c r="B141" s="236"/>
      <c r="C141" s="250"/>
      <c r="D141" s="89"/>
      <c r="E141" s="150"/>
      <c r="F141" s="159"/>
      <c r="G141" s="90"/>
      <c r="H141" s="91"/>
      <c r="I141" s="92"/>
      <c r="J141" s="93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5"/>
      <c r="W141" s="96"/>
      <c r="X141" s="96"/>
      <c r="Y141" s="96"/>
      <c r="Z141" s="96"/>
      <c r="AA141" s="96"/>
      <c r="AB141" s="96"/>
      <c r="AC141" s="97"/>
      <c r="AD141" s="98"/>
      <c r="AE141" s="98"/>
      <c r="AF141" s="98"/>
      <c r="AG141" s="98"/>
      <c r="AH141" s="98"/>
      <c r="AI141" s="39"/>
      <c r="AJ141" s="58"/>
      <c r="AK141" s="58"/>
      <c r="AL141" s="58"/>
      <c r="AM141" s="58"/>
      <c r="AN141" s="58"/>
      <c r="AO141" s="58"/>
      <c r="AP141" s="58"/>
      <c r="AQ141" s="58"/>
      <c r="AR141" s="58"/>
      <c r="AS141" s="58"/>
      <c r="AT141" s="58"/>
      <c r="AU141" s="59"/>
    </row>
    <row r="142" spans="1:47" s="6" customFormat="1" ht="16" thickBot="1">
      <c r="A142" s="99"/>
      <c r="B142" s="100" t="s">
        <v>99</v>
      </c>
      <c r="C142" s="169"/>
      <c r="D142" s="100" t="s">
        <v>40</v>
      </c>
      <c r="E142" s="29" t="s">
        <v>85</v>
      </c>
      <c r="F142" s="160" t="s">
        <v>42</v>
      </c>
      <c r="G142" s="102" t="s">
        <v>43</v>
      </c>
      <c r="H142" s="102" t="s">
        <v>44</v>
      </c>
      <c r="I142" s="102" t="s">
        <v>45</v>
      </c>
      <c r="J142" s="103" t="s">
        <v>46</v>
      </c>
      <c r="K142" s="102" t="s">
        <v>47</v>
      </c>
      <c r="L142" s="104" t="s">
        <v>48</v>
      </c>
      <c r="M142" s="104" t="s">
        <v>49</v>
      </c>
      <c r="N142" s="102" t="s">
        <v>50</v>
      </c>
      <c r="O142" s="102" t="s">
        <v>51</v>
      </c>
      <c r="P142" s="102" t="s">
        <v>52</v>
      </c>
      <c r="Q142" s="102" t="s">
        <v>53</v>
      </c>
      <c r="R142" s="102" t="s">
        <v>54</v>
      </c>
      <c r="S142" s="102" t="s">
        <v>55</v>
      </c>
      <c r="T142" s="102" t="s">
        <v>56</v>
      </c>
      <c r="U142" s="102" t="s">
        <v>57</v>
      </c>
      <c r="V142" s="102" t="s">
        <v>58</v>
      </c>
      <c r="W142" s="105"/>
      <c r="X142" s="105"/>
      <c r="Y142" s="105"/>
      <c r="Z142" s="105"/>
      <c r="AA142" s="105"/>
      <c r="AB142" s="105"/>
      <c r="AC142" s="106"/>
      <c r="AD142" s="107"/>
      <c r="AE142" s="107"/>
      <c r="AF142" s="107"/>
      <c r="AG142" s="107"/>
      <c r="AH142" s="107"/>
      <c r="AI142" s="41" t="s">
        <v>22</v>
      </c>
      <c r="AJ142" s="41" t="s">
        <v>59</v>
      </c>
      <c r="AK142" s="41" t="s">
        <v>60</v>
      </c>
      <c r="AL142" s="41" t="s">
        <v>61</v>
      </c>
      <c r="AM142" s="41" t="s">
        <v>62</v>
      </c>
      <c r="AN142" s="41" t="s">
        <v>63</v>
      </c>
      <c r="AO142" s="41" t="s">
        <v>64</v>
      </c>
      <c r="AP142" s="41" t="s">
        <v>65</v>
      </c>
      <c r="AQ142" s="41" t="s">
        <v>66</v>
      </c>
      <c r="AR142" s="41" t="s">
        <v>67</v>
      </c>
      <c r="AS142" s="41" t="s">
        <v>68</v>
      </c>
      <c r="AT142" s="41" t="s">
        <v>69</v>
      </c>
      <c r="AU142" s="41" t="s">
        <v>70</v>
      </c>
    </row>
    <row r="143" spans="1:47" s="4" customFormat="1" ht="113.25" customHeight="1">
      <c r="A143" s="70"/>
      <c r="B143" s="234" t="s">
        <v>99</v>
      </c>
      <c r="C143" s="248" t="s">
        <v>100</v>
      </c>
      <c r="D143" s="155" t="str">
        <f>$B$142&amp;"-"&amp;F143&amp;"-"&amp;IF(G143="Final",1,IF(G143="Intermedio",2,IF(G143="Periódico",3," "))&amp;"-"&amp;IF(ISBLANK(H143),"-",VLOOKUP(H143,[1]Hidden!$C$1:$D$49,2,0)))</f>
        <v>010-- --</v>
      </c>
      <c r="E143" s="148"/>
      <c r="F143" s="157"/>
      <c r="G143" s="71"/>
      <c r="H143" s="72"/>
      <c r="I143" s="72"/>
      <c r="J143" s="73"/>
      <c r="K143" s="74"/>
      <c r="L143" s="74"/>
      <c r="M143" s="74"/>
      <c r="N143" s="230"/>
      <c r="O143" s="230"/>
      <c r="P143" s="230"/>
      <c r="Q143" s="74"/>
      <c r="R143" s="74"/>
      <c r="S143" s="74"/>
      <c r="T143" s="230"/>
      <c r="U143" s="230"/>
      <c r="V143" s="230"/>
      <c r="W143" s="75"/>
      <c r="X143" s="75"/>
      <c r="Y143" s="75"/>
      <c r="Z143" s="75"/>
      <c r="AA143" s="75"/>
      <c r="AB143" s="75"/>
      <c r="AC143" s="76"/>
      <c r="AD143" s="77"/>
      <c r="AE143" s="77"/>
      <c r="AF143" s="77"/>
      <c r="AG143" s="77"/>
      <c r="AH143" s="77"/>
      <c r="AI143" s="36">
        <f>SUM(AP_1070[[#This Row],[Enero]:[Diciembre]])</f>
        <v>0</v>
      </c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3"/>
    </row>
    <row r="144" spans="1:47" ht="90.75" customHeight="1">
      <c r="A144" s="78" t="s">
        <v>75</v>
      </c>
      <c r="B144" s="235"/>
      <c r="C144" s="249"/>
      <c r="D144" s="162" t="str">
        <f>$B$142&amp;"-"&amp;F144&amp;"-"&amp;IF(G144="Final",1,IF(G144="Intermedio",2,IF(G144="Periódico",3," "))&amp;"-"&amp;IF(ISBLANK(H144),"-",VLOOKUP(H144,[1]Hidden!$C$1:$D$49,2,0)))</f>
        <v>010-- --</v>
      </c>
      <c r="E144" s="149"/>
      <c r="F144" s="158"/>
      <c r="G144" s="80"/>
      <c r="H144" s="81"/>
      <c r="I144" s="81"/>
      <c r="J144" s="82"/>
      <c r="K144" s="83"/>
      <c r="L144" s="83"/>
      <c r="M144" s="83"/>
      <c r="N144" s="231"/>
      <c r="O144" s="231"/>
      <c r="P144" s="231"/>
      <c r="Q144" s="83"/>
      <c r="R144" s="83"/>
      <c r="S144" s="83"/>
      <c r="T144" s="231"/>
      <c r="U144" s="231"/>
      <c r="V144" s="231"/>
      <c r="W144" s="84"/>
      <c r="X144" s="84"/>
      <c r="Y144" s="84"/>
      <c r="Z144" s="84"/>
      <c r="AA144" s="84"/>
      <c r="AB144" s="84"/>
      <c r="AC144" s="85"/>
      <c r="AD144" s="86"/>
      <c r="AE144" s="86"/>
      <c r="AF144" s="86"/>
      <c r="AG144" s="86"/>
      <c r="AH144" s="86"/>
      <c r="AI144" s="37">
        <f>SUM(AP_1070[[#This Row],[Enero]:[Diciembre]])</f>
        <v>0</v>
      </c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5"/>
    </row>
    <row r="145" spans="1:47" ht="56.25" customHeight="1">
      <c r="A145" s="78"/>
      <c r="B145" s="235"/>
      <c r="C145" s="249"/>
      <c r="D145" s="162" t="str">
        <f>$B$142&amp;"-"&amp;F145&amp;"-"&amp;IF(G145="Final",1,IF(G145="Intermedio",2,IF(G145="Periódico",3," "))&amp;"-"&amp;IF(ISBLANK(H145),"-",VLOOKUP(H145,[1]Hidden!$C$1:$D$49,2,0)))</f>
        <v>010-- --</v>
      </c>
      <c r="E145" s="149"/>
      <c r="F145" s="158"/>
      <c r="G145" s="80"/>
      <c r="H145" s="87"/>
      <c r="I145" s="81"/>
      <c r="J145" s="82"/>
      <c r="K145" s="83"/>
      <c r="L145" s="83"/>
      <c r="M145" s="83"/>
      <c r="N145" s="231"/>
      <c r="O145" s="231"/>
      <c r="P145" s="231"/>
      <c r="Q145" s="83"/>
      <c r="R145" s="83"/>
      <c r="S145" s="83"/>
      <c r="T145" s="231"/>
      <c r="U145" s="231"/>
      <c r="V145" s="231"/>
      <c r="W145" s="84"/>
      <c r="X145" s="84"/>
      <c r="Y145" s="84"/>
      <c r="Z145" s="84"/>
      <c r="AA145" s="84"/>
      <c r="AB145" s="84"/>
      <c r="AC145" s="85"/>
      <c r="AD145" s="86"/>
      <c r="AE145" s="86"/>
      <c r="AF145" s="86"/>
      <c r="AG145" s="86"/>
      <c r="AH145" s="86"/>
      <c r="AI145" s="40">
        <f>SUM(AP_1070[[#This Row],[Enero]:[Diciembre]])</f>
        <v>0</v>
      </c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7"/>
    </row>
    <row r="146" spans="1:47" ht="56.25" customHeight="1" thickBot="1">
      <c r="A146" s="88"/>
      <c r="B146" s="236"/>
      <c r="C146" s="250"/>
      <c r="D146" s="89"/>
      <c r="E146" s="150"/>
      <c r="F146" s="159"/>
      <c r="G146" s="90"/>
      <c r="H146" s="91"/>
      <c r="I146" s="92"/>
      <c r="J146" s="93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5"/>
      <c r="W146" s="96"/>
      <c r="X146" s="96"/>
      <c r="Y146" s="96"/>
      <c r="Z146" s="96"/>
      <c r="AA146" s="96"/>
      <c r="AB146" s="96"/>
      <c r="AC146" s="97"/>
      <c r="AD146" s="98"/>
      <c r="AE146" s="98"/>
      <c r="AF146" s="98"/>
      <c r="AG146" s="98"/>
      <c r="AH146" s="98"/>
      <c r="AI146" s="39"/>
      <c r="AJ146" s="58"/>
      <c r="AK146" s="58"/>
      <c r="AL146" s="58"/>
      <c r="AM146" s="58"/>
      <c r="AN146" s="58"/>
      <c r="AO146" s="58"/>
      <c r="AP146" s="58"/>
      <c r="AQ146" s="58"/>
      <c r="AR146" s="58"/>
      <c r="AS146" s="58"/>
      <c r="AT146" s="58"/>
      <c r="AU146" s="59"/>
    </row>
    <row r="147" spans="1:47" s="6" customFormat="1" ht="16" thickBot="1">
      <c r="A147" s="99"/>
      <c r="B147" s="100" t="s">
        <v>101</v>
      </c>
      <c r="C147" s="169"/>
      <c r="D147" s="100" t="s">
        <v>40</v>
      </c>
      <c r="E147" s="29" t="s">
        <v>85</v>
      </c>
      <c r="F147" s="160" t="s">
        <v>42</v>
      </c>
      <c r="G147" s="102" t="s">
        <v>43</v>
      </c>
      <c r="H147" s="102" t="s">
        <v>44</v>
      </c>
      <c r="I147" s="102" t="s">
        <v>45</v>
      </c>
      <c r="J147" s="103" t="s">
        <v>46</v>
      </c>
      <c r="K147" s="102" t="s">
        <v>47</v>
      </c>
      <c r="L147" s="104" t="s">
        <v>48</v>
      </c>
      <c r="M147" s="104" t="s">
        <v>49</v>
      </c>
      <c r="N147" s="102" t="s">
        <v>50</v>
      </c>
      <c r="O147" s="102" t="s">
        <v>51</v>
      </c>
      <c r="P147" s="102" t="s">
        <v>52</v>
      </c>
      <c r="Q147" s="102" t="s">
        <v>53</v>
      </c>
      <c r="R147" s="102" t="s">
        <v>54</v>
      </c>
      <c r="S147" s="102" t="s">
        <v>55</v>
      </c>
      <c r="T147" s="102" t="s">
        <v>56</v>
      </c>
      <c r="U147" s="102" t="s">
        <v>57</v>
      </c>
      <c r="V147" s="102" t="s">
        <v>58</v>
      </c>
      <c r="W147" s="105"/>
      <c r="X147" s="105"/>
      <c r="Y147" s="105"/>
      <c r="Z147" s="105"/>
      <c r="AA147" s="105"/>
      <c r="AB147" s="105"/>
      <c r="AC147" s="106"/>
      <c r="AD147" s="107"/>
      <c r="AE147" s="107"/>
      <c r="AF147" s="107"/>
      <c r="AG147" s="107"/>
      <c r="AH147" s="107"/>
      <c r="AI147" s="41" t="s">
        <v>22</v>
      </c>
      <c r="AJ147" s="41" t="s">
        <v>59</v>
      </c>
      <c r="AK147" s="41" t="s">
        <v>60</v>
      </c>
      <c r="AL147" s="41" t="s">
        <v>61</v>
      </c>
      <c r="AM147" s="41" t="s">
        <v>62</v>
      </c>
      <c r="AN147" s="41" t="s">
        <v>63</v>
      </c>
      <c r="AO147" s="41" t="s">
        <v>64</v>
      </c>
      <c r="AP147" s="41" t="s">
        <v>65</v>
      </c>
      <c r="AQ147" s="41" t="s">
        <v>66</v>
      </c>
      <c r="AR147" s="41" t="s">
        <v>67</v>
      </c>
      <c r="AS147" s="41" t="s">
        <v>68</v>
      </c>
      <c r="AT147" s="41" t="s">
        <v>69</v>
      </c>
      <c r="AU147" s="41" t="s">
        <v>70</v>
      </c>
    </row>
    <row r="148" spans="1:47" s="4" customFormat="1" ht="113.25" customHeight="1">
      <c r="A148" s="70"/>
      <c r="B148" s="234" t="s">
        <v>101</v>
      </c>
      <c r="C148" s="248" t="s">
        <v>102</v>
      </c>
      <c r="D148" s="155" t="str">
        <f>$B$147&amp;"-"&amp;F148&amp;"-"&amp;IF(G148="Final",1,IF(G148="Intermedio",2,IF(G148="Periódico",3," "))&amp;"-"&amp;IF(ISBLANK(H148),"-",VLOOKUP(H148,[1]Hidden!$C$1:$D$49,2,0)))</f>
        <v>011-- --</v>
      </c>
      <c r="E148" s="148"/>
      <c r="F148" s="157"/>
      <c r="G148" s="71"/>
      <c r="H148" s="72"/>
      <c r="I148" s="72"/>
      <c r="J148" s="73"/>
      <c r="K148" s="74"/>
      <c r="L148" s="74"/>
      <c r="M148" s="74"/>
      <c r="N148" s="230"/>
      <c r="O148" s="230"/>
      <c r="P148" s="230"/>
      <c r="Q148" s="74"/>
      <c r="R148" s="74"/>
      <c r="S148" s="74"/>
      <c r="T148" s="230"/>
      <c r="U148" s="230"/>
      <c r="V148" s="230"/>
      <c r="W148" s="75"/>
      <c r="X148" s="75"/>
      <c r="Y148" s="75"/>
      <c r="Z148" s="75"/>
      <c r="AA148" s="75"/>
      <c r="AB148" s="75"/>
      <c r="AC148" s="76"/>
      <c r="AD148" s="77"/>
      <c r="AE148" s="77"/>
      <c r="AF148" s="77"/>
      <c r="AG148" s="77"/>
      <c r="AH148" s="77"/>
      <c r="AI148" s="36">
        <f>SUM(AP_1172[[#This Row],[Enero]:[Diciembre]])</f>
        <v>0</v>
      </c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3"/>
    </row>
    <row r="149" spans="1:47" ht="90.75" customHeight="1">
      <c r="A149" s="78" t="s">
        <v>75</v>
      </c>
      <c r="B149" s="235"/>
      <c r="C149" s="249"/>
      <c r="D149" s="162" t="str">
        <f>$B$147&amp;"-"&amp;F149&amp;"-"&amp;IF(G149="Final",1,IF(G149="Intermedio",2,IF(G149="Periódico",3," "))&amp;"-"&amp;IF(ISBLANK(H149),"-",VLOOKUP(H149,[1]Hidden!$C$1:$D$49,2,0)))</f>
        <v>011-- --</v>
      </c>
      <c r="E149" s="149"/>
      <c r="F149" s="158"/>
      <c r="G149" s="80"/>
      <c r="H149" s="81"/>
      <c r="I149" s="81"/>
      <c r="J149" s="82"/>
      <c r="K149" s="83"/>
      <c r="L149" s="83"/>
      <c r="M149" s="83"/>
      <c r="N149" s="231"/>
      <c r="O149" s="231"/>
      <c r="P149" s="231"/>
      <c r="Q149" s="83"/>
      <c r="R149" s="83"/>
      <c r="S149" s="83"/>
      <c r="T149" s="231"/>
      <c r="U149" s="231"/>
      <c r="V149" s="231"/>
      <c r="W149" s="84"/>
      <c r="X149" s="84"/>
      <c r="Y149" s="84"/>
      <c r="Z149" s="84"/>
      <c r="AA149" s="84"/>
      <c r="AB149" s="84"/>
      <c r="AC149" s="85"/>
      <c r="AD149" s="86"/>
      <c r="AE149" s="86"/>
      <c r="AF149" s="86"/>
      <c r="AG149" s="86"/>
      <c r="AH149" s="86"/>
      <c r="AI149" s="37">
        <f>SUM(AP_1172[[#This Row],[Enero]:[Diciembre]])</f>
        <v>0</v>
      </c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5"/>
    </row>
    <row r="150" spans="1:47" ht="56.25" customHeight="1">
      <c r="A150" s="78"/>
      <c r="B150" s="235"/>
      <c r="C150" s="249"/>
      <c r="D150" s="162" t="str">
        <f>$B$147&amp;"-"&amp;F150&amp;"-"&amp;IF(G150="Final",1,IF(G150="Intermedio",2,IF(G150="Periódico",3," "))&amp;"-"&amp;IF(ISBLANK(H150),"-",VLOOKUP(H150,[1]Hidden!$C$1:$D$49,2,0)))</f>
        <v>011-- --</v>
      </c>
      <c r="E150" s="149"/>
      <c r="F150" s="158"/>
      <c r="G150" s="80"/>
      <c r="H150" s="87"/>
      <c r="I150" s="81"/>
      <c r="J150" s="82"/>
      <c r="K150" s="83"/>
      <c r="L150" s="83"/>
      <c r="M150" s="83"/>
      <c r="N150" s="231"/>
      <c r="O150" s="231"/>
      <c r="P150" s="231"/>
      <c r="Q150" s="83"/>
      <c r="R150" s="83"/>
      <c r="S150" s="83"/>
      <c r="T150" s="231"/>
      <c r="U150" s="231"/>
      <c r="V150" s="231"/>
      <c r="W150" s="84"/>
      <c r="X150" s="84"/>
      <c r="Y150" s="84"/>
      <c r="Z150" s="84"/>
      <c r="AA150" s="84"/>
      <c r="AB150" s="84"/>
      <c r="AC150" s="85"/>
      <c r="AD150" s="86"/>
      <c r="AE150" s="86"/>
      <c r="AF150" s="86"/>
      <c r="AG150" s="86"/>
      <c r="AH150" s="86"/>
      <c r="AI150" s="40">
        <f>SUM(AP_1172[[#This Row],[Enero]:[Diciembre]])</f>
        <v>0</v>
      </c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7"/>
    </row>
    <row r="151" spans="1:47" ht="56.25" customHeight="1" thickBot="1">
      <c r="A151" s="88"/>
      <c r="B151" s="236"/>
      <c r="C151" s="250"/>
      <c r="D151" s="89"/>
      <c r="E151" s="150"/>
      <c r="F151" s="159"/>
      <c r="G151" s="90"/>
      <c r="H151" s="91"/>
      <c r="I151" s="92"/>
      <c r="J151" s="93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5"/>
      <c r="W151" s="96"/>
      <c r="X151" s="96"/>
      <c r="Y151" s="96"/>
      <c r="Z151" s="96"/>
      <c r="AA151" s="96"/>
      <c r="AB151" s="96"/>
      <c r="AC151" s="97"/>
      <c r="AD151" s="98"/>
      <c r="AE151" s="98"/>
      <c r="AF151" s="98"/>
      <c r="AG151" s="98"/>
      <c r="AH151" s="98"/>
      <c r="AI151" s="39"/>
      <c r="AJ151" s="58"/>
      <c r="AK151" s="58"/>
      <c r="AL151" s="58"/>
      <c r="AM151" s="58"/>
      <c r="AN151" s="58"/>
      <c r="AO151" s="58"/>
      <c r="AP151" s="58"/>
      <c r="AQ151" s="58"/>
      <c r="AR151" s="58"/>
      <c r="AS151" s="58"/>
      <c r="AT151" s="58"/>
      <c r="AU151" s="59"/>
    </row>
    <row r="152" spans="1:47" s="6" customFormat="1" ht="16" thickBot="1">
      <c r="A152" s="99"/>
      <c r="B152" s="100" t="s">
        <v>103</v>
      </c>
      <c r="C152" s="169"/>
      <c r="D152" s="100" t="s">
        <v>40</v>
      </c>
      <c r="E152" s="29" t="s">
        <v>85</v>
      </c>
      <c r="F152" s="160" t="s">
        <v>42</v>
      </c>
      <c r="G152" s="102" t="s">
        <v>43</v>
      </c>
      <c r="H152" s="102" t="s">
        <v>44</v>
      </c>
      <c r="I152" s="102" t="s">
        <v>45</v>
      </c>
      <c r="J152" s="103" t="s">
        <v>46</v>
      </c>
      <c r="K152" s="102" t="s">
        <v>47</v>
      </c>
      <c r="L152" s="104" t="s">
        <v>48</v>
      </c>
      <c r="M152" s="104" t="s">
        <v>49</v>
      </c>
      <c r="N152" s="102" t="s">
        <v>50</v>
      </c>
      <c r="O152" s="102" t="s">
        <v>51</v>
      </c>
      <c r="P152" s="102" t="s">
        <v>52</v>
      </c>
      <c r="Q152" s="102" t="s">
        <v>53</v>
      </c>
      <c r="R152" s="102" t="s">
        <v>54</v>
      </c>
      <c r="S152" s="102" t="s">
        <v>55</v>
      </c>
      <c r="T152" s="102" t="s">
        <v>56</v>
      </c>
      <c r="U152" s="102" t="s">
        <v>57</v>
      </c>
      <c r="V152" s="102" t="s">
        <v>58</v>
      </c>
      <c r="W152" s="105"/>
      <c r="X152" s="105"/>
      <c r="Y152" s="105"/>
      <c r="Z152" s="105"/>
      <c r="AA152" s="105"/>
      <c r="AB152" s="105"/>
      <c r="AC152" s="106"/>
      <c r="AD152" s="107"/>
      <c r="AE152" s="107"/>
      <c r="AF152" s="107"/>
      <c r="AG152" s="107"/>
      <c r="AH152" s="107"/>
      <c r="AI152" s="41" t="s">
        <v>22</v>
      </c>
      <c r="AJ152" s="41" t="s">
        <v>59</v>
      </c>
      <c r="AK152" s="41" t="s">
        <v>60</v>
      </c>
      <c r="AL152" s="41" t="s">
        <v>61</v>
      </c>
      <c r="AM152" s="41" t="s">
        <v>62</v>
      </c>
      <c r="AN152" s="41" t="s">
        <v>63</v>
      </c>
      <c r="AO152" s="41" t="s">
        <v>64</v>
      </c>
      <c r="AP152" s="41" t="s">
        <v>65</v>
      </c>
      <c r="AQ152" s="41" t="s">
        <v>66</v>
      </c>
      <c r="AR152" s="41" t="s">
        <v>67</v>
      </c>
      <c r="AS152" s="41" t="s">
        <v>68</v>
      </c>
      <c r="AT152" s="41" t="s">
        <v>69</v>
      </c>
      <c r="AU152" s="41" t="s">
        <v>70</v>
      </c>
    </row>
    <row r="153" spans="1:47" s="4" customFormat="1" ht="113.25" customHeight="1">
      <c r="A153" s="70"/>
      <c r="B153" s="234" t="s">
        <v>103</v>
      </c>
      <c r="C153" s="248" t="s">
        <v>104</v>
      </c>
      <c r="D153" s="155" t="str">
        <f>$B$152&amp;"-"&amp;F153&amp;"-"&amp;IF(G153="Final",1,IF(G153="Intermedio",2,IF(G153="Periódico",3," "))&amp;"-"&amp;IF(ISBLANK(H153),"-",VLOOKUP(H153,[1]Hidden!$C$1:$D$49,2,0)))</f>
        <v>012-- --</v>
      </c>
      <c r="E153" s="148"/>
      <c r="F153" s="157"/>
      <c r="G153" s="71"/>
      <c r="H153" s="72"/>
      <c r="I153" s="72"/>
      <c r="J153" s="73"/>
      <c r="K153" s="74"/>
      <c r="L153" s="74"/>
      <c r="M153" s="74"/>
      <c r="N153" s="230"/>
      <c r="O153" s="230"/>
      <c r="P153" s="230"/>
      <c r="Q153" s="74"/>
      <c r="R153" s="74"/>
      <c r="S153" s="74"/>
      <c r="T153" s="230"/>
      <c r="U153" s="230"/>
      <c r="V153" s="230"/>
      <c r="W153" s="75"/>
      <c r="X153" s="75"/>
      <c r="Y153" s="75"/>
      <c r="Z153" s="75"/>
      <c r="AA153" s="75"/>
      <c r="AB153" s="75"/>
      <c r="AC153" s="76"/>
      <c r="AD153" s="77"/>
      <c r="AE153" s="77"/>
      <c r="AF153" s="77"/>
      <c r="AG153" s="77"/>
      <c r="AH153" s="77"/>
      <c r="AI153" s="36">
        <f>SUM(AP_1274[[#This Row],[Enero]:[Diciembre]])</f>
        <v>0</v>
      </c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3"/>
    </row>
    <row r="154" spans="1:47" ht="90.75" customHeight="1">
      <c r="A154" s="78" t="s">
        <v>75</v>
      </c>
      <c r="B154" s="235"/>
      <c r="C154" s="249"/>
      <c r="D154" s="162" t="str">
        <f>$B$152&amp;"-"&amp;F154&amp;"-"&amp;IF(G154="Final",1,IF(G154="Intermedio",2,IF(G154="Periódico",3," "))&amp;"-"&amp;IF(ISBLANK(H154),"-",VLOOKUP(H154,[1]Hidden!$C$1:$D$49,2,0)))</f>
        <v>012-- --</v>
      </c>
      <c r="E154" s="149"/>
      <c r="F154" s="158"/>
      <c r="G154" s="80"/>
      <c r="H154" s="81"/>
      <c r="I154" s="81"/>
      <c r="J154" s="82"/>
      <c r="K154" s="83"/>
      <c r="L154" s="83"/>
      <c r="M154" s="83"/>
      <c r="N154" s="231"/>
      <c r="O154" s="231"/>
      <c r="P154" s="231"/>
      <c r="Q154" s="83"/>
      <c r="R154" s="83"/>
      <c r="S154" s="83"/>
      <c r="T154" s="231"/>
      <c r="U154" s="231"/>
      <c r="V154" s="231"/>
      <c r="W154" s="84"/>
      <c r="X154" s="84"/>
      <c r="Y154" s="84"/>
      <c r="Z154" s="84"/>
      <c r="AA154" s="84"/>
      <c r="AB154" s="84"/>
      <c r="AC154" s="85"/>
      <c r="AD154" s="86"/>
      <c r="AE154" s="86"/>
      <c r="AF154" s="86"/>
      <c r="AG154" s="86"/>
      <c r="AH154" s="86"/>
      <c r="AI154" s="37">
        <f>SUM(AP_1274[[#This Row],[Enero]:[Diciembre]])</f>
        <v>0</v>
      </c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5"/>
    </row>
    <row r="155" spans="1:47" ht="56.25" customHeight="1">
      <c r="A155" s="78"/>
      <c r="B155" s="235"/>
      <c r="C155" s="249"/>
      <c r="D155" s="162" t="str">
        <f>$B$152&amp;"-"&amp;F155&amp;"-"&amp;IF(G155="Final",1,IF(G155="Intermedio",2,IF(G155="Periódico",3," "))&amp;"-"&amp;IF(ISBLANK(H155),"-",VLOOKUP(H155,[1]Hidden!$C$1:$D$49,2,0)))</f>
        <v>012-- --</v>
      </c>
      <c r="E155" s="149"/>
      <c r="F155" s="158"/>
      <c r="G155" s="80"/>
      <c r="H155" s="87"/>
      <c r="I155" s="81"/>
      <c r="J155" s="82"/>
      <c r="K155" s="83"/>
      <c r="L155" s="83"/>
      <c r="M155" s="83"/>
      <c r="N155" s="231"/>
      <c r="O155" s="231"/>
      <c r="P155" s="231"/>
      <c r="Q155" s="83"/>
      <c r="R155" s="83"/>
      <c r="S155" s="83"/>
      <c r="T155" s="231"/>
      <c r="U155" s="231"/>
      <c r="V155" s="231"/>
      <c r="W155" s="84"/>
      <c r="X155" s="84"/>
      <c r="Y155" s="84"/>
      <c r="Z155" s="84"/>
      <c r="AA155" s="84"/>
      <c r="AB155" s="84"/>
      <c r="AC155" s="85"/>
      <c r="AD155" s="86"/>
      <c r="AE155" s="86"/>
      <c r="AF155" s="86"/>
      <c r="AG155" s="86"/>
      <c r="AH155" s="86"/>
      <c r="AI155" s="40">
        <f>SUM(AP_1274[[#This Row],[Enero]:[Diciembre]])</f>
        <v>0</v>
      </c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7"/>
    </row>
    <row r="156" spans="1:47" ht="56.25" customHeight="1" thickBot="1">
      <c r="A156" s="88"/>
      <c r="B156" s="236"/>
      <c r="C156" s="250"/>
      <c r="D156" s="89"/>
      <c r="E156" s="150"/>
      <c r="F156" s="159"/>
      <c r="G156" s="90"/>
      <c r="H156" s="91"/>
      <c r="I156" s="92"/>
      <c r="J156" s="93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5"/>
      <c r="W156" s="96"/>
      <c r="X156" s="96"/>
      <c r="Y156" s="96"/>
      <c r="Z156" s="96"/>
      <c r="AA156" s="96"/>
      <c r="AB156" s="96"/>
      <c r="AC156" s="97"/>
      <c r="AD156" s="98"/>
      <c r="AE156" s="98"/>
      <c r="AF156" s="98"/>
      <c r="AG156" s="98"/>
      <c r="AH156" s="98"/>
      <c r="AI156" s="39"/>
      <c r="AJ156" s="58"/>
      <c r="AK156" s="58"/>
      <c r="AL156" s="58"/>
      <c r="AM156" s="58"/>
      <c r="AN156" s="58"/>
      <c r="AO156" s="58"/>
      <c r="AP156" s="58"/>
      <c r="AQ156" s="58"/>
      <c r="AR156" s="58"/>
      <c r="AS156" s="58"/>
      <c r="AT156" s="58"/>
      <c r="AU156" s="59"/>
    </row>
  </sheetData>
  <sheetProtection formatCells="0" insertRows="0" deleteRows="0"/>
  <mergeCells count="107">
    <mergeCell ref="B118:B121"/>
    <mergeCell ref="C118:C121"/>
    <mergeCell ref="B98:B101"/>
    <mergeCell ref="C98:C101"/>
    <mergeCell ref="B123:B126"/>
    <mergeCell ref="C123:C126"/>
    <mergeCell ref="B153:B156"/>
    <mergeCell ref="C153:C156"/>
    <mergeCell ref="B128:B131"/>
    <mergeCell ref="C128:C131"/>
    <mergeCell ref="B133:B136"/>
    <mergeCell ref="C133:C136"/>
    <mergeCell ref="B138:B141"/>
    <mergeCell ref="C138:C141"/>
    <mergeCell ref="B143:B146"/>
    <mergeCell ref="C143:C146"/>
    <mergeCell ref="B148:B151"/>
    <mergeCell ref="C148:C151"/>
    <mergeCell ref="K96:M96"/>
    <mergeCell ref="N96:AH96"/>
    <mergeCell ref="B103:B106"/>
    <mergeCell ref="C103:C106"/>
    <mergeCell ref="B108:B111"/>
    <mergeCell ref="C108:C111"/>
    <mergeCell ref="B113:B116"/>
    <mergeCell ref="C113:C116"/>
    <mergeCell ref="L82:L87"/>
    <mergeCell ref="N82:N87"/>
    <mergeCell ref="O82:O87"/>
    <mergeCell ref="P82:P87"/>
    <mergeCell ref="Q82:Q87"/>
    <mergeCell ref="C96:J96"/>
    <mergeCell ref="AC89:AC94"/>
    <mergeCell ref="AD89:AD94"/>
    <mergeCell ref="AD82:AD87"/>
    <mergeCell ref="R82:R87"/>
    <mergeCell ref="S82:S87"/>
    <mergeCell ref="T82:T87"/>
    <mergeCell ref="U82:U87"/>
    <mergeCell ref="V82:V87"/>
    <mergeCell ref="AC82:AC87"/>
    <mergeCell ref="V89:V94"/>
    <mergeCell ref="B12:B15"/>
    <mergeCell ref="C12:C15"/>
    <mergeCell ref="B17:B20"/>
    <mergeCell ref="C17:C20"/>
    <mergeCell ref="B22:B25"/>
    <mergeCell ref="C22:C25"/>
    <mergeCell ref="B27:B30"/>
    <mergeCell ref="C27:C30"/>
    <mergeCell ref="B32:B35"/>
    <mergeCell ref="C32:C35"/>
    <mergeCell ref="B37:B40"/>
    <mergeCell ref="C37:C40"/>
    <mergeCell ref="B42:B45"/>
    <mergeCell ref="C42:C45"/>
    <mergeCell ref="B47:B50"/>
    <mergeCell ref="C47:C50"/>
    <mergeCell ref="B52:B55"/>
    <mergeCell ref="C52:C55"/>
    <mergeCell ref="B57:B60"/>
    <mergeCell ref="C57:C60"/>
    <mergeCell ref="A3:A4"/>
    <mergeCell ref="B3:C3"/>
    <mergeCell ref="D3:V3"/>
    <mergeCell ref="AC3:AU3"/>
    <mergeCell ref="K5:M5"/>
    <mergeCell ref="N5:AH5"/>
    <mergeCell ref="C5:J5"/>
    <mergeCell ref="AA3:AB3"/>
    <mergeCell ref="C7:C10"/>
    <mergeCell ref="B7:B10"/>
    <mergeCell ref="K82:K87"/>
    <mergeCell ref="S89:S94"/>
    <mergeCell ref="T89:T94"/>
    <mergeCell ref="U89:U94"/>
    <mergeCell ref="M89:M94"/>
    <mergeCell ref="N89:N94"/>
    <mergeCell ref="O89:O94"/>
    <mergeCell ref="P89:P94"/>
    <mergeCell ref="Q89:Q94"/>
    <mergeCell ref="R89:R94"/>
    <mergeCell ref="K89:K94"/>
    <mergeCell ref="L89:L94"/>
    <mergeCell ref="M82:M87"/>
    <mergeCell ref="B62:B65"/>
    <mergeCell ref="H82:H87"/>
    <mergeCell ref="G82:G87"/>
    <mergeCell ref="F82:F87"/>
    <mergeCell ref="E82:E87"/>
    <mergeCell ref="D82:D87"/>
    <mergeCell ref="E89:E94"/>
    <mergeCell ref="D89:D94"/>
    <mergeCell ref="F89:F94"/>
    <mergeCell ref="G89:G94"/>
    <mergeCell ref="B72:B75"/>
    <mergeCell ref="C72:C75"/>
    <mergeCell ref="B77:B80"/>
    <mergeCell ref="C77:C80"/>
    <mergeCell ref="H89:H94"/>
    <mergeCell ref="C62:C65"/>
    <mergeCell ref="B67:B70"/>
    <mergeCell ref="C67:C70"/>
    <mergeCell ref="B82:B87"/>
    <mergeCell ref="C82:C87"/>
    <mergeCell ref="B89:B94"/>
    <mergeCell ref="C89:C94"/>
  </mergeCells>
  <phoneticPr fontId="13" type="noConversion"/>
  <pageMargins left="0.7" right="0.7" top="0.75" bottom="0.75" header="0.3" footer="0.3"/>
  <pageSetup orientation="portrait" r:id="rId1"/>
  <ignoredErrors>
    <ignoredError sqref="A7:C7 A8:A9 AH5 AV7 A5:C5 AV8:XFD9 A82:C82 A89:C89 A87:C87 AH87:XFD87 A94:C94 A83:C86 A90:C90 AV5:XFD6 AV81:XFD86 AV88:XFD90 AX7:XFD7 AH3:XFD3 D5:M5 AH81:AH86 A6 AH88:AH90 AH94:XFD95 AH157:XFD1048576 AI4:XFD4 A4 C3 C4 AH6 C6:V6 A95:V95 A88:V88 A81:V81 I90:V90 I85:V85 I86:V86 I83:V84 I94:V94 I87:V87 I89:V89 I82:V82 O5:V5 D3:V3 X6:Z6 X94:Z95 X81:Z90 X5:Z5 X157:Z1048576 X1:Z4 AC6:AD7 AC157:AD1048576 AC95:AD95 AC88:AD88 AC81:AD81 AC1:AD3 AC90:AD90 AC85:AD85 AC86:AD86 AC83:AD84 AC94:AD94 AC87:AD87 AC89:AD89 AC82:AD82 AC5:AD5 AC9:AD9 AC8 Y9:Z9 Y8:Z8 A1:C1 A157:V1048576 G4:V4 A2:C2 E2:V2 F1:V1 AH1:AS1 AV1:XFD1 AH2:AT2 AV2:XFD2" numberStoredAsText="1"/>
  </ignoredErrors>
  <tableParts count="5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Hidden!$A$2:$A$4</xm:f>
          </x14:formula1>
          <xm:sqref>G89 G72:G75 G12:G15 G17:G20 G22:G25 G27:G30 G32:G35 G37:G40 G42:G45 G47:G50 G52:G55 G57:G60 G62:G65 G67:G70 G77:G82 G98:G101 G103:G106 G108:G111 G113:G116 G118:G121 G123:G126 G128:G131 G133:G136 G138:G141 G143:G146 G148:G151 G153:G156 G7:G10</xm:sqref>
        </x14:dataValidation>
        <x14:dataValidation type="list" allowBlank="1" showInputMessage="1" showErrorMessage="1">
          <x14:formula1>
            <xm:f>Hidden!$C$2:$C$49</xm:f>
          </x14:formula1>
          <xm:sqref>H88:H89 H72:H75 H12:H15 H17:H20 H22:H25 H27:H30 H32:H35 H37:H40 H42:H45 H47:H50 H52:H55 H57:H60 H62:H65 H67:H70 H77:H82 H98:H101 H103:H106 H108:H111 H113:H116 H118:H121 H123:H126 H128:H131 H133:H136 H138:H141 H143:H146 H148:H151 H153:H156 H95 H7:H10</xm:sqref>
        </x14:dataValidation>
        <x14:dataValidation type="list" allowBlank="1" showInputMessage="1" showErrorMessage="1">
          <x14:formula1>
            <xm:f>Hidden!$E$2:$E$10</xm:f>
          </x14:formula1>
          <xm:sqref>I72:I75 I12:I15 I17:I20 I22:I25 I27:I30 I32:I35 I37:I40 I42:I45 I47:I50 I52:I55 I57:I60 I62:I65 I67:I70 I98:I101 I103:I106 I108:I111 I113:I116 I118:I121 I123:I126 I128:I131 I133:I136 I138:I141 I143:I146 I148:I151 I153:I156 I77:I95 I7:I10</xm:sqref>
        </x14:dataValidation>
        <x14:dataValidation type="list" allowBlank="1" showInputMessage="1" showErrorMessage="1">
          <x14:formula1>
            <xm:f>Hidden!$F$2:$F$13</xm:f>
          </x14:formula1>
          <xm:sqref>J72:J75 J12:J15 J17:J20 J22:J25 J27:J30 J32:J35 J37:J40 J42:J45 J47:J50 J52:J55 J57:J60 J62:J65 J67:J70 J77:J80 J98:J101 J103:J106 J108:J111 J113:J116 J118:J121 J123:J126 J128:J131 J133:J136 J138:J141 J143:J146 J148:J151 J153:J156 J7:J10</xm:sqref>
        </x14:dataValidation>
        <x14:dataValidation type="list" allowBlank="1" showInputMessage="1" showErrorMessage="1">
          <x14:formula1>
            <xm:f>'Partidas presupuestales'!$C$3:$C$356</xm:f>
          </x14:formula1>
          <xm:sqref>AH72:AH75 AH12:AH15 AH17:AH20 AH22:AH25 AH27:AH30 AH32:AH35 AH37:AH40 AH42:AH45 AH47:AH50 AH52:AH55 AH57:AH60 AH62:AH65 AH67:AH70 AH77:AH80 AH98:AH101 AH103:AH106 AH108:AH111 AH113:AH116 AH118:AH121 AH123:AH126 AH128:AH131 AH133:AH136 AH138:AH141 AH143:AH146 AH148:AH151 AH153:AH156 AH7:AH10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F50"/>
  <sheetViews>
    <sheetView topLeftCell="A25" workbookViewId="0">
      <selection activeCell="C50" sqref="C50"/>
    </sheetView>
  </sheetViews>
  <sheetFormatPr defaultColWidth="11.453125" defaultRowHeight="14.5"/>
  <sheetData>
    <row r="1" spans="1:6">
      <c r="A1" t="s">
        <v>118</v>
      </c>
      <c r="C1" t="s">
        <v>119</v>
      </c>
      <c r="D1" t="s">
        <v>120</v>
      </c>
      <c r="E1" t="s">
        <v>121</v>
      </c>
      <c r="F1" t="s">
        <v>122</v>
      </c>
    </row>
    <row r="2" spans="1:6">
      <c r="A2" t="s">
        <v>123</v>
      </c>
      <c r="C2" t="s">
        <v>124</v>
      </c>
      <c r="D2" t="s">
        <v>125</v>
      </c>
      <c r="E2" t="s">
        <v>126</v>
      </c>
      <c r="F2">
        <v>1.2</v>
      </c>
    </row>
    <row r="3" spans="1:6">
      <c r="A3" t="s">
        <v>127</v>
      </c>
      <c r="C3" t="s">
        <v>128</v>
      </c>
      <c r="D3" t="s">
        <v>129</v>
      </c>
      <c r="E3" t="s">
        <v>130</v>
      </c>
      <c r="F3">
        <v>1.3</v>
      </c>
    </row>
    <row r="4" spans="1:6">
      <c r="A4" t="s">
        <v>114</v>
      </c>
      <c r="C4" t="s">
        <v>131</v>
      </c>
      <c r="D4" t="s">
        <v>132</v>
      </c>
      <c r="E4" t="s">
        <v>133</v>
      </c>
      <c r="F4">
        <v>2.2000000000000002</v>
      </c>
    </row>
    <row r="5" spans="1:6">
      <c r="C5" t="s">
        <v>134</v>
      </c>
      <c r="D5" t="s">
        <v>135</v>
      </c>
      <c r="E5" t="s">
        <v>136</v>
      </c>
      <c r="F5">
        <v>2.2999999999999998</v>
      </c>
    </row>
    <row r="6" spans="1:6">
      <c r="C6" t="s">
        <v>137</v>
      </c>
      <c r="D6" t="s">
        <v>138</v>
      </c>
      <c r="E6" t="s">
        <v>139</v>
      </c>
      <c r="F6">
        <v>3.2</v>
      </c>
    </row>
    <row r="7" spans="1:6">
      <c r="C7" t="s">
        <v>140</v>
      </c>
      <c r="D7" t="s">
        <v>141</v>
      </c>
      <c r="E7" t="s">
        <v>142</v>
      </c>
      <c r="F7">
        <v>3.3</v>
      </c>
    </row>
    <row r="8" spans="1:6">
      <c r="C8" t="s">
        <v>143</v>
      </c>
      <c r="D8" t="s">
        <v>144</v>
      </c>
      <c r="E8" t="s">
        <v>145</v>
      </c>
      <c r="F8">
        <v>4.2</v>
      </c>
    </row>
    <row r="9" spans="1:6">
      <c r="C9" t="s">
        <v>146</v>
      </c>
      <c r="D9" t="s">
        <v>147</v>
      </c>
      <c r="E9" t="s">
        <v>148</v>
      </c>
      <c r="F9">
        <v>4.3</v>
      </c>
    </row>
    <row r="10" spans="1:6">
      <c r="C10" t="s">
        <v>149</v>
      </c>
      <c r="D10" t="s">
        <v>150</v>
      </c>
      <c r="E10" t="s">
        <v>151</v>
      </c>
      <c r="F10">
        <v>5.2</v>
      </c>
    </row>
    <row r="11" spans="1:6">
      <c r="C11" t="s">
        <v>152</v>
      </c>
      <c r="D11" t="s">
        <v>153</v>
      </c>
      <c r="F11">
        <v>5.3</v>
      </c>
    </row>
    <row r="12" spans="1:6">
      <c r="C12" t="s">
        <v>154</v>
      </c>
      <c r="D12" t="s">
        <v>155</v>
      </c>
      <c r="F12">
        <v>6.2</v>
      </c>
    </row>
    <row r="13" spans="1:6">
      <c r="C13" t="s">
        <v>156</v>
      </c>
      <c r="D13" t="s">
        <v>157</v>
      </c>
      <c r="F13">
        <v>6.3</v>
      </c>
    </row>
    <row r="14" spans="1:6">
      <c r="C14" t="s">
        <v>158</v>
      </c>
      <c r="D14" t="s">
        <v>159</v>
      </c>
    </row>
    <row r="15" spans="1:6">
      <c r="C15" t="s">
        <v>160</v>
      </c>
      <c r="D15" t="s">
        <v>161</v>
      </c>
    </row>
    <row r="16" spans="1:6">
      <c r="C16" t="s">
        <v>162</v>
      </c>
      <c r="D16" t="s">
        <v>163</v>
      </c>
    </row>
    <row r="17" spans="3:4">
      <c r="C17" t="s">
        <v>164</v>
      </c>
      <c r="D17" t="s">
        <v>165</v>
      </c>
    </row>
    <row r="18" spans="3:4">
      <c r="C18" t="s">
        <v>166</v>
      </c>
      <c r="D18" t="s">
        <v>167</v>
      </c>
    </row>
    <row r="19" spans="3:4">
      <c r="C19" t="s">
        <v>168</v>
      </c>
      <c r="D19" t="s">
        <v>169</v>
      </c>
    </row>
    <row r="20" spans="3:4">
      <c r="C20" t="s">
        <v>170</v>
      </c>
      <c r="D20" t="s">
        <v>171</v>
      </c>
    </row>
    <row r="21" spans="3:4">
      <c r="C21" t="s">
        <v>172</v>
      </c>
      <c r="D21" t="s">
        <v>173</v>
      </c>
    </row>
    <row r="22" spans="3:4">
      <c r="C22" t="s">
        <v>174</v>
      </c>
      <c r="D22" t="s">
        <v>175</v>
      </c>
    </row>
    <row r="23" spans="3:4">
      <c r="C23" t="s">
        <v>176</v>
      </c>
      <c r="D23" t="s">
        <v>177</v>
      </c>
    </row>
    <row r="24" spans="3:4">
      <c r="C24" t="s">
        <v>178</v>
      </c>
      <c r="D24" t="s">
        <v>179</v>
      </c>
    </row>
    <row r="25" spans="3:4">
      <c r="C25" t="s">
        <v>180</v>
      </c>
      <c r="D25" t="s">
        <v>181</v>
      </c>
    </row>
    <row r="26" spans="3:4">
      <c r="C26" t="s">
        <v>182</v>
      </c>
      <c r="D26" t="s">
        <v>183</v>
      </c>
    </row>
    <row r="27" spans="3:4">
      <c r="C27" t="s">
        <v>184</v>
      </c>
      <c r="D27" t="s">
        <v>185</v>
      </c>
    </row>
    <row r="28" spans="3:4">
      <c r="C28" t="s">
        <v>186</v>
      </c>
      <c r="D28" t="s">
        <v>187</v>
      </c>
    </row>
    <row r="29" spans="3:4">
      <c r="C29" t="s">
        <v>188</v>
      </c>
      <c r="D29" t="s">
        <v>189</v>
      </c>
    </row>
    <row r="30" spans="3:4">
      <c r="C30" t="s">
        <v>190</v>
      </c>
      <c r="D30" t="s">
        <v>191</v>
      </c>
    </row>
    <row r="31" spans="3:4">
      <c r="C31" t="s">
        <v>192</v>
      </c>
      <c r="D31" t="s">
        <v>193</v>
      </c>
    </row>
    <row r="32" spans="3:4">
      <c r="C32" t="s">
        <v>194</v>
      </c>
      <c r="D32" t="s">
        <v>195</v>
      </c>
    </row>
    <row r="33" spans="3:4">
      <c r="C33" t="s">
        <v>196</v>
      </c>
      <c r="D33" t="s">
        <v>197</v>
      </c>
    </row>
    <row r="34" spans="3:4">
      <c r="C34" t="s">
        <v>198</v>
      </c>
      <c r="D34" t="s">
        <v>199</v>
      </c>
    </row>
    <row r="35" spans="3:4">
      <c r="C35" t="s">
        <v>113</v>
      </c>
      <c r="D35" t="s">
        <v>200</v>
      </c>
    </row>
    <row r="36" spans="3:4">
      <c r="C36" t="s">
        <v>201</v>
      </c>
      <c r="D36" t="s">
        <v>202</v>
      </c>
    </row>
    <row r="37" spans="3:4">
      <c r="C37" t="s">
        <v>203</v>
      </c>
      <c r="D37" t="s">
        <v>204</v>
      </c>
    </row>
    <row r="38" spans="3:4">
      <c r="C38" t="s">
        <v>205</v>
      </c>
      <c r="D38" t="s">
        <v>206</v>
      </c>
    </row>
    <row r="39" spans="3:4">
      <c r="C39" t="s">
        <v>207</v>
      </c>
      <c r="D39" t="s">
        <v>208</v>
      </c>
    </row>
    <row r="40" spans="3:4">
      <c r="C40" t="s">
        <v>209</v>
      </c>
      <c r="D40" t="s">
        <v>210</v>
      </c>
    </row>
    <row r="41" spans="3:4">
      <c r="C41" t="s">
        <v>211</v>
      </c>
      <c r="D41" t="s">
        <v>212</v>
      </c>
    </row>
    <row r="42" spans="3:4">
      <c r="C42" t="s">
        <v>213</v>
      </c>
      <c r="D42" t="s">
        <v>214</v>
      </c>
    </row>
    <row r="43" spans="3:4">
      <c r="C43" t="s">
        <v>215</v>
      </c>
      <c r="D43" t="s">
        <v>216</v>
      </c>
    </row>
    <row r="44" spans="3:4">
      <c r="C44" t="s">
        <v>217</v>
      </c>
      <c r="D44" t="s">
        <v>218</v>
      </c>
    </row>
    <row r="45" spans="3:4">
      <c r="C45" t="s">
        <v>219</v>
      </c>
      <c r="D45" t="s">
        <v>220</v>
      </c>
    </row>
    <row r="46" spans="3:4">
      <c r="C46" t="s">
        <v>221</v>
      </c>
      <c r="D46" t="s">
        <v>222</v>
      </c>
    </row>
    <row r="47" spans="3:4">
      <c r="C47" t="s">
        <v>223</v>
      </c>
      <c r="D47" t="s">
        <v>224</v>
      </c>
    </row>
    <row r="48" spans="3:4">
      <c r="C48" t="s">
        <v>225</v>
      </c>
      <c r="D48" t="s">
        <v>226</v>
      </c>
    </row>
    <row r="49" spans="3:4">
      <c r="C49" t="s">
        <v>227</v>
      </c>
      <c r="D49" t="s">
        <v>228</v>
      </c>
    </row>
    <row r="50" spans="3:4">
      <c r="D50" s="23" t="s">
        <v>229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Q578"/>
  <sheetViews>
    <sheetView showGridLines="0" topLeftCell="A6" zoomScaleNormal="100" zoomScaleSheetLayoutView="85" workbookViewId="0">
      <selection activeCell="E9" sqref="E9:G9"/>
    </sheetView>
  </sheetViews>
  <sheetFormatPr defaultColWidth="11.453125" defaultRowHeight="17.25" customHeight="1"/>
  <cols>
    <col min="1" max="1" width="3.7265625" style="11" customWidth="1"/>
    <col min="2" max="2" width="5.81640625" style="12" customWidth="1"/>
    <col min="3" max="3" width="42.7265625" style="51" customWidth="1"/>
    <col min="4" max="4" width="23.1796875" style="13" customWidth="1"/>
    <col min="5" max="6" width="10.7265625" style="20" customWidth="1"/>
    <col min="7" max="7" width="12.1796875" style="20" customWidth="1"/>
    <col min="8" max="16" width="10.7265625" style="20" customWidth="1"/>
    <col min="17" max="16384" width="11.453125" style="14"/>
  </cols>
  <sheetData>
    <row r="1" spans="1:17" ht="17.25" customHeight="1">
      <c r="B1" s="286" t="s">
        <v>680</v>
      </c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287"/>
      <c r="P1" s="287"/>
    </row>
    <row r="2" spans="1:17" ht="17.25" customHeight="1">
      <c r="B2" s="287"/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287"/>
    </row>
    <row r="3" spans="1:17" ht="17.25" customHeight="1">
      <c r="B3" s="287"/>
      <c r="C3" s="287"/>
      <c r="D3" s="287"/>
      <c r="E3" s="287"/>
      <c r="F3" s="287"/>
      <c r="G3" s="287"/>
      <c r="H3" s="287"/>
      <c r="I3" s="287"/>
      <c r="J3" s="287"/>
      <c r="K3" s="287"/>
      <c r="L3" s="287"/>
      <c r="M3" s="287"/>
      <c r="N3" s="287"/>
      <c r="O3" s="287"/>
      <c r="P3" s="287"/>
    </row>
    <row r="4" spans="1:17" ht="16.5" customHeight="1">
      <c r="B4" s="287"/>
      <c r="C4" s="287"/>
      <c r="D4" s="287"/>
      <c r="E4" s="287"/>
      <c r="F4" s="287"/>
      <c r="G4" s="287"/>
      <c r="H4" s="287"/>
      <c r="I4" s="287"/>
      <c r="J4" s="287"/>
      <c r="K4" s="287"/>
      <c r="L4" s="287"/>
      <c r="M4" s="287"/>
      <c r="N4" s="287"/>
      <c r="O4" s="287"/>
      <c r="P4" s="287"/>
    </row>
    <row r="5" spans="1:17" ht="76.5" customHeight="1">
      <c r="B5" s="330" t="s">
        <v>681</v>
      </c>
      <c r="C5" s="331"/>
      <c r="D5" s="332"/>
      <c r="E5" s="333"/>
      <c r="F5" s="333"/>
      <c r="G5" s="333"/>
      <c r="H5" s="333"/>
      <c r="I5" s="333"/>
      <c r="J5" s="333"/>
      <c r="K5" s="333"/>
      <c r="L5" s="333"/>
      <c r="M5" s="333"/>
      <c r="N5" s="333"/>
      <c r="O5" s="333"/>
      <c r="P5" s="334"/>
    </row>
    <row r="6" spans="1:17" ht="18" customHeight="1">
      <c r="A6" s="316" t="s">
        <v>44</v>
      </c>
      <c r="B6" s="317" t="s">
        <v>230</v>
      </c>
      <c r="C6" s="319" t="s">
        <v>231</v>
      </c>
      <c r="D6" s="319" t="s">
        <v>682</v>
      </c>
      <c r="E6" s="321" t="s">
        <v>683</v>
      </c>
      <c r="F6" s="321"/>
      <c r="G6" s="321"/>
      <c r="H6" s="321"/>
      <c r="I6" s="321"/>
      <c r="J6" s="321"/>
      <c r="K6" s="321"/>
      <c r="L6" s="321"/>
      <c r="M6" s="321"/>
      <c r="N6" s="321"/>
      <c r="O6" s="321"/>
      <c r="P6" s="321"/>
    </row>
    <row r="7" spans="1:17" s="16" customFormat="1" ht="19.5" customHeight="1">
      <c r="A7" s="316"/>
      <c r="B7" s="318"/>
      <c r="C7" s="320"/>
      <c r="D7" s="320"/>
      <c r="E7" s="294" t="s">
        <v>232</v>
      </c>
      <c r="F7" s="295"/>
      <c r="G7" s="296"/>
      <c r="H7" s="294" t="s">
        <v>233</v>
      </c>
      <c r="I7" s="295"/>
      <c r="J7" s="296"/>
      <c r="K7" s="294" t="s">
        <v>234</v>
      </c>
      <c r="L7" s="295"/>
      <c r="M7" s="296"/>
      <c r="N7" s="294" t="s">
        <v>235</v>
      </c>
      <c r="O7" s="295"/>
      <c r="P7" s="296"/>
      <c r="Q7" s="15"/>
    </row>
    <row r="8" spans="1:17" s="16" customFormat="1" ht="31.5" customHeight="1">
      <c r="A8" s="192"/>
      <c r="B8" s="193"/>
      <c r="C8" s="194"/>
      <c r="D8" s="195" t="s">
        <v>236</v>
      </c>
      <c r="E8" s="294" t="s">
        <v>237</v>
      </c>
      <c r="F8" s="295"/>
      <c r="G8" s="295"/>
      <c r="H8" s="295"/>
      <c r="I8" s="295"/>
      <c r="J8" s="295"/>
      <c r="K8" s="295"/>
      <c r="L8" s="295"/>
      <c r="M8" s="295"/>
      <c r="N8" s="295"/>
      <c r="O8" s="295"/>
      <c r="P8" s="296"/>
      <c r="Q8" s="15"/>
    </row>
    <row r="9" spans="1:17" s="22" customFormat="1" ht="87.75" customHeight="1">
      <c r="A9" s="297" t="s">
        <v>238</v>
      </c>
      <c r="B9" s="298"/>
      <c r="C9" s="200" t="s">
        <v>239</v>
      </c>
      <c r="D9" s="201"/>
      <c r="E9" s="288"/>
      <c r="F9" s="289"/>
      <c r="G9" s="290"/>
      <c r="H9" s="291"/>
      <c r="I9" s="292"/>
      <c r="J9" s="293"/>
      <c r="K9" s="288"/>
      <c r="L9" s="289"/>
      <c r="M9" s="290"/>
      <c r="N9" s="291"/>
      <c r="O9" s="292"/>
      <c r="P9" s="293"/>
      <c r="Q9" s="21"/>
    </row>
    <row r="10" spans="1:17" s="22" customFormat="1" ht="42" customHeight="1">
      <c r="A10" s="299"/>
      <c r="B10" s="300"/>
      <c r="C10" s="202" t="s">
        <v>240</v>
      </c>
      <c r="D10" s="203"/>
      <c r="E10" s="288"/>
      <c r="F10" s="289"/>
      <c r="G10" s="290"/>
      <c r="H10" s="291"/>
      <c r="I10" s="292"/>
      <c r="J10" s="293"/>
      <c r="K10" s="288"/>
      <c r="L10" s="289"/>
      <c r="M10" s="290"/>
      <c r="N10" s="291"/>
      <c r="O10" s="292"/>
      <c r="P10" s="293"/>
      <c r="Q10" s="21"/>
    </row>
    <row r="11" spans="1:17" s="22" customFormat="1" ht="39" customHeight="1" thickBot="1">
      <c r="A11" s="301"/>
      <c r="B11" s="302"/>
      <c r="C11" s="204" t="s">
        <v>241</v>
      </c>
      <c r="D11" s="205"/>
      <c r="E11" s="303"/>
      <c r="F11" s="304"/>
      <c r="G11" s="305"/>
      <c r="H11" s="306"/>
      <c r="I11" s="307"/>
      <c r="J11" s="308"/>
      <c r="K11" s="303"/>
      <c r="L11" s="304"/>
      <c r="M11" s="305"/>
      <c r="N11" s="306"/>
      <c r="O11" s="307"/>
      <c r="P11" s="308"/>
      <c r="Q11" s="21"/>
    </row>
    <row r="12" spans="1:17" s="22" customFormat="1" ht="69.75" customHeight="1" thickBot="1">
      <c r="A12" s="322" t="s">
        <v>242</v>
      </c>
      <c r="B12" s="323"/>
      <c r="C12" s="206" t="s">
        <v>243</v>
      </c>
      <c r="D12" s="207"/>
      <c r="E12" s="309"/>
      <c r="F12" s="310"/>
      <c r="G12" s="311"/>
      <c r="H12" s="312"/>
      <c r="I12" s="313"/>
      <c r="J12" s="314"/>
      <c r="K12" s="315"/>
      <c r="L12" s="310"/>
      <c r="M12" s="311"/>
      <c r="N12" s="312"/>
      <c r="O12" s="313"/>
      <c r="P12" s="314"/>
      <c r="Q12" s="21"/>
    </row>
    <row r="13" spans="1:17" s="17" customFormat="1" ht="99" customHeight="1">
      <c r="A13" s="196" t="s">
        <v>244</v>
      </c>
      <c r="B13" s="197" t="s">
        <v>126</v>
      </c>
      <c r="C13" s="208" t="s">
        <v>245</v>
      </c>
      <c r="D13" s="209"/>
      <c r="E13" s="335"/>
      <c r="F13" s="336"/>
      <c r="G13" s="337"/>
      <c r="H13" s="327"/>
      <c r="I13" s="328"/>
      <c r="J13" s="329"/>
      <c r="K13" s="324"/>
      <c r="L13" s="325"/>
      <c r="M13" s="326"/>
      <c r="N13" s="327"/>
      <c r="O13" s="328"/>
      <c r="P13" s="329"/>
    </row>
    <row r="14" spans="1:17" s="18" customFormat="1" ht="111.75" customHeight="1">
      <c r="A14" s="196" t="s">
        <v>246</v>
      </c>
      <c r="B14" s="197" t="s">
        <v>130</v>
      </c>
      <c r="C14" s="210" t="s">
        <v>247</v>
      </c>
      <c r="D14" s="211"/>
      <c r="E14" s="288"/>
      <c r="F14" s="289"/>
      <c r="G14" s="290"/>
      <c r="H14" s="291"/>
      <c r="I14" s="292"/>
      <c r="J14" s="293"/>
      <c r="K14" s="288"/>
      <c r="L14" s="289"/>
      <c r="M14" s="290"/>
      <c r="N14" s="291"/>
      <c r="O14" s="292"/>
      <c r="P14" s="293"/>
    </row>
    <row r="15" spans="1:17" s="19" customFormat="1" ht="95.25" customHeight="1" thickBot="1">
      <c r="A15" s="196" t="s">
        <v>246</v>
      </c>
      <c r="B15" s="197" t="s">
        <v>133</v>
      </c>
      <c r="C15" s="212" t="s">
        <v>248</v>
      </c>
      <c r="D15" s="213"/>
      <c r="E15" s="303"/>
      <c r="F15" s="304"/>
      <c r="G15" s="305"/>
      <c r="H15" s="306"/>
      <c r="I15" s="307"/>
      <c r="J15" s="308"/>
      <c r="K15" s="303"/>
      <c r="L15" s="304"/>
      <c r="M15" s="305"/>
      <c r="N15" s="306"/>
      <c r="O15" s="307"/>
      <c r="P15" s="308"/>
    </row>
    <row r="16" spans="1:17" s="13" customFormat="1" ht="85.5" customHeight="1">
      <c r="A16" s="196" t="s">
        <v>244</v>
      </c>
      <c r="B16" s="197" t="s">
        <v>136</v>
      </c>
      <c r="C16" s="214" t="s">
        <v>249</v>
      </c>
      <c r="D16" s="209"/>
      <c r="E16" s="324"/>
      <c r="F16" s="325"/>
      <c r="G16" s="326"/>
      <c r="H16" s="327"/>
      <c r="I16" s="328"/>
      <c r="J16" s="329"/>
      <c r="K16" s="324"/>
      <c r="L16" s="325"/>
      <c r="M16" s="326"/>
      <c r="N16" s="327"/>
      <c r="O16" s="328"/>
      <c r="P16" s="329"/>
    </row>
    <row r="17" spans="1:16" s="13" customFormat="1" ht="76.5" customHeight="1" thickBot="1">
      <c r="A17" s="196" t="s">
        <v>246</v>
      </c>
      <c r="B17" s="197" t="s">
        <v>139</v>
      </c>
      <c r="C17" s="215" t="s">
        <v>250</v>
      </c>
      <c r="D17" s="213"/>
      <c r="E17" s="303"/>
      <c r="F17" s="304"/>
      <c r="G17" s="305"/>
      <c r="H17" s="306"/>
      <c r="I17" s="307"/>
      <c r="J17" s="308"/>
      <c r="K17" s="303"/>
      <c r="L17" s="304"/>
      <c r="M17" s="305"/>
      <c r="N17" s="306"/>
      <c r="O17" s="307"/>
      <c r="P17" s="308"/>
    </row>
    <row r="18" spans="1:16" s="13" customFormat="1" ht="119.25" customHeight="1">
      <c r="A18" s="196" t="s">
        <v>244</v>
      </c>
      <c r="B18" s="197" t="s">
        <v>142</v>
      </c>
      <c r="C18" s="208" t="s">
        <v>251</v>
      </c>
      <c r="D18" s="209"/>
      <c r="E18" s="324"/>
      <c r="F18" s="325"/>
      <c r="G18" s="326"/>
      <c r="H18" s="327"/>
      <c r="I18" s="328"/>
      <c r="J18" s="329"/>
      <c r="K18" s="324"/>
      <c r="L18" s="325"/>
      <c r="M18" s="326"/>
      <c r="N18" s="327"/>
      <c r="O18" s="328"/>
      <c r="P18" s="329"/>
    </row>
    <row r="19" spans="1:16" s="16" customFormat="1" ht="168" customHeight="1" thickBot="1">
      <c r="A19" s="196" t="s">
        <v>246</v>
      </c>
      <c r="B19" s="197" t="s">
        <v>145</v>
      </c>
      <c r="C19" s="212" t="s">
        <v>252</v>
      </c>
      <c r="D19" s="213"/>
      <c r="E19" s="303"/>
      <c r="F19" s="304"/>
      <c r="G19" s="305"/>
      <c r="H19" s="306"/>
      <c r="I19" s="307"/>
      <c r="J19" s="308"/>
      <c r="K19" s="303"/>
      <c r="L19" s="304"/>
      <c r="M19" s="305"/>
      <c r="N19" s="306"/>
      <c r="O19" s="307"/>
      <c r="P19" s="308"/>
    </row>
    <row r="20" spans="1:16" s="13" customFormat="1" ht="78" customHeight="1">
      <c r="A20" s="196" t="s">
        <v>244</v>
      </c>
      <c r="B20" s="197" t="s">
        <v>148</v>
      </c>
      <c r="C20" s="214" t="s">
        <v>253</v>
      </c>
      <c r="D20" s="209"/>
      <c r="E20" s="324"/>
      <c r="F20" s="325"/>
      <c r="G20" s="326"/>
      <c r="H20" s="327"/>
      <c r="I20" s="328"/>
      <c r="J20" s="329"/>
      <c r="K20" s="324"/>
      <c r="L20" s="325"/>
      <c r="M20" s="326"/>
      <c r="N20" s="327"/>
      <c r="O20" s="328"/>
      <c r="P20" s="329"/>
    </row>
    <row r="21" spans="1:16" ht="60.75" customHeight="1">
      <c r="A21" s="196" t="s">
        <v>246</v>
      </c>
      <c r="B21" s="197" t="s">
        <v>151</v>
      </c>
      <c r="C21" s="216" t="s">
        <v>254</v>
      </c>
      <c r="D21" s="211"/>
      <c r="E21" s="288"/>
      <c r="F21" s="289"/>
      <c r="G21" s="290"/>
      <c r="H21" s="291"/>
      <c r="I21" s="292"/>
      <c r="J21" s="293"/>
      <c r="K21" s="288"/>
      <c r="L21" s="289"/>
      <c r="M21" s="290"/>
      <c r="N21" s="291"/>
      <c r="O21" s="292"/>
      <c r="P21" s="293"/>
    </row>
    <row r="22" spans="1:16" ht="17.25" customHeight="1">
      <c r="A22" s="198"/>
      <c r="B22" s="199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</row>
    <row r="23" spans="1:16" ht="17.25" customHeight="1"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</row>
    <row r="24" spans="1:16" ht="17.25" customHeight="1"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</row>
    <row r="25" spans="1:16" ht="17.25" customHeight="1"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</row>
    <row r="26" spans="1:16" ht="17.25" customHeight="1"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</row>
    <row r="27" spans="1:16" ht="17.25" customHeight="1"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</row>
    <row r="28" spans="1:16" ht="17.25" customHeight="1"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</row>
    <row r="29" spans="1:16" ht="17.25" customHeight="1"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</row>
    <row r="30" spans="1:16" ht="17.25" customHeight="1"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</row>
    <row r="31" spans="1:16" ht="17.25" customHeight="1"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</row>
    <row r="32" spans="1:16" ht="17.25" customHeight="1"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</row>
    <row r="33" spans="5:16" ht="17.25" customHeight="1"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</row>
    <row r="34" spans="5:16" ht="17.25" customHeight="1"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</row>
    <row r="35" spans="5:16" ht="17.25" customHeight="1"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</row>
    <row r="36" spans="5:16" ht="17.25" customHeight="1"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</row>
    <row r="37" spans="5:16" ht="17.25" customHeight="1"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</row>
    <row r="38" spans="5:16" ht="17.25" customHeight="1"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</row>
    <row r="39" spans="5:16" ht="17.25" customHeight="1"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</row>
    <row r="40" spans="5:16" ht="17.25" customHeight="1"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</row>
    <row r="41" spans="5:16" ht="17.25" customHeight="1"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</row>
    <row r="42" spans="5:16" ht="17.25" customHeight="1"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</row>
    <row r="43" spans="5:16" ht="17.25" customHeight="1"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</row>
    <row r="44" spans="5:16" ht="17.25" customHeight="1"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</row>
    <row r="45" spans="5:16" ht="17.25" customHeight="1"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</row>
    <row r="46" spans="5:16" ht="17.25" customHeight="1"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</row>
    <row r="47" spans="5:16" ht="17.25" customHeight="1"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</row>
    <row r="48" spans="5:16" ht="17.25" customHeight="1"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</row>
    <row r="49" spans="5:16" ht="17.25" customHeight="1"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</row>
    <row r="50" spans="5:16" ht="17.25" customHeight="1"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</row>
    <row r="51" spans="5:16" ht="17.25" customHeight="1"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</row>
    <row r="52" spans="5:16" ht="17.25" customHeight="1"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</row>
    <row r="53" spans="5:16" ht="17.25" customHeight="1"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</row>
    <row r="54" spans="5:16" ht="17.25" customHeight="1"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</row>
    <row r="55" spans="5:16" ht="17.25" customHeight="1"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</row>
    <row r="56" spans="5:16" ht="17.25" customHeight="1"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</row>
    <row r="57" spans="5:16" ht="17.25" customHeight="1"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</row>
    <row r="58" spans="5:16" ht="17.25" customHeight="1"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</row>
    <row r="59" spans="5:16" ht="17.25" customHeight="1"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</row>
    <row r="60" spans="5:16" ht="17.25" customHeight="1"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</row>
    <row r="61" spans="5:16" ht="17.25" customHeight="1"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</row>
    <row r="62" spans="5:16" ht="17.25" customHeight="1"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</row>
    <row r="63" spans="5:16" ht="17.25" customHeight="1"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</row>
    <row r="64" spans="5:16" ht="17.25" customHeight="1"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</row>
    <row r="65" spans="5:16" ht="17.25" customHeight="1"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</row>
    <row r="66" spans="5:16" ht="17.25" customHeight="1"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</row>
    <row r="67" spans="5:16" ht="17.25" customHeight="1"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</row>
    <row r="68" spans="5:16" ht="17.25" customHeight="1"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</row>
    <row r="69" spans="5:16" ht="17.25" customHeight="1"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</row>
    <row r="70" spans="5:16" ht="17.25" customHeight="1"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</row>
    <row r="71" spans="5:16" ht="17.25" customHeight="1"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</row>
    <row r="72" spans="5:16" ht="17.25" customHeight="1"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</row>
    <row r="73" spans="5:16" ht="17.25" customHeight="1"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</row>
    <row r="74" spans="5:16" ht="17.25" customHeight="1"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</row>
    <row r="75" spans="5:16" ht="17.25" customHeight="1"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</row>
    <row r="76" spans="5:16" ht="17.25" customHeight="1"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</row>
    <row r="77" spans="5:16" ht="17.25" customHeight="1"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</row>
    <row r="78" spans="5:16" ht="17.25" customHeight="1"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</row>
    <row r="79" spans="5:16" ht="17.25" customHeight="1"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</row>
    <row r="80" spans="5:16" ht="17.25" customHeight="1"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</row>
    <row r="81" spans="5:16" ht="17.25" customHeight="1"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</row>
    <row r="82" spans="5:16" ht="17.25" customHeight="1"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</row>
    <row r="83" spans="5:16" ht="17.25" customHeight="1"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</row>
    <row r="84" spans="5:16" ht="17.25" customHeight="1"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</row>
    <row r="85" spans="5:16" ht="17.25" customHeight="1"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</row>
    <row r="86" spans="5:16" ht="17.25" customHeight="1"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</row>
    <row r="87" spans="5:16" ht="17.25" customHeight="1"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</row>
    <row r="88" spans="5:16" ht="17.25" customHeight="1"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</row>
    <row r="89" spans="5:16" ht="17.25" customHeight="1"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</row>
    <row r="90" spans="5:16" ht="17.25" customHeight="1"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</row>
    <row r="91" spans="5:16" ht="17.25" customHeight="1"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</row>
    <row r="92" spans="5:16" ht="17.25" customHeight="1"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</row>
    <row r="93" spans="5:16" ht="17.25" customHeight="1"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</row>
    <row r="94" spans="5:16" ht="17.25" customHeight="1"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</row>
    <row r="95" spans="5:16" ht="17.25" customHeight="1"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</row>
    <row r="96" spans="5:16" ht="17.25" customHeight="1"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</row>
    <row r="97" spans="5:16" ht="17.25" customHeight="1"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</row>
    <row r="98" spans="5:16" ht="17.25" customHeight="1"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</row>
    <row r="99" spans="5:16" ht="17.25" customHeight="1"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</row>
    <row r="100" spans="5:16" ht="17.25" customHeight="1"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</row>
    <row r="101" spans="5:16" ht="17.25" customHeight="1"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</row>
    <row r="102" spans="5:16" ht="17.25" customHeight="1"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</row>
    <row r="103" spans="5:16" ht="17.25" customHeight="1"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</row>
    <row r="104" spans="5:16" ht="17.25" customHeight="1"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</row>
    <row r="105" spans="5:16" ht="17.25" customHeight="1"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</row>
    <row r="106" spans="5:16" ht="17.25" customHeight="1"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</row>
    <row r="107" spans="5:16" ht="17.25" customHeight="1"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</row>
    <row r="108" spans="5:16" ht="17.25" customHeight="1"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</row>
    <row r="109" spans="5:16" ht="17.25" customHeight="1"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</row>
    <row r="110" spans="5:16" ht="17.25" customHeight="1"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</row>
    <row r="111" spans="5:16" ht="17.25" customHeight="1"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</row>
    <row r="112" spans="5:16" ht="17.25" customHeight="1"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</row>
    <row r="113" spans="5:16" ht="17.25" customHeight="1"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</row>
    <row r="114" spans="5:16" ht="17.25" customHeight="1"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</row>
    <row r="115" spans="5:16" ht="17.25" customHeight="1"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</row>
    <row r="116" spans="5:16" ht="17.25" customHeight="1"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</row>
    <row r="117" spans="5:16" ht="17.25" customHeight="1"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</row>
    <row r="118" spans="5:16" ht="17.25" customHeight="1"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</row>
    <row r="119" spans="5:16" ht="17.25" customHeight="1"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</row>
    <row r="120" spans="5:16" ht="17.25" customHeight="1"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</row>
    <row r="121" spans="5:16" ht="17.25" customHeight="1"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</row>
    <row r="122" spans="5:16" ht="17.25" customHeight="1"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</row>
    <row r="123" spans="5:16" ht="17.25" customHeight="1"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</row>
    <row r="124" spans="5:16" ht="17.25" customHeight="1"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</row>
    <row r="125" spans="5:16" ht="17.25" customHeight="1"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</row>
    <row r="126" spans="5:16" ht="17.25" customHeight="1"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</row>
    <row r="127" spans="5:16" ht="17.25" customHeight="1"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</row>
    <row r="128" spans="5:16" ht="17.25" customHeight="1"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</row>
    <row r="129" spans="5:16" ht="17.25" customHeight="1"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</row>
    <row r="130" spans="5:16" ht="17.25" customHeight="1"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</row>
    <row r="131" spans="5:16" ht="17.25" customHeight="1"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</row>
    <row r="132" spans="5:16" ht="17.25" customHeight="1"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</row>
    <row r="133" spans="5:16" ht="17.25" customHeight="1"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</row>
    <row r="134" spans="5:16" ht="17.25" customHeight="1"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</row>
    <row r="135" spans="5:16" ht="17.25" customHeight="1"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</row>
    <row r="136" spans="5:16" ht="17.25" customHeight="1"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</row>
    <row r="137" spans="5:16" ht="17.25" customHeight="1"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</row>
    <row r="138" spans="5:16" ht="17.25" customHeight="1"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</row>
    <row r="139" spans="5:16" ht="17.25" customHeight="1"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</row>
    <row r="140" spans="5:16" ht="17.25" customHeight="1"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</row>
    <row r="141" spans="5:16" ht="17.25" customHeight="1"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</row>
    <row r="142" spans="5:16" ht="17.25" customHeight="1"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</row>
    <row r="143" spans="5:16" ht="17.25" customHeight="1"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</row>
    <row r="144" spans="5:16" ht="17.25" customHeight="1"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</row>
    <row r="145" spans="5:16" ht="17.25" customHeight="1"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</row>
    <row r="146" spans="5:16" ht="17.25" customHeight="1"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</row>
    <row r="147" spans="5:16" ht="17.25" customHeight="1"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</row>
    <row r="148" spans="5:16" ht="17.25" customHeight="1"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</row>
    <row r="149" spans="5:16" ht="17.25" customHeight="1"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</row>
    <row r="150" spans="5:16" ht="17.25" customHeight="1"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</row>
    <row r="151" spans="5:16" ht="17.25" customHeight="1"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</row>
    <row r="152" spans="5:16" ht="17.25" customHeight="1"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</row>
    <row r="153" spans="5:16" ht="17.25" customHeight="1"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</row>
    <row r="154" spans="5:16" ht="17.25" customHeight="1"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</row>
    <row r="155" spans="5:16" ht="17.25" customHeight="1"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</row>
    <row r="156" spans="5:16" ht="17.25" customHeight="1"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</row>
    <row r="157" spans="5:16" ht="17.25" customHeight="1"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</row>
    <row r="158" spans="5:16" ht="17.25" customHeight="1"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</row>
    <row r="159" spans="5:16" ht="17.25" customHeight="1"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</row>
    <row r="160" spans="5:16" ht="17.25" customHeight="1"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</row>
    <row r="161" spans="5:16" ht="17.25" customHeight="1"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</row>
    <row r="162" spans="5:16" ht="17.25" customHeight="1"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</row>
    <row r="163" spans="5:16" ht="17.25" customHeight="1"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</row>
    <row r="164" spans="5:16" ht="17.25" customHeight="1"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</row>
    <row r="165" spans="5:16" ht="17.25" customHeight="1"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</row>
    <row r="166" spans="5:16" ht="17.25" customHeight="1"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</row>
    <row r="167" spans="5:16" ht="17.25" customHeight="1"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</row>
    <row r="168" spans="5:16" ht="17.25" customHeight="1"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</row>
    <row r="169" spans="5:16" ht="17.25" customHeight="1"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</row>
    <row r="170" spans="5:16" ht="17.25" customHeight="1"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</row>
    <row r="171" spans="5:16" ht="17.25" customHeight="1"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</row>
    <row r="172" spans="5:16" ht="17.25" customHeight="1"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</row>
    <row r="173" spans="5:16" ht="17.25" customHeight="1"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</row>
    <row r="174" spans="5:16" ht="17.25" customHeight="1"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</row>
    <row r="175" spans="5:16" ht="17.25" customHeight="1"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</row>
    <row r="176" spans="5:16" ht="17.25" customHeight="1"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</row>
    <row r="177" spans="5:16" ht="17.25" customHeight="1"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</row>
    <row r="178" spans="5:16" ht="17.25" customHeight="1"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</row>
    <row r="179" spans="5:16" ht="17.25" customHeight="1"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</row>
    <row r="180" spans="5:16" ht="17.25" customHeight="1"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</row>
    <row r="181" spans="5:16" ht="17.25" customHeight="1"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</row>
    <row r="182" spans="5:16" ht="17.25" customHeight="1"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</row>
    <row r="183" spans="5:16" ht="17.25" customHeight="1"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</row>
    <row r="184" spans="5:16" ht="17.25" customHeight="1"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</row>
    <row r="185" spans="5:16" ht="17.25" customHeight="1"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</row>
    <row r="186" spans="5:16" ht="17.25" customHeight="1"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</row>
    <row r="187" spans="5:16" ht="17.25" customHeight="1"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</row>
    <row r="188" spans="5:16" ht="17.25" customHeight="1"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</row>
    <row r="189" spans="5:16" ht="17.25" customHeight="1"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</row>
    <row r="190" spans="5:16" ht="17.25" customHeight="1"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</row>
    <row r="191" spans="5:16" ht="17.25" customHeight="1"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</row>
    <row r="192" spans="5:16" ht="17.25" customHeight="1"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</row>
    <row r="193" spans="5:16" ht="17.25" customHeight="1"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</row>
    <row r="194" spans="5:16" ht="17.25" customHeight="1"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</row>
    <row r="195" spans="5:16" ht="17.25" customHeight="1"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</row>
    <row r="196" spans="5:16" ht="17.25" customHeight="1"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</row>
    <row r="197" spans="5:16" ht="17.25" customHeight="1"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</row>
    <row r="198" spans="5:16" ht="17.25" customHeight="1"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</row>
    <row r="199" spans="5:16" ht="17.25" customHeight="1"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</row>
    <row r="200" spans="5:16" ht="17.25" customHeight="1"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</row>
    <row r="201" spans="5:16" ht="17.25" customHeight="1"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</row>
    <row r="202" spans="5:16" ht="17.25" customHeight="1"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</row>
    <row r="203" spans="5:16" ht="17.25" customHeight="1"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</row>
    <row r="204" spans="5:16" ht="17.25" customHeight="1"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</row>
    <row r="205" spans="5:16" ht="17.25" customHeight="1"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</row>
    <row r="206" spans="5:16" ht="17.25" customHeight="1"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</row>
    <row r="207" spans="5:16" ht="17.25" customHeight="1"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</row>
    <row r="208" spans="5:16" ht="17.25" customHeight="1"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</row>
    <row r="209" spans="5:16" ht="17.25" customHeight="1"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</row>
    <row r="210" spans="5:16" ht="17.25" customHeight="1"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</row>
    <row r="211" spans="5:16" ht="17.25" customHeight="1"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</row>
    <row r="212" spans="5:16" ht="17.25" customHeight="1"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</row>
    <row r="213" spans="5:16" ht="17.25" customHeight="1"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</row>
    <row r="214" spans="5:16" ht="17.25" customHeight="1"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</row>
    <row r="215" spans="5:16" ht="17.25" customHeight="1"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</row>
    <row r="216" spans="5:16" ht="17.25" customHeight="1"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</row>
    <row r="217" spans="5:16" ht="17.25" customHeight="1"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</row>
    <row r="218" spans="5:16" ht="17.25" customHeight="1"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</row>
    <row r="219" spans="5:16" ht="17.25" customHeight="1"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</row>
    <row r="220" spans="5:16" ht="17.25" customHeight="1"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</row>
    <row r="221" spans="5:16" ht="17.25" customHeight="1"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</row>
    <row r="222" spans="5:16" ht="17.25" customHeight="1"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</row>
    <row r="223" spans="5:16" ht="17.25" customHeight="1"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</row>
    <row r="224" spans="5:16" ht="17.25" customHeight="1"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</row>
    <row r="225" spans="5:16" ht="17.25" customHeight="1"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</row>
    <row r="226" spans="5:16" ht="17.25" customHeight="1"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</row>
    <row r="227" spans="5:16" ht="17.25" customHeight="1"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</row>
    <row r="228" spans="5:16" ht="17.25" customHeight="1"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</row>
    <row r="229" spans="5:16" ht="17.25" customHeight="1"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</row>
    <row r="230" spans="5:16" ht="17.25" customHeight="1"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</row>
    <row r="231" spans="5:16" ht="17.25" customHeight="1"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</row>
    <row r="232" spans="5:16" ht="17.25" customHeight="1"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</row>
    <row r="233" spans="5:16" ht="17.25" customHeight="1"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</row>
    <row r="234" spans="5:16" ht="17.25" customHeight="1"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</row>
    <row r="235" spans="5:16" ht="17.25" customHeight="1"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</row>
    <row r="236" spans="5:16" ht="17.25" customHeight="1"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</row>
    <row r="237" spans="5:16" ht="17.25" customHeight="1"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</row>
    <row r="238" spans="5:16" ht="17.25" customHeight="1"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</row>
    <row r="239" spans="5:16" ht="17.25" customHeight="1"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</row>
    <row r="240" spans="5:16" ht="17.25" customHeight="1"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</row>
    <row r="241" spans="5:16" ht="17.25" customHeight="1"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</row>
    <row r="242" spans="5:16" ht="17.25" customHeight="1"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</row>
    <row r="243" spans="5:16" ht="17.25" customHeight="1"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</row>
    <row r="244" spans="5:16" ht="17.25" customHeight="1"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</row>
    <row r="245" spans="5:16" ht="17.25" customHeight="1"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</row>
    <row r="246" spans="5:16" ht="17.25" customHeight="1"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</row>
    <row r="247" spans="5:16" ht="17.25" customHeight="1"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</row>
    <row r="248" spans="5:16" ht="17.25" customHeight="1"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</row>
    <row r="249" spans="5:16" ht="17.25" customHeight="1"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</row>
    <row r="250" spans="5:16" ht="17.25" customHeight="1"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</row>
    <row r="251" spans="5:16" ht="17.25" customHeight="1"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</row>
    <row r="252" spans="5:16" ht="17.25" customHeight="1"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</row>
    <row r="253" spans="5:16" ht="17.25" customHeight="1"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</row>
    <row r="254" spans="5:16" ht="17.25" customHeight="1"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</row>
    <row r="255" spans="5:16" ht="17.25" customHeight="1"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</row>
    <row r="256" spans="5:16" ht="17.25" customHeight="1"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</row>
    <row r="257" spans="5:16" ht="17.25" customHeight="1"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</row>
    <row r="258" spans="5:16" ht="17.25" customHeight="1"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</row>
    <row r="259" spans="5:16" ht="17.25" customHeight="1"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</row>
    <row r="260" spans="5:16" ht="17.25" customHeight="1"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</row>
    <row r="261" spans="5:16" ht="17.25" customHeight="1"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</row>
    <row r="262" spans="5:16" ht="17.25" customHeight="1"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</row>
    <row r="263" spans="5:16" ht="17.25" customHeight="1"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</row>
    <row r="264" spans="5:16" ht="17.25" customHeight="1"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</row>
    <row r="265" spans="5:16" ht="17.25" customHeight="1"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</row>
    <row r="266" spans="5:16" ht="17.25" customHeight="1"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</row>
    <row r="267" spans="5:16" ht="17.25" customHeight="1"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</row>
    <row r="268" spans="5:16" ht="17.25" customHeight="1"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</row>
    <row r="269" spans="5:16" ht="17.25" customHeight="1"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</row>
    <row r="270" spans="5:16" ht="17.25" customHeight="1"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</row>
    <row r="271" spans="5:16" ht="17.25" customHeight="1"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</row>
    <row r="272" spans="5:16" ht="17.25" customHeight="1"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</row>
    <row r="273" spans="5:16" ht="17.25" customHeight="1"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</row>
    <row r="274" spans="5:16" ht="17.25" customHeight="1"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</row>
    <row r="275" spans="5:16" ht="17.25" customHeight="1"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</row>
    <row r="276" spans="5:16" ht="17.25" customHeight="1"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</row>
    <row r="277" spans="5:16" ht="17.25" customHeight="1"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</row>
    <row r="278" spans="5:16" ht="17.25" customHeight="1"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</row>
    <row r="279" spans="5:16" ht="17.25" customHeight="1"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</row>
    <row r="280" spans="5:16" ht="17.25" customHeight="1"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</row>
    <row r="281" spans="5:16" ht="17.25" customHeight="1"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</row>
    <row r="282" spans="5:16" ht="17.25" customHeight="1"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</row>
    <row r="283" spans="5:16" ht="17.25" customHeight="1"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</row>
    <row r="284" spans="5:16" ht="17.25" customHeight="1"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</row>
    <row r="285" spans="5:16" ht="17.25" customHeight="1"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</row>
    <row r="286" spans="5:16" ht="17.25" customHeight="1"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</row>
    <row r="287" spans="5:16" ht="17.25" customHeight="1"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</row>
    <row r="288" spans="5:16" ht="17.25" customHeight="1"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</row>
    <row r="289" spans="5:16" ht="17.25" customHeight="1"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</row>
    <row r="290" spans="5:16" ht="17.25" customHeight="1"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</row>
    <row r="291" spans="5:16" ht="17.25" customHeight="1"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</row>
    <row r="292" spans="5:16" ht="17.25" customHeight="1"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</row>
    <row r="293" spans="5:16" ht="17.25" customHeight="1"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</row>
    <row r="294" spans="5:16" ht="17.25" customHeight="1"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</row>
    <row r="295" spans="5:16" ht="17.25" customHeight="1"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</row>
    <row r="296" spans="5:16" ht="17.25" customHeight="1"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</row>
    <row r="297" spans="5:16" ht="17.25" customHeight="1"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</row>
    <row r="298" spans="5:16" ht="17.25" customHeight="1"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</row>
    <row r="299" spans="5:16" ht="17.25" customHeight="1"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</row>
    <row r="300" spans="5:16" ht="17.25" customHeight="1"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</row>
    <row r="301" spans="5:16" ht="17.25" customHeight="1"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</row>
    <row r="302" spans="5:16" ht="17.25" customHeight="1"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</row>
    <row r="303" spans="5:16" ht="17.25" customHeight="1"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</row>
    <row r="304" spans="5:16" ht="17.25" customHeight="1"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</row>
    <row r="305" spans="5:16" ht="17.25" customHeight="1"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</row>
    <row r="306" spans="5:16" ht="17.25" customHeight="1"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</row>
    <row r="307" spans="5:16" ht="17.25" customHeight="1"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</row>
    <row r="308" spans="5:16" ht="17.25" customHeight="1"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</row>
    <row r="309" spans="5:16" ht="17.25" customHeight="1"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</row>
    <row r="310" spans="5:16" ht="17.25" customHeight="1"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</row>
    <row r="311" spans="5:16" ht="17.25" customHeight="1"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</row>
    <row r="312" spans="5:16" ht="17.25" customHeight="1"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</row>
    <row r="313" spans="5:16" ht="17.25" customHeight="1"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</row>
    <row r="314" spans="5:16" ht="17.25" customHeight="1"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</row>
    <row r="315" spans="5:16" ht="17.25" customHeight="1"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</row>
    <row r="316" spans="5:16" ht="17.25" customHeight="1"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</row>
    <row r="317" spans="5:16" ht="17.25" customHeight="1"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</row>
    <row r="318" spans="5:16" ht="17.25" customHeight="1"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</row>
    <row r="319" spans="5:16" ht="17.25" customHeight="1"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</row>
    <row r="320" spans="5:16" ht="17.25" customHeight="1"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</row>
    <row r="321" spans="5:16" ht="17.25" customHeight="1"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</row>
    <row r="322" spans="5:16" ht="17.25" customHeight="1"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</row>
    <row r="323" spans="5:16" ht="17.25" customHeight="1"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</row>
    <row r="324" spans="5:16" ht="17.25" customHeight="1"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</row>
    <row r="325" spans="5:16" ht="17.25" customHeight="1"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</row>
    <row r="326" spans="5:16" ht="17.25" customHeight="1"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</row>
    <row r="327" spans="5:16" ht="17.25" customHeight="1"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</row>
    <row r="328" spans="5:16" ht="17.25" customHeight="1"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</row>
    <row r="329" spans="5:16" ht="17.25" customHeight="1"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</row>
    <row r="330" spans="5:16" ht="17.25" customHeight="1"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</row>
    <row r="331" spans="5:16" ht="17.25" customHeight="1"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</row>
    <row r="332" spans="5:16" ht="17.25" customHeight="1"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</row>
    <row r="333" spans="5:16" ht="17.25" customHeight="1"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</row>
    <row r="334" spans="5:16" ht="17.25" customHeight="1"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</row>
    <row r="335" spans="5:16" ht="17.25" customHeight="1"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</row>
    <row r="336" spans="5:16" ht="17.25" customHeight="1"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</row>
    <row r="337" spans="5:16" ht="17.25" customHeight="1"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</row>
    <row r="338" spans="5:16" ht="17.25" customHeight="1"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</row>
    <row r="339" spans="5:16" ht="17.25" customHeight="1"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</row>
    <row r="340" spans="5:16" ht="17.25" customHeight="1"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</row>
    <row r="341" spans="5:16" ht="17.25" customHeight="1"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</row>
    <row r="342" spans="5:16" ht="17.25" customHeight="1"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</row>
    <row r="343" spans="5:16" ht="17.25" customHeight="1"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</row>
    <row r="344" spans="5:16" ht="17.25" customHeight="1"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</row>
    <row r="345" spans="5:16" ht="17.25" customHeight="1"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</row>
    <row r="346" spans="5:16" ht="17.25" customHeight="1"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</row>
    <row r="347" spans="5:16" ht="17.25" customHeight="1"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</row>
    <row r="348" spans="5:16" ht="17.25" customHeight="1"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</row>
    <row r="349" spans="5:16" ht="17.25" customHeight="1"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</row>
    <row r="350" spans="5:16" ht="17.25" customHeight="1"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</row>
    <row r="351" spans="5:16" ht="17.25" customHeight="1"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</row>
    <row r="352" spans="5:16" ht="17.25" customHeight="1"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</row>
    <row r="353" spans="5:16" ht="17.25" customHeight="1"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</row>
    <row r="354" spans="5:16" ht="17.25" customHeight="1"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</row>
    <row r="355" spans="5:16" ht="17.25" customHeight="1"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</row>
    <row r="356" spans="5:16" ht="17.25" customHeight="1"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</row>
    <row r="357" spans="5:16" ht="17.25" customHeight="1"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</row>
    <row r="358" spans="5:16" ht="17.25" customHeight="1"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</row>
    <row r="359" spans="5:16" ht="17.25" customHeight="1"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</row>
    <row r="360" spans="5:16" ht="17.25" customHeight="1"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</row>
    <row r="361" spans="5:16" ht="17.25" customHeight="1"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</row>
    <row r="362" spans="5:16" ht="17.25" customHeight="1"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</row>
    <row r="363" spans="5:16" ht="17.25" customHeight="1"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</row>
    <row r="364" spans="5:16" ht="17.25" customHeight="1"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</row>
    <row r="365" spans="5:16" ht="17.25" customHeight="1"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</row>
    <row r="366" spans="5:16" ht="17.25" customHeight="1"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</row>
    <row r="367" spans="5:16" ht="17.25" customHeight="1"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</row>
    <row r="368" spans="5:16" ht="17.25" customHeight="1"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</row>
    <row r="369" spans="5:16" ht="17.25" customHeight="1"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</row>
    <row r="370" spans="5:16" ht="17.25" customHeight="1"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</row>
    <row r="371" spans="5:16" ht="17.25" customHeight="1"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</row>
    <row r="372" spans="5:16" ht="17.25" customHeight="1"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</row>
    <row r="373" spans="5:16" ht="17.25" customHeight="1"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</row>
    <row r="374" spans="5:16" ht="17.25" customHeight="1"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</row>
    <row r="375" spans="5:16" ht="17.25" customHeight="1"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</row>
    <row r="376" spans="5:16" ht="17.25" customHeight="1"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</row>
    <row r="377" spans="5:16" ht="17.25" customHeight="1"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</row>
    <row r="378" spans="5:16" ht="17.25" customHeight="1"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</row>
    <row r="379" spans="5:16" ht="17.25" customHeight="1"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</row>
    <row r="380" spans="5:16" ht="17.25" customHeight="1"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</row>
    <row r="381" spans="5:16" ht="17.25" customHeight="1"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</row>
    <row r="382" spans="5:16" ht="17.25" customHeight="1"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</row>
    <row r="383" spans="5:16" ht="17.25" customHeight="1"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</row>
    <row r="384" spans="5:16" ht="17.25" customHeight="1"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</row>
    <row r="385" spans="5:16" ht="17.25" customHeight="1"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</row>
    <row r="386" spans="5:16" ht="17.25" customHeight="1"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</row>
    <row r="387" spans="5:16" ht="17.25" customHeight="1"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</row>
    <row r="388" spans="5:16" ht="17.25" customHeight="1"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</row>
    <row r="389" spans="5:16" ht="17.25" customHeight="1"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</row>
    <row r="390" spans="5:16" ht="17.25" customHeight="1"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</row>
    <row r="391" spans="5:16" ht="17.25" customHeight="1"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</row>
    <row r="392" spans="5:16" ht="17.25" customHeight="1"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</row>
    <row r="393" spans="5:16" ht="17.25" customHeight="1"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</row>
    <row r="394" spans="5:16" ht="17.25" customHeight="1"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</row>
    <row r="395" spans="5:16" ht="17.25" customHeight="1"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</row>
    <row r="396" spans="5:16" ht="17.25" customHeight="1"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</row>
    <row r="397" spans="5:16" ht="17.25" customHeight="1"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</row>
    <row r="398" spans="5:16" ht="17.25" customHeight="1"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</row>
    <row r="399" spans="5:16" ht="17.25" customHeight="1"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</row>
    <row r="400" spans="5:16" ht="17.25" customHeight="1"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</row>
    <row r="401" spans="5:16" ht="17.25" customHeight="1"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</row>
    <row r="402" spans="5:16" ht="17.25" customHeight="1"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</row>
    <row r="403" spans="5:16" ht="17.25" customHeight="1"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</row>
    <row r="404" spans="5:16" ht="17.25" customHeight="1"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</row>
    <row r="405" spans="5:16" ht="17.25" customHeight="1"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</row>
    <row r="406" spans="5:16" ht="17.25" customHeight="1"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</row>
    <row r="407" spans="5:16" ht="17.25" customHeight="1"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</row>
    <row r="408" spans="5:16" ht="17.25" customHeight="1"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</row>
    <row r="409" spans="5:16" ht="17.25" customHeight="1"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</row>
    <row r="410" spans="5:16" ht="17.25" customHeight="1"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</row>
    <row r="411" spans="5:16" ht="17.25" customHeight="1"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</row>
    <row r="412" spans="5:16" ht="17.25" customHeight="1"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</row>
    <row r="413" spans="5:16" ht="17.25" customHeight="1"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</row>
    <row r="414" spans="5:16" ht="17.25" customHeight="1"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</row>
    <row r="415" spans="5:16" ht="17.25" customHeight="1"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</row>
    <row r="416" spans="5:16" ht="17.25" customHeight="1"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</row>
    <row r="417" spans="5:16" ht="17.25" customHeight="1"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</row>
    <row r="418" spans="5:16" ht="17.25" customHeight="1"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</row>
    <row r="419" spans="5:16" ht="17.25" customHeight="1"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</row>
    <row r="420" spans="5:16" ht="17.25" customHeight="1"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</row>
    <row r="421" spans="5:16" ht="17.25" customHeight="1"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</row>
    <row r="422" spans="5:16" ht="17.25" customHeight="1"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</row>
    <row r="423" spans="5:16" ht="17.25" customHeight="1"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</row>
    <row r="424" spans="5:16" ht="17.25" customHeight="1"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</row>
    <row r="425" spans="5:16" ht="17.25" customHeight="1"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</row>
    <row r="426" spans="5:16" ht="17.25" customHeight="1"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</row>
    <row r="427" spans="5:16" ht="17.25" customHeight="1"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</row>
    <row r="428" spans="5:16" ht="17.25" customHeight="1"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</row>
    <row r="429" spans="5:16" ht="17.25" customHeight="1"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</row>
    <row r="430" spans="5:16" ht="17.25" customHeight="1"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</row>
    <row r="431" spans="5:16" ht="17.25" customHeight="1"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</row>
    <row r="432" spans="5:16" ht="17.25" customHeight="1"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</row>
    <row r="433" spans="5:16" ht="17.25" customHeight="1"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</row>
    <row r="434" spans="5:16" ht="17.25" customHeight="1"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</row>
    <row r="435" spans="5:16" ht="17.25" customHeight="1"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</row>
    <row r="436" spans="5:16" ht="17.25" customHeight="1"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</row>
    <row r="437" spans="5:16" ht="17.25" customHeight="1"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</row>
    <row r="438" spans="5:16" ht="17.25" customHeight="1"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</row>
    <row r="439" spans="5:16" ht="17.25" customHeight="1"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</row>
    <row r="440" spans="5:16" ht="17.25" customHeight="1"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</row>
    <row r="441" spans="5:16" ht="17.25" customHeight="1"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</row>
    <row r="442" spans="5:16" ht="17.25" customHeight="1"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</row>
    <row r="443" spans="5:16" ht="17.25" customHeight="1"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</row>
    <row r="444" spans="5:16" ht="17.25" customHeight="1"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</row>
    <row r="445" spans="5:16" ht="17.25" customHeight="1"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</row>
    <row r="446" spans="5:16" ht="17.25" customHeight="1"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</row>
    <row r="447" spans="5:16" ht="17.25" customHeight="1"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</row>
    <row r="448" spans="5:16" ht="17.25" customHeight="1"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</row>
    <row r="449" spans="5:16" ht="17.25" customHeight="1"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</row>
    <row r="450" spans="5:16" ht="17.25" customHeight="1"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</row>
    <row r="451" spans="5:16" ht="17.25" customHeight="1"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</row>
    <row r="452" spans="5:16" ht="17.25" customHeight="1"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</row>
    <row r="453" spans="5:16" ht="17.25" customHeight="1"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</row>
    <row r="454" spans="5:16" ht="17.25" customHeight="1"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</row>
    <row r="455" spans="5:16" ht="17.25" customHeight="1"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</row>
    <row r="456" spans="5:16" ht="17.25" customHeight="1"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</row>
    <row r="457" spans="5:16" ht="17.25" customHeight="1"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</row>
    <row r="458" spans="5:16" ht="17.25" customHeight="1"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</row>
    <row r="459" spans="5:16" ht="17.25" customHeight="1"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</row>
    <row r="460" spans="5:16" ht="17.25" customHeight="1"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</row>
    <row r="461" spans="5:16" ht="17.25" customHeight="1"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</row>
    <row r="462" spans="5:16" ht="17.25" customHeight="1"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</row>
    <row r="463" spans="5:16" ht="17.25" customHeight="1"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</row>
    <row r="464" spans="5:16" ht="17.25" customHeight="1"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</row>
    <row r="465" spans="5:16" ht="17.25" customHeight="1"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</row>
    <row r="466" spans="5:16" ht="17.25" customHeight="1"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</row>
    <row r="467" spans="5:16" ht="17.25" customHeight="1"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</row>
    <row r="468" spans="5:16" ht="17.25" customHeight="1"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</row>
    <row r="469" spans="5:16" ht="17.25" customHeight="1"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</row>
    <row r="470" spans="5:16" ht="17.25" customHeight="1"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</row>
    <row r="471" spans="5:16" ht="17.25" customHeight="1"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</row>
    <row r="472" spans="5:16" ht="17.25" customHeight="1"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</row>
    <row r="473" spans="5:16" ht="17.25" customHeight="1"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</row>
    <row r="474" spans="5:16" ht="17.25" customHeight="1"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</row>
    <row r="475" spans="5:16" ht="17.25" customHeight="1"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</row>
    <row r="476" spans="5:16" ht="17.25" customHeight="1"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</row>
    <row r="477" spans="5:16" ht="17.25" customHeight="1"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</row>
    <row r="478" spans="5:16" ht="17.25" customHeight="1"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</row>
    <row r="479" spans="5:16" ht="17.25" customHeight="1"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</row>
    <row r="480" spans="5:16" ht="17.25" customHeight="1"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</row>
    <row r="481" spans="5:16" ht="17.25" customHeight="1"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</row>
    <row r="482" spans="5:16" ht="17.25" customHeight="1"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</row>
    <row r="483" spans="5:16" ht="17.25" customHeight="1"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</row>
    <row r="484" spans="5:16" ht="17.25" customHeight="1"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</row>
    <row r="485" spans="5:16" ht="17.25" customHeight="1"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</row>
    <row r="486" spans="5:16" ht="17.25" customHeight="1"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</row>
    <row r="487" spans="5:16" ht="17.25" customHeight="1"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</row>
    <row r="488" spans="5:16" ht="17.25" customHeight="1"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</row>
    <row r="489" spans="5:16" ht="17.25" customHeight="1"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</row>
    <row r="490" spans="5:16" ht="17.25" customHeight="1"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</row>
    <row r="491" spans="5:16" ht="17.25" customHeight="1"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</row>
    <row r="492" spans="5:16" ht="17.25" customHeight="1"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</row>
    <row r="493" spans="5:16" ht="17.25" customHeight="1"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</row>
    <row r="494" spans="5:16" ht="17.25" customHeight="1"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</row>
    <row r="495" spans="5:16" ht="17.25" customHeight="1"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</row>
    <row r="496" spans="5:16" ht="17.25" customHeight="1"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</row>
    <row r="497" spans="5:16" ht="17.25" customHeight="1"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</row>
    <row r="498" spans="5:16" ht="17.25" customHeight="1"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</row>
    <row r="499" spans="5:16" ht="17.25" customHeight="1"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</row>
    <row r="500" spans="5:16" ht="17.25" customHeight="1"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</row>
    <row r="501" spans="5:16" ht="17.25" customHeight="1"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</row>
    <row r="502" spans="5:16" ht="17.25" customHeight="1"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</row>
    <row r="503" spans="5:16" ht="17.25" customHeight="1"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</row>
    <row r="504" spans="5:16" ht="17.25" customHeight="1"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</row>
    <row r="505" spans="5:16" ht="17.25" customHeight="1"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</row>
    <row r="506" spans="5:16" ht="17.25" customHeight="1"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</row>
    <row r="507" spans="5:16" ht="17.25" customHeight="1"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</row>
    <row r="508" spans="5:16" ht="17.25" customHeight="1"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</row>
    <row r="509" spans="5:16" ht="17.25" customHeight="1"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</row>
    <row r="510" spans="5:16" ht="17.25" customHeight="1"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</row>
    <row r="511" spans="5:16" ht="17.25" customHeight="1"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</row>
    <row r="512" spans="5:16" ht="17.25" customHeight="1"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</row>
    <row r="513" spans="5:16" ht="17.25" customHeight="1"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</row>
    <row r="514" spans="5:16" ht="17.25" customHeight="1"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</row>
    <row r="515" spans="5:16" ht="17.25" customHeight="1"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</row>
    <row r="516" spans="5:16" ht="17.25" customHeight="1"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</row>
    <row r="517" spans="5:16" ht="17.25" customHeight="1"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</row>
    <row r="518" spans="5:16" ht="17.25" customHeight="1"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</row>
    <row r="519" spans="5:16" ht="17.25" customHeight="1"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</row>
    <row r="520" spans="5:16" ht="17.25" customHeight="1"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</row>
    <row r="521" spans="5:16" ht="17.25" customHeight="1"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</row>
    <row r="522" spans="5:16" ht="17.25" customHeight="1"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</row>
    <row r="523" spans="5:16" ht="17.25" customHeight="1"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</row>
    <row r="524" spans="5:16" ht="17.25" customHeight="1"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</row>
    <row r="525" spans="5:16" ht="17.25" customHeight="1"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</row>
    <row r="526" spans="5:16" ht="17.25" customHeight="1"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</row>
    <row r="527" spans="5:16" ht="17.25" customHeight="1"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</row>
    <row r="528" spans="5:16" ht="17.25" customHeight="1"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</row>
    <row r="529" spans="5:16" ht="17.25" customHeight="1"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</row>
    <row r="530" spans="5:16" ht="17.25" customHeight="1"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</row>
    <row r="531" spans="5:16" ht="17.25" customHeight="1"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</row>
    <row r="532" spans="5:16" ht="17.25" customHeight="1"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</row>
    <row r="533" spans="5:16" ht="17.25" customHeight="1"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</row>
    <row r="534" spans="5:16" ht="17.25" customHeight="1"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</row>
    <row r="535" spans="5:16" ht="17.25" customHeight="1"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</row>
    <row r="536" spans="5:16" ht="17.25" customHeight="1"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</row>
    <row r="537" spans="5:16" ht="17.25" customHeight="1"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</row>
    <row r="538" spans="5:16" ht="17.25" customHeight="1"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</row>
    <row r="539" spans="5:16" ht="17.25" customHeight="1"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</row>
    <row r="540" spans="5:16" ht="17.25" customHeight="1"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</row>
    <row r="541" spans="5:16" ht="17.25" customHeight="1"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</row>
    <row r="542" spans="5:16" ht="17.25" customHeight="1"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</row>
    <row r="543" spans="5:16" ht="17.25" customHeight="1"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</row>
    <row r="544" spans="5:16" ht="17.25" customHeight="1"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</row>
    <row r="545" spans="5:16" ht="17.25" customHeight="1"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</row>
    <row r="546" spans="5:16" ht="17.25" customHeight="1"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</row>
    <row r="547" spans="5:16" ht="17.25" customHeight="1"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</row>
    <row r="548" spans="5:16" ht="17.25" customHeight="1"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</row>
    <row r="549" spans="5:16" ht="17.25" customHeight="1"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</row>
    <row r="550" spans="5:16" ht="17.25" customHeight="1"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</row>
    <row r="551" spans="5:16" ht="17.25" customHeight="1"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</row>
    <row r="552" spans="5:16" ht="17.25" customHeight="1"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</row>
    <row r="553" spans="5:16" ht="17.25" customHeight="1"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</row>
    <row r="554" spans="5:16" ht="17.25" customHeight="1"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</row>
    <row r="555" spans="5:16" ht="17.25" customHeight="1"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</row>
    <row r="556" spans="5:16" ht="17.25" customHeight="1"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</row>
    <row r="557" spans="5:16" ht="17.25" customHeight="1"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</row>
    <row r="558" spans="5:16" ht="17.25" customHeight="1"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</row>
    <row r="559" spans="5:16" ht="17.25" customHeight="1"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</row>
    <row r="560" spans="5:16" ht="17.25" customHeight="1"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</row>
    <row r="561" spans="5:16" ht="17.25" customHeight="1"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</row>
    <row r="562" spans="5:16" ht="17.25" customHeight="1"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</row>
    <row r="563" spans="5:16" ht="17.25" customHeight="1"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</row>
    <row r="564" spans="5:16" ht="17.25" customHeight="1"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</row>
    <row r="565" spans="5:16" ht="17.25" customHeight="1"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</row>
    <row r="566" spans="5:16" ht="17.25" customHeight="1"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</row>
    <row r="567" spans="5:16" ht="17.25" customHeight="1"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</row>
    <row r="568" spans="5:16" ht="17.25" customHeight="1"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</row>
    <row r="569" spans="5:16" ht="17.25" customHeight="1"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</row>
    <row r="570" spans="5:16" ht="17.25" customHeight="1"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</row>
    <row r="571" spans="5:16" ht="17.25" customHeight="1"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</row>
    <row r="572" spans="5:16" ht="17.25" customHeight="1"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</row>
    <row r="573" spans="5:16" ht="17.25" customHeight="1"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</row>
    <row r="574" spans="5:16" ht="17.25" customHeight="1"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</row>
    <row r="575" spans="5:16" ht="17.25" customHeight="1"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</row>
    <row r="576" spans="5:16" ht="17.25" customHeight="1"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</row>
    <row r="577" spans="5:16" ht="17.25" customHeight="1"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</row>
    <row r="578" spans="5:16" ht="17.25" customHeight="1"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</row>
  </sheetData>
  <mergeCells count="67">
    <mergeCell ref="B5:C5"/>
    <mergeCell ref="D5:P5"/>
    <mergeCell ref="E19:G19"/>
    <mergeCell ref="H19:J19"/>
    <mergeCell ref="K19:M19"/>
    <mergeCell ref="N19:P19"/>
    <mergeCell ref="E15:G15"/>
    <mergeCell ref="H15:J15"/>
    <mergeCell ref="K15:M15"/>
    <mergeCell ref="N15:P15"/>
    <mergeCell ref="E16:G16"/>
    <mergeCell ref="H16:J16"/>
    <mergeCell ref="K16:M16"/>
    <mergeCell ref="N16:P16"/>
    <mergeCell ref="E13:G13"/>
    <mergeCell ref="H13:J13"/>
    <mergeCell ref="E20:G20"/>
    <mergeCell ref="H20:J20"/>
    <mergeCell ref="K20:M20"/>
    <mergeCell ref="N20:P20"/>
    <mergeCell ref="E17:G17"/>
    <mergeCell ref="H17:J17"/>
    <mergeCell ref="K17:M17"/>
    <mergeCell ref="N17:P17"/>
    <mergeCell ref="E18:G18"/>
    <mergeCell ref="H18:J18"/>
    <mergeCell ref="K18:M18"/>
    <mergeCell ref="N18:P18"/>
    <mergeCell ref="K13:M13"/>
    <mergeCell ref="N13:P13"/>
    <mergeCell ref="E14:G14"/>
    <mergeCell ref="H14:J14"/>
    <mergeCell ref="K14:M14"/>
    <mergeCell ref="N14:P14"/>
    <mergeCell ref="H11:J11"/>
    <mergeCell ref="K11:M11"/>
    <mergeCell ref="A12:B12"/>
    <mergeCell ref="N10:P10"/>
    <mergeCell ref="H9:J9"/>
    <mergeCell ref="K9:M9"/>
    <mergeCell ref="H10:J10"/>
    <mergeCell ref="K10:M10"/>
    <mergeCell ref="A6:A7"/>
    <mergeCell ref="B6:B7"/>
    <mergeCell ref="C6:C7"/>
    <mergeCell ref="D6:D7"/>
    <mergeCell ref="E6:P6"/>
    <mergeCell ref="E7:G7"/>
    <mergeCell ref="H7:J7"/>
    <mergeCell ref="K7:M7"/>
    <mergeCell ref="N7:P7"/>
    <mergeCell ref="B1:P4"/>
    <mergeCell ref="E21:G21"/>
    <mergeCell ref="H21:J21"/>
    <mergeCell ref="K21:M21"/>
    <mergeCell ref="N21:P21"/>
    <mergeCell ref="E9:G9"/>
    <mergeCell ref="N9:P9"/>
    <mergeCell ref="E10:G10"/>
    <mergeCell ref="E8:P8"/>
    <mergeCell ref="A9:B11"/>
    <mergeCell ref="E11:G11"/>
    <mergeCell ref="N11:P11"/>
    <mergeCell ref="E12:G12"/>
    <mergeCell ref="H12:J12"/>
    <mergeCell ref="K12:M12"/>
    <mergeCell ref="N12:P12"/>
  </mergeCells>
  <conditionalFormatting sqref="A9 A12">
    <cfRule type="expression" dxfId="18" priority="1">
      <formula>#REF!="No"</formula>
    </cfRule>
  </conditionalFormatting>
  <conditionalFormatting sqref="A13:C1048576">
    <cfRule type="expression" dxfId="17" priority="3">
      <formula>#REF!="No"</formula>
    </cfRule>
  </conditionalFormatting>
  <conditionalFormatting sqref="D13:D1048576">
    <cfRule type="expression" dxfId="16" priority="2">
      <formula>#REF!="No"</formula>
    </cfRule>
  </conditionalFormatting>
  <pageMargins left="0.7" right="0.7" top="0.75" bottom="0.75" header="0.3" footer="0.3"/>
  <pageSetup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14"/>
  <sheetViews>
    <sheetView showGridLines="0" tabSelected="1" workbookViewId="0">
      <selection activeCell="A14" sqref="A14"/>
    </sheetView>
  </sheetViews>
  <sheetFormatPr defaultColWidth="11.453125" defaultRowHeight="14.5"/>
  <cols>
    <col min="1" max="1" width="52" customWidth="1"/>
    <col min="2" max="2" width="24.81640625" customWidth="1"/>
  </cols>
  <sheetData>
    <row r="1" spans="1:2" ht="34.5" customHeight="1" thickTop="1">
      <c r="A1" s="338" t="s">
        <v>255</v>
      </c>
      <c r="B1" s="339"/>
    </row>
    <row r="2" spans="1:2" ht="15" thickBot="1">
      <c r="A2" s="170" t="s">
        <v>256</v>
      </c>
      <c r="B2" s="171" t="s">
        <v>684</v>
      </c>
    </row>
    <row r="3" spans="1:2" ht="45.75" customHeight="1" thickTop="1">
      <c r="A3" s="172" t="s">
        <v>257</v>
      </c>
      <c r="B3" s="173"/>
    </row>
    <row r="4" spans="1:2" ht="51.75" customHeight="1">
      <c r="A4" s="172" t="s">
        <v>258</v>
      </c>
      <c r="B4" s="173"/>
    </row>
    <row r="5" spans="1:2" ht="50.25" customHeight="1">
      <c r="A5" s="172" t="s">
        <v>259</v>
      </c>
      <c r="B5" s="173"/>
    </row>
    <row r="6" spans="1:2" ht="66.75" customHeight="1">
      <c r="A6" s="172" t="s">
        <v>260</v>
      </c>
      <c r="B6" s="173"/>
    </row>
    <row r="7" spans="1:2" ht="51.75" customHeight="1">
      <c r="A7" s="172" t="s">
        <v>261</v>
      </c>
      <c r="B7" s="173"/>
    </row>
    <row r="8" spans="1:2" ht="54.75" customHeight="1">
      <c r="A8" s="172" t="s">
        <v>262</v>
      </c>
      <c r="B8" s="173"/>
    </row>
    <row r="9" spans="1:2" ht="84.75" customHeight="1">
      <c r="A9" s="172" t="s">
        <v>263</v>
      </c>
      <c r="B9" s="173"/>
    </row>
    <row r="10" spans="1:2" ht="66.75" customHeight="1">
      <c r="A10" s="172" t="s">
        <v>264</v>
      </c>
      <c r="B10" s="173"/>
    </row>
    <row r="11" spans="1:2" ht="50.25" customHeight="1">
      <c r="A11" s="172" t="s">
        <v>265</v>
      </c>
      <c r="B11" s="173"/>
    </row>
    <row r="12" spans="1:2" ht="57.75" customHeight="1">
      <c r="A12" s="172" t="s">
        <v>266</v>
      </c>
      <c r="B12" s="173"/>
    </row>
    <row r="13" spans="1:2" ht="39.75" customHeight="1">
      <c r="A13" s="172" t="s">
        <v>267</v>
      </c>
      <c r="B13" s="173"/>
    </row>
    <row r="14" spans="1:2" ht="37.5" customHeight="1">
      <c r="A14" s="174" t="s">
        <v>268</v>
      </c>
      <c r="B14" s="175"/>
    </row>
  </sheetData>
  <mergeCells count="1">
    <mergeCell ref="A1:B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54"/>
  <sheetViews>
    <sheetView showGridLines="0" tabSelected="1" workbookViewId="0">
      <selection activeCell="A14" sqref="A14"/>
    </sheetView>
  </sheetViews>
  <sheetFormatPr defaultColWidth="11.453125" defaultRowHeight="14.5"/>
  <cols>
    <col min="1" max="1" width="80.7265625" customWidth="1"/>
  </cols>
  <sheetData>
    <row r="1" spans="1:1" ht="29.5" thickBot="1">
      <c r="A1" s="179" t="s">
        <v>269</v>
      </c>
    </row>
    <row r="2" spans="1:1" ht="15.5" thickTop="1" thickBot="1">
      <c r="A2" s="176" t="s">
        <v>270</v>
      </c>
    </row>
    <row r="3" spans="1:1" ht="29.5" thickTop="1">
      <c r="A3" s="177" t="s">
        <v>271</v>
      </c>
    </row>
    <row r="4" spans="1:1" ht="43.5">
      <c r="A4" s="177" t="s">
        <v>272</v>
      </c>
    </row>
    <row r="5" spans="1:1" ht="29">
      <c r="A5" s="177" t="s">
        <v>273</v>
      </c>
    </row>
    <row r="6" spans="1:1" ht="43.5">
      <c r="A6" s="177" t="s">
        <v>274</v>
      </c>
    </row>
    <row r="7" spans="1:1" ht="29">
      <c r="A7" s="177" t="s">
        <v>275</v>
      </c>
    </row>
    <row r="8" spans="1:1" ht="29">
      <c r="A8" s="177" t="s">
        <v>276</v>
      </c>
    </row>
    <row r="9" spans="1:1">
      <c r="A9" s="177" t="s">
        <v>277</v>
      </c>
    </row>
    <row r="10" spans="1:1" ht="29">
      <c r="A10" s="177" t="s">
        <v>278</v>
      </c>
    </row>
    <row r="11" spans="1:1" ht="29">
      <c r="A11" s="177" t="s">
        <v>279</v>
      </c>
    </row>
    <row r="12" spans="1:1" ht="29">
      <c r="A12" s="177" t="s">
        <v>280</v>
      </c>
    </row>
    <row r="13" spans="1:1" ht="29">
      <c r="A13" s="177" t="s">
        <v>281</v>
      </c>
    </row>
    <row r="14" spans="1:1">
      <c r="A14" s="177" t="s">
        <v>282</v>
      </c>
    </row>
    <row r="15" spans="1:1" ht="29">
      <c r="A15" s="177" t="s">
        <v>283</v>
      </c>
    </row>
    <row r="16" spans="1:1" ht="29">
      <c r="A16" s="177" t="s">
        <v>284</v>
      </c>
    </row>
    <row r="17" spans="1:1" ht="29">
      <c r="A17" s="177" t="s">
        <v>285</v>
      </c>
    </row>
    <row r="18" spans="1:1" ht="29">
      <c r="A18" s="177" t="s">
        <v>286</v>
      </c>
    </row>
    <row r="19" spans="1:1" ht="29">
      <c r="A19" s="177" t="s">
        <v>287</v>
      </c>
    </row>
    <row r="20" spans="1:1" ht="29">
      <c r="A20" s="177" t="s">
        <v>288</v>
      </c>
    </row>
    <row r="21" spans="1:1" ht="29">
      <c r="A21" s="177" t="s">
        <v>289</v>
      </c>
    </row>
    <row r="22" spans="1:1" ht="29">
      <c r="A22" s="177" t="s">
        <v>290</v>
      </c>
    </row>
    <row r="23" spans="1:1" ht="29">
      <c r="A23" s="177" t="s">
        <v>291</v>
      </c>
    </row>
    <row r="24" spans="1:1" ht="43.5">
      <c r="A24" s="177" t="s">
        <v>292</v>
      </c>
    </row>
    <row r="25" spans="1:1" ht="29">
      <c r="A25" s="177" t="s">
        <v>293</v>
      </c>
    </row>
    <row r="26" spans="1:1" ht="29">
      <c r="A26" s="177" t="s">
        <v>294</v>
      </c>
    </row>
    <row r="27" spans="1:1" ht="43.5">
      <c r="A27" s="177" t="s">
        <v>295</v>
      </c>
    </row>
    <row r="28" spans="1:1" ht="29">
      <c r="A28" s="177" t="s">
        <v>296</v>
      </c>
    </row>
    <row r="29" spans="1:1" ht="29">
      <c r="A29" s="177" t="s">
        <v>297</v>
      </c>
    </row>
    <row r="30" spans="1:1" ht="29">
      <c r="A30" s="177" t="s">
        <v>298</v>
      </c>
    </row>
    <row r="31" spans="1:1" ht="43.5">
      <c r="A31" s="177" t="s">
        <v>299</v>
      </c>
    </row>
    <row r="32" spans="1:1" ht="43.5">
      <c r="A32" s="177" t="s">
        <v>300</v>
      </c>
    </row>
    <row r="33" spans="1:1" ht="29">
      <c r="A33" s="177" t="s">
        <v>301</v>
      </c>
    </row>
    <row r="34" spans="1:1" ht="43.5">
      <c r="A34" s="177" t="s">
        <v>302</v>
      </c>
    </row>
    <row r="35" spans="1:1" ht="29">
      <c r="A35" s="177" t="s">
        <v>303</v>
      </c>
    </row>
    <row r="36" spans="1:1" ht="29">
      <c r="A36" s="177" t="s">
        <v>304</v>
      </c>
    </row>
    <row r="37" spans="1:1" ht="29">
      <c r="A37" s="177" t="s">
        <v>305</v>
      </c>
    </row>
    <row r="38" spans="1:1" ht="43.5">
      <c r="A38" s="177" t="s">
        <v>306</v>
      </c>
    </row>
    <row r="39" spans="1:1" ht="43.5">
      <c r="A39" s="177" t="s">
        <v>307</v>
      </c>
    </row>
    <row r="40" spans="1:1" ht="43.5">
      <c r="A40" s="177" t="s">
        <v>308</v>
      </c>
    </row>
    <row r="41" spans="1:1" ht="58">
      <c r="A41" s="177" t="s">
        <v>309</v>
      </c>
    </row>
    <row r="42" spans="1:1" ht="29">
      <c r="A42" s="177" t="s">
        <v>310</v>
      </c>
    </row>
    <row r="43" spans="1:1" ht="43.5">
      <c r="A43" s="177" t="s">
        <v>311</v>
      </c>
    </row>
    <row r="44" spans="1:1" ht="43.5">
      <c r="A44" s="177" t="s">
        <v>312</v>
      </c>
    </row>
    <row r="45" spans="1:1" ht="29">
      <c r="A45" s="177" t="s">
        <v>313</v>
      </c>
    </row>
    <row r="46" spans="1:1" ht="29">
      <c r="A46" s="177" t="s">
        <v>314</v>
      </c>
    </row>
    <row r="47" spans="1:1" ht="29">
      <c r="A47" s="177" t="s">
        <v>315</v>
      </c>
    </row>
    <row r="48" spans="1:1" ht="43.5">
      <c r="A48" s="177" t="s">
        <v>316</v>
      </c>
    </row>
    <row r="49" spans="1:1" ht="43.5">
      <c r="A49" s="177" t="s">
        <v>317</v>
      </c>
    </row>
    <row r="50" spans="1:1" ht="29">
      <c r="A50" s="177" t="s">
        <v>318</v>
      </c>
    </row>
    <row r="51" spans="1:1" ht="29">
      <c r="A51" s="177" t="s">
        <v>319</v>
      </c>
    </row>
    <row r="52" spans="1:1" ht="29">
      <c r="A52" s="177" t="s">
        <v>320</v>
      </c>
    </row>
    <row r="53" spans="1:1" ht="43.5">
      <c r="A53" s="177" t="s">
        <v>321</v>
      </c>
    </row>
    <row r="54" spans="1:1" ht="43.5">
      <c r="A54" s="178" t="s">
        <v>322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356"/>
  <sheetViews>
    <sheetView showGridLines="0" tabSelected="1" workbookViewId="0">
      <selection activeCell="A14" sqref="A14"/>
    </sheetView>
  </sheetViews>
  <sheetFormatPr defaultColWidth="11.453125" defaultRowHeight="14.5"/>
  <cols>
    <col min="1" max="1" width="75.7265625" customWidth="1"/>
    <col min="2" max="2" width="17" customWidth="1"/>
    <col min="3" max="3" width="160" customWidth="1"/>
    <col min="4" max="4" width="22.7265625" customWidth="1"/>
  </cols>
  <sheetData>
    <row r="1" spans="1:3">
      <c r="A1" s="340" t="s">
        <v>323</v>
      </c>
      <c r="B1" s="340"/>
      <c r="C1" s="189"/>
    </row>
    <row r="2" spans="1:3">
      <c r="A2" s="190" t="s">
        <v>324</v>
      </c>
      <c r="B2" s="191" t="s">
        <v>325</v>
      </c>
      <c r="C2" s="191" t="s">
        <v>326</v>
      </c>
    </row>
    <row r="3" spans="1:3">
      <c r="A3" s="9" t="s">
        <v>327</v>
      </c>
      <c r="B3" s="8">
        <v>11201</v>
      </c>
      <c r="C3" t="str">
        <f t="shared" ref="C3:C66" si="0">B3&amp;"  "&amp;A3</f>
        <v>11201  Haberes</v>
      </c>
    </row>
    <row r="4" spans="1:3">
      <c r="A4" s="9" t="s">
        <v>328</v>
      </c>
      <c r="B4" s="8">
        <v>11301</v>
      </c>
      <c r="C4" t="str">
        <f t="shared" si="0"/>
        <v>11301  Sueldos base</v>
      </c>
    </row>
    <row r="5" spans="1:3">
      <c r="A5" s="9" t="s">
        <v>329</v>
      </c>
      <c r="B5" s="8">
        <v>11401</v>
      </c>
      <c r="C5" t="str">
        <f t="shared" si="0"/>
        <v>11401  Retribuciones por adscripción en el extranjero</v>
      </c>
    </row>
    <row r="6" spans="1:3">
      <c r="A6" s="9" t="s">
        <v>330</v>
      </c>
      <c r="B6" s="8">
        <v>12101</v>
      </c>
      <c r="C6" t="str">
        <f t="shared" si="0"/>
        <v>12101  Honorarios</v>
      </c>
    </row>
    <row r="7" spans="1:3">
      <c r="A7" s="9" t="s">
        <v>331</v>
      </c>
      <c r="B7" s="8">
        <v>12201</v>
      </c>
      <c r="C7" t="str">
        <f t="shared" si="0"/>
        <v>12201  Sueldos base al personal eventual</v>
      </c>
    </row>
    <row r="8" spans="1:3">
      <c r="A8" s="9" t="s">
        <v>332</v>
      </c>
      <c r="B8" s="8">
        <v>12202</v>
      </c>
      <c r="C8" t="str">
        <f t="shared" si="0"/>
        <v>12202  Compensaciones a sustitutos de profesores</v>
      </c>
    </row>
    <row r="9" spans="1:3">
      <c r="A9" s="9" t="s">
        <v>333</v>
      </c>
      <c r="B9" s="8">
        <v>12301</v>
      </c>
      <c r="C9" t="str">
        <f t="shared" si="0"/>
        <v>12301  Retribuciones por servicios de carácter social</v>
      </c>
    </row>
    <row r="10" spans="1:3">
      <c r="A10" s="9" t="s">
        <v>334</v>
      </c>
      <c r="B10" s="8">
        <v>12401</v>
      </c>
      <c r="C10" t="str">
        <f t="shared" si="0"/>
        <v>12401  Retribución a los representantes de los trabajadores y de los patrones en la Junta Federal de Conciliación y Arbitraje</v>
      </c>
    </row>
    <row r="11" spans="1:3">
      <c r="A11" s="9" t="s">
        <v>335</v>
      </c>
      <c r="B11" s="8">
        <v>13101</v>
      </c>
      <c r="C11" t="str">
        <f t="shared" si="0"/>
        <v>13101  Prima quinquenal por años de servicios efectivos prestados</v>
      </c>
    </row>
    <row r="12" spans="1:3">
      <c r="A12" s="9" t="s">
        <v>336</v>
      </c>
      <c r="B12" s="8">
        <v>13102</v>
      </c>
      <c r="C12" t="str">
        <f t="shared" si="0"/>
        <v>13102  Acreditación por años de servicio en la docencia y al personal administrativo de las instituciones de educación superior</v>
      </c>
    </row>
    <row r="13" spans="1:3">
      <c r="A13" s="9" t="s">
        <v>337</v>
      </c>
      <c r="B13" s="8">
        <v>13103</v>
      </c>
      <c r="C13" t="str">
        <f t="shared" si="0"/>
        <v>13103  Prima de perseverancia por años de servicio activo en el Ejército, Fuerza Aérea y Armada Mexicanos</v>
      </c>
    </row>
    <row r="14" spans="1:3">
      <c r="A14" s="9" t="s">
        <v>338</v>
      </c>
      <c r="B14" s="8">
        <v>13104</v>
      </c>
      <c r="C14" t="str">
        <f t="shared" si="0"/>
        <v>13104  Antigüedad</v>
      </c>
    </row>
    <row r="15" spans="1:3">
      <c r="A15" s="9" t="s">
        <v>339</v>
      </c>
      <c r="B15" s="8">
        <v>13201</v>
      </c>
      <c r="C15" t="str">
        <f t="shared" si="0"/>
        <v>13201  Primas de vacaciones y dominical</v>
      </c>
    </row>
    <row r="16" spans="1:3">
      <c r="A16" s="9" t="s">
        <v>340</v>
      </c>
      <c r="B16" s="8">
        <v>13202</v>
      </c>
      <c r="C16" t="str">
        <f t="shared" si="0"/>
        <v>13202  Aguinaldo o gratificación de fin de año</v>
      </c>
    </row>
    <row r="17" spans="1:3">
      <c r="A17" s="9" t="s">
        <v>341</v>
      </c>
      <c r="B17" s="8">
        <v>13301</v>
      </c>
      <c r="C17" t="str">
        <f t="shared" si="0"/>
        <v>13301  Remuneraciones por horas extraordinarias</v>
      </c>
    </row>
    <row r="18" spans="1:3">
      <c r="A18" s="9" t="s">
        <v>342</v>
      </c>
      <c r="B18" s="8">
        <v>13401</v>
      </c>
      <c r="C18" t="str">
        <f t="shared" si="0"/>
        <v>13401  Acreditación por titulación en la docencia</v>
      </c>
    </row>
    <row r="19" spans="1:3">
      <c r="A19" s="9" t="s">
        <v>343</v>
      </c>
      <c r="B19" s="8">
        <v>13402</v>
      </c>
      <c r="C19" t="str">
        <f t="shared" si="0"/>
        <v>13402  Acreditación al personal docente por años de estudio de licenciatura</v>
      </c>
    </row>
    <row r="20" spans="1:3">
      <c r="A20" s="9" t="s">
        <v>344</v>
      </c>
      <c r="B20" s="8">
        <v>13403</v>
      </c>
      <c r="C20" t="str">
        <f t="shared" si="0"/>
        <v>13403  Compensaciones por servicios especiales</v>
      </c>
    </row>
    <row r="21" spans="1:3">
      <c r="A21" s="9" t="s">
        <v>345</v>
      </c>
      <c r="B21" s="8">
        <v>13404</v>
      </c>
      <c r="C21" t="str">
        <f t="shared" si="0"/>
        <v>13404  Compensaciones por servicios eventuales</v>
      </c>
    </row>
    <row r="22" spans="1:3">
      <c r="A22" s="9" t="s">
        <v>346</v>
      </c>
      <c r="B22" s="8">
        <v>13405</v>
      </c>
      <c r="C22" t="str">
        <f t="shared" si="0"/>
        <v>13405  Compensaciones de retiro</v>
      </c>
    </row>
    <row r="23" spans="1:3">
      <c r="A23" s="9" t="s">
        <v>347</v>
      </c>
      <c r="B23" s="8">
        <v>13406</v>
      </c>
      <c r="C23" t="str">
        <f t="shared" si="0"/>
        <v>13406  Compensaciones de servicios</v>
      </c>
    </row>
    <row r="24" spans="1:3">
      <c r="A24" s="9" t="s">
        <v>348</v>
      </c>
      <c r="B24" s="8">
        <v>13407</v>
      </c>
      <c r="C24" t="str">
        <f t="shared" si="0"/>
        <v>13407  Compensaciones adicionales por servicios especiales</v>
      </c>
    </row>
    <row r="25" spans="1:3">
      <c r="A25" s="9" t="s">
        <v>349</v>
      </c>
      <c r="B25" s="8">
        <v>13408</v>
      </c>
      <c r="C25" t="str">
        <f t="shared" si="0"/>
        <v>13408  Asignaciones docentes, pedagógicas genéricas y específicas</v>
      </c>
    </row>
    <row r="26" spans="1:3">
      <c r="A26" s="9" t="s">
        <v>350</v>
      </c>
      <c r="B26" s="8">
        <v>13409</v>
      </c>
      <c r="C26" t="str">
        <f t="shared" si="0"/>
        <v>13409  Compensación por adquisición de material didáctico</v>
      </c>
    </row>
    <row r="27" spans="1:3">
      <c r="A27" s="9" t="s">
        <v>351</v>
      </c>
      <c r="B27" s="8">
        <v>13410</v>
      </c>
      <c r="C27" t="str">
        <f t="shared" si="0"/>
        <v>13410  Compensación por actualización y formación académica</v>
      </c>
    </row>
    <row r="28" spans="1:3">
      <c r="A28" s="9" t="s">
        <v>352</v>
      </c>
      <c r="B28" s="8">
        <v>13411</v>
      </c>
      <c r="C28" t="str">
        <f t="shared" si="0"/>
        <v>13411  Compensaciones a médicos residentes</v>
      </c>
    </row>
    <row r="29" spans="1:3">
      <c r="A29" s="9" t="s">
        <v>353</v>
      </c>
      <c r="B29" s="8">
        <v>13412</v>
      </c>
      <c r="C29" t="str">
        <f t="shared" si="0"/>
        <v>13412  Gastos contingentes para el personal radicado en el extranjero</v>
      </c>
    </row>
    <row r="30" spans="1:3">
      <c r="A30" s="9" t="s">
        <v>354</v>
      </c>
      <c r="B30" s="8">
        <v>13413</v>
      </c>
      <c r="C30" t="str">
        <f t="shared" si="0"/>
        <v>13413  Asignaciones inherentes a la conclusión de servicios en la Administración Pública Federal</v>
      </c>
    </row>
    <row r="31" spans="1:3">
      <c r="A31" s="9" t="s">
        <v>355</v>
      </c>
      <c r="B31" s="8">
        <v>13414</v>
      </c>
      <c r="C31" t="str">
        <f t="shared" si="0"/>
        <v>13414  Asignaciones conforme al régimen laboral</v>
      </c>
    </row>
    <row r="32" spans="1:3">
      <c r="A32" s="9" t="s">
        <v>356</v>
      </c>
      <c r="B32" s="8">
        <v>13501</v>
      </c>
      <c r="C32" t="str">
        <f t="shared" si="0"/>
        <v>13501  Sobrehaberes</v>
      </c>
    </row>
    <row r="33" spans="1:3">
      <c r="A33" s="9" t="s">
        <v>357</v>
      </c>
      <c r="B33" s="8">
        <v>13601</v>
      </c>
      <c r="C33" t="str">
        <f t="shared" si="0"/>
        <v>13601  Asignaciones de técnico</v>
      </c>
    </row>
    <row r="34" spans="1:3">
      <c r="A34" s="9" t="s">
        <v>358</v>
      </c>
      <c r="B34" s="8">
        <v>13602</v>
      </c>
      <c r="C34" t="str">
        <f t="shared" si="0"/>
        <v>13602  Asignaciones de mando</v>
      </c>
    </row>
    <row r="35" spans="1:3">
      <c r="A35" s="9" t="s">
        <v>359</v>
      </c>
      <c r="B35" s="8">
        <v>13603</v>
      </c>
      <c r="C35" t="str">
        <f t="shared" si="0"/>
        <v>13603  Asignaciones por comisión</v>
      </c>
    </row>
    <row r="36" spans="1:3">
      <c r="A36" s="9" t="s">
        <v>360</v>
      </c>
      <c r="B36" s="8">
        <v>13604</v>
      </c>
      <c r="C36" t="str">
        <f t="shared" si="0"/>
        <v>13604  Asignaciones de vuelo</v>
      </c>
    </row>
    <row r="37" spans="1:3">
      <c r="A37" s="9" t="s">
        <v>361</v>
      </c>
      <c r="B37" s="8">
        <v>13605</v>
      </c>
      <c r="C37" t="str">
        <f t="shared" si="0"/>
        <v>13605  Asignaciones de técnico especial</v>
      </c>
    </row>
    <row r="38" spans="1:3">
      <c r="A38" s="9" t="s">
        <v>362</v>
      </c>
      <c r="B38" s="8">
        <v>13701</v>
      </c>
      <c r="C38" t="str">
        <f t="shared" si="0"/>
        <v>13701  Honorarios especiales</v>
      </c>
    </row>
    <row r="39" spans="1:3">
      <c r="A39" s="9" t="s">
        <v>363</v>
      </c>
      <c r="B39" s="8">
        <v>13801</v>
      </c>
      <c r="C39" t="str">
        <f t="shared" si="0"/>
        <v>13801  Participaciones por vigilancia en el cumplimiento de las leyes y custodia de valores</v>
      </c>
    </row>
    <row r="40" spans="1:3">
      <c r="A40" s="9" t="s">
        <v>364</v>
      </c>
      <c r="B40" s="8">
        <v>14101</v>
      </c>
      <c r="C40" t="str">
        <f t="shared" si="0"/>
        <v>14101  Aportaciones al ISSSTE</v>
      </c>
    </row>
    <row r="41" spans="1:3">
      <c r="A41" s="9" t="s">
        <v>365</v>
      </c>
      <c r="B41" s="8">
        <v>14102</v>
      </c>
      <c r="C41" t="str">
        <f t="shared" si="0"/>
        <v>14102  Aportaciones al ISSFAM</v>
      </c>
    </row>
    <row r="42" spans="1:3">
      <c r="A42" s="9" t="s">
        <v>366</v>
      </c>
      <c r="B42" s="8">
        <v>14103</v>
      </c>
      <c r="C42" t="str">
        <f t="shared" si="0"/>
        <v>14103  Aportaciones al IMSS</v>
      </c>
    </row>
    <row r="43" spans="1:3">
      <c r="A43" s="9" t="s">
        <v>367</v>
      </c>
      <c r="B43" s="8">
        <v>14104</v>
      </c>
      <c r="C43" t="str">
        <f t="shared" si="0"/>
        <v>14104  Aportaciones de seguridad social contractuales</v>
      </c>
    </row>
    <row r="44" spans="1:3">
      <c r="A44" s="9" t="s">
        <v>368</v>
      </c>
      <c r="B44" s="8">
        <v>14105</v>
      </c>
      <c r="C44" t="str">
        <f t="shared" si="0"/>
        <v>14105  Aportaciones al seguro de cesantía en edad avanzada y vejez</v>
      </c>
    </row>
    <row r="45" spans="1:3">
      <c r="A45" s="9" t="s">
        <v>369</v>
      </c>
      <c r="B45" s="8">
        <v>14201</v>
      </c>
      <c r="C45" t="str">
        <f t="shared" si="0"/>
        <v>14201  Aportaciones al FOVISSSTE</v>
      </c>
    </row>
    <row r="46" spans="1:3">
      <c r="A46" s="9" t="s">
        <v>370</v>
      </c>
      <c r="B46" s="8">
        <v>14202</v>
      </c>
      <c r="C46" t="str">
        <f t="shared" si="0"/>
        <v>14202  Aportaciones al INFONAVIT</v>
      </c>
    </row>
    <row r="47" spans="1:3">
      <c r="A47" s="9" t="s">
        <v>371</v>
      </c>
      <c r="B47" s="8">
        <v>14301</v>
      </c>
      <c r="C47" t="str">
        <f t="shared" si="0"/>
        <v>14301  Aportaciones al Sistema de Ahorro para el Retiro</v>
      </c>
    </row>
    <row r="48" spans="1:3">
      <c r="A48" s="9" t="s">
        <v>372</v>
      </c>
      <c r="B48" s="8">
        <v>14302</v>
      </c>
      <c r="C48" t="str">
        <f t="shared" si="0"/>
        <v>14302  Depósitos para el ahorro solidario</v>
      </c>
    </row>
    <row r="49" spans="1:3">
      <c r="A49" s="9" t="s">
        <v>373</v>
      </c>
      <c r="B49" s="8">
        <v>14401</v>
      </c>
      <c r="C49" t="str">
        <f t="shared" si="0"/>
        <v>14401  Cuotas para el seguro de vida del personal civil</v>
      </c>
    </row>
    <row r="50" spans="1:3">
      <c r="A50" s="9" t="s">
        <v>374</v>
      </c>
      <c r="B50" s="8">
        <v>14402</v>
      </c>
      <c r="C50" t="str">
        <f t="shared" si="0"/>
        <v>14402  Cuotas para el seguro de vida del personal militar</v>
      </c>
    </row>
    <row r="51" spans="1:3">
      <c r="A51" s="9" t="s">
        <v>375</v>
      </c>
      <c r="B51" s="8">
        <v>14403</v>
      </c>
      <c r="C51" t="str">
        <f t="shared" si="0"/>
        <v>14403  Cuotas para el seguro de gastos médicos del personal civil</v>
      </c>
    </row>
    <row r="52" spans="1:3">
      <c r="A52" s="9" t="s">
        <v>376</v>
      </c>
      <c r="B52" s="8">
        <v>14404</v>
      </c>
      <c r="C52" t="str">
        <f t="shared" si="0"/>
        <v>14404  Cuotas para el seguro de separación individualizado</v>
      </c>
    </row>
    <row r="53" spans="1:3">
      <c r="A53" s="9" t="s">
        <v>377</v>
      </c>
      <c r="B53" s="8">
        <v>14405</v>
      </c>
      <c r="C53" t="str">
        <f t="shared" si="0"/>
        <v>14405  Cuotas para el seguro colectivo de retiro</v>
      </c>
    </row>
    <row r="54" spans="1:3">
      <c r="A54" s="9" t="s">
        <v>378</v>
      </c>
      <c r="B54" s="8">
        <v>14406</v>
      </c>
      <c r="C54" t="str">
        <f t="shared" si="0"/>
        <v>14406  Seguro de responsabilidad civil, asistencia legal y otros seguros</v>
      </c>
    </row>
    <row r="55" spans="1:3">
      <c r="A55" s="9" t="s">
        <v>379</v>
      </c>
      <c r="B55" s="8">
        <v>15101</v>
      </c>
      <c r="C55" t="str">
        <f t="shared" si="0"/>
        <v>15101  Cuotas para el fondo de ahorro del personal civil</v>
      </c>
    </row>
    <row r="56" spans="1:3">
      <c r="A56" s="9" t="s">
        <v>380</v>
      </c>
      <c r="B56" s="8">
        <v>15102</v>
      </c>
      <c r="C56" t="str">
        <f t="shared" si="0"/>
        <v>15102  Cuotas para el fondo de ahorro de generales, almirantes, jefes y oficiales</v>
      </c>
    </row>
    <row r="57" spans="1:3">
      <c r="A57" s="9" t="s">
        <v>381</v>
      </c>
      <c r="B57" s="8">
        <v>15103</v>
      </c>
      <c r="C57" t="str">
        <f t="shared" si="0"/>
        <v>15103  Cuotas para el fondo de trabajo del personal del Ejército, Fuerza Aérea y Armada Mexicanos</v>
      </c>
    </row>
    <row r="58" spans="1:3">
      <c r="A58" s="9" t="s">
        <v>382</v>
      </c>
      <c r="B58" s="8">
        <v>15201</v>
      </c>
      <c r="C58" t="str">
        <f t="shared" si="0"/>
        <v>15201  Indemnizaciones por accidentes en el trabajo</v>
      </c>
    </row>
    <row r="59" spans="1:3">
      <c r="A59" s="9" t="s">
        <v>383</v>
      </c>
      <c r="B59" s="8">
        <v>15202</v>
      </c>
      <c r="C59" t="str">
        <f t="shared" si="0"/>
        <v>15202  Pago de liquidaciones</v>
      </c>
    </row>
    <row r="60" spans="1:3">
      <c r="A60" s="9" t="s">
        <v>384</v>
      </c>
      <c r="B60" s="8">
        <v>15301</v>
      </c>
      <c r="C60" t="str">
        <f t="shared" si="0"/>
        <v>15301  Prestaciones de retiro</v>
      </c>
    </row>
    <row r="61" spans="1:3">
      <c r="A61" s="9" t="s">
        <v>385</v>
      </c>
      <c r="B61" s="8">
        <v>15401</v>
      </c>
      <c r="C61" t="str">
        <f t="shared" si="0"/>
        <v>15401  Prestaciones establecidas por condiciones generales de trabajo o contratos colectivos de trabajo</v>
      </c>
    </row>
    <row r="62" spans="1:3">
      <c r="A62" s="9" t="s">
        <v>386</v>
      </c>
      <c r="B62" s="8">
        <v>15402</v>
      </c>
      <c r="C62" t="str">
        <f t="shared" si="0"/>
        <v>15402  Compensación garantizada</v>
      </c>
    </row>
    <row r="63" spans="1:3">
      <c r="A63" s="9" t="s">
        <v>387</v>
      </c>
      <c r="B63" s="8">
        <v>15403</v>
      </c>
      <c r="C63" t="str">
        <f t="shared" si="0"/>
        <v>15403  Asignaciones adicionales al sueldo</v>
      </c>
    </row>
    <row r="64" spans="1:3">
      <c r="A64" s="9" t="s">
        <v>388</v>
      </c>
      <c r="B64" s="8">
        <v>15501</v>
      </c>
      <c r="C64" t="str">
        <f t="shared" si="0"/>
        <v>15501  Apoyos a la capacitación de los servidores públicos</v>
      </c>
    </row>
    <row r="65" spans="1:3">
      <c r="A65" s="9" t="s">
        <v>389</v>
      </c>
      <c r="B65" s="8">
        <v>15901</v>
      </c>
      <c r="C65" t="str">
        <f t="shared" si="0"/>
        <v>15901  Otras prestaciones</v>
      </c>
    </row>
    <row r="66" spans="1:3">
      <c r="A66" s="9" t="s">
        <v>390</v>
      </c>
      <c r="B66" s="8">
        <v>15902</v>
      </c>
      <c r="C66" t="str">
        <f t="shared" si="0"/>
        <v>15902  Pago extraordinario por riesgo</v>
      </c>
    </row>
    <row r="67" spans="1:3">
      <c r="A67" s="9" t="s">
        <v>391</v>
      </c>
      <c r="B67" s="8">
        <v>16101</v>
      </c>
      <c r="C67" t="str">
        <f t="shared" ref="C67:C130" si="1">B67&amp;"  "&amp;A67</f>
        <v>16101  Incrementos a las percepciones</v>
      </c>
    </row>
    <row r="68" spans="1:3">
      <c r="A68" s="9" t="s">
        <v>392</v>
      </c>
      <c r="B68" s="8">
        <v>16102</v>
      </c>
      <c r="C68" t="str">
        <f t="shared" si="1"/>
        <v>16102  Creación de plazas</v>
      </c>
    </row>
    <row r="69" spans="1:3">
      <c r="A69" s="9" t="s">
        <v>393</v>
      </c>
      <c r="B69" s="8">
        <v>16103</v>
      </c>
      <c r="C69" t="str">
        <f t="shared" si="1"/>
        <v>16103  Otras medidas de carácter laboral y económico</v>
      </c>
    </row>
    <row r="70" spans="1:3">
      <c r="A70" s="9" t="s">
        <v>394</v>
      </c>
      <c r="B70" s="8">
        <v>16104</v>
      </c>
      <c r="C70" t="str">
        <f t="shared" si="1"/>
        <v>16104  Previsiones para aportaciones al ISSSTE</v>
      </c>
    </row>
    <row r="71" spans="1:3">
      <c r="A71" s="9" t="s">
        <v>395</v>
      </c>
      <c r="B71" s="8">
        <v>16105</v>
      </c>
      <c r="C71" t="str">
        <f t="shared" si="1"/>
        <v>16105  Previsiones para aportaciones al FOVISSSTE</v>
      </c>
    </row>
    <row r="72" spans="1:3">
      <c r="A72" s="9" t="s">
        <v>396</v>
      </c>
      <c r="B72" s="8">
        <v>16106</v>
      </c>
      <c r="C72" t="str">
        <f t="shared" si="1"/>
        <v>16106  Previsiones para aportaciones al Sistema de Ahorro para el Retiro</v>
      </c>
    </row>
    <row r="73" spans="1:3">
      <c r="A73" s="9" t="s">
        <v>397</v>
      </c>
      <c r="B73" s="8">
        <v>16107</v>
      </c>
      <c r="C73" t="str">
        <f t="shared" si="1"/>
        <v>16107  Previsiones para aportaciones al seguro de cesantía en edad avanzada y vejez</v>
      </c>
    </row>
    <row r="74" spans="1:3">
      <c r="A74" s="9" t="s">
        <v>398</v>
      </c>
      <c r="B74" s="8">
        <v>16108</v>
      </c>
      <c r="C74" t="str">
        <f t="shared" si="1"/>
        <v>16108  Previsiones para los depósitos al ahorro solidario</v>
      </c>
    </row>
    <row r="75" spans="1:3">
      <c r="A75" s="9" t="s">
        <v>399</v>
      </c>
      <c r="B75" s="8">
        <v>17101</v>
      </c>
      <c r="C75" t="str">
        <f t="shared" si="1"/>
        <v>17101  Estímulos por productividad y eficiencia</v>
      </c>
    </row>
    <row r="76" spans="1:3">
      <c r="A76" s="9" t="s">
        <v>400</v>
      </c>
      <c r="B76" s="8">
        <v>17102</v>
      </c>
      <c r="C76" t="str">
        <f t="shared" si="1"/>
        <v>17102  Estímulos al personal operativo</v>
      </c>
    </row>
    <row r="77" spans="1:3">
      <c r="A77" s="9" t="s">
        <v>401</v>
      </c>
      <c r="B77" s="8">
        <v>21101</v>
      </c>
      <c r="C77" t="str">
        <f t="shared" si="1"/>
        <v>21101  Materiales y útiles de oficina</v>
      </c>
    </row>
    <row r="78" spans="1:3">
      <c r="A78" s="9" t="s">
        <v>402</v>
      </c>
      <c r="B78" s="8">
        <v>21201</v>
      </c>
      <c r="C78" t="str">
        <f t="shared" si="1"/>
        <v>21201  Materiales y útiles de impresión y reproducción</v>
      </c>
    </row>
    <row r="79" spans="1:3">
      <c r="A79" s="9" t="s">
        <v>403</v>
      </c>
      <c r="B79" s="8">
        <v>21301</v>
      </c>
      <c r="C79" t="str">
        <f t="shared" si="1"/>
        <v>21301  Material estadístico y geográfico</v>
      </c>
    </row>
    <row r="80" spans="1:3">
      <c r="A80" s="9" t="s">
        <v>404</v>
      </c>
      <c r="B80" s="8">
        <v>21401</v>
      </c>
      <c r="C80" t="str">
        <f t="shared" si="1"/>
        <v>21401  Materiales y útiles consumibles para el procesamiento en equipos y bienes informáticos.</v>
      </c>
    </row>
    <row r="81" spans="1:3">
      <c r="A81" s="9" t="s">
        <v>405</v>
      </c>
      <c r="B81" s="8">
        <v>21501</v>
      </c>
      <c r="C81" t="str">
        <f t="shared" si="1"/>
        <v>21501  Material de apoyo informativo</v>
      </c>
    </row>
    <row r="82" spans="1:3">
      <c r="A82" s="9" t="s">
        <v>406</v>
      </c>
      <c r="B82" s="8">
        <v>21502</v>
      </c>
      <c r="C82" t="str">
        <f t="shared" si="1"/>
        <v>21502  Material para información en actividades de investigación científica y tecnológica</v>
      </c>
    </row>
    <row r="83" spans="1:3">
      <c r="A83" s="9" t="s">
        <v>407</v>
      </c>
      <c r="B83" s="8">
        <v>21601</v>
      </c>
      <c r="C83" t="str">
        <f t="shared" si="1"/>
        <v>21601  Material de limpieza</v>
      </c>
    </row>
    <row r="84" spans="1:3">
      <c r="A84" s="9" t="s">
        <v>408</v>
      </c>
      <c r="B84" s="8">
        <v>21701</v>
      </c>
      <c r="C84" t="str">
        <f t="shared" si="1"/>
        <v>21701  Materiales y suministros para planteles educativos</v>
      </c>
    </row>
    <row r="85" spans="1:3">
      <c r="A85" s="9" t="s">
        <v>409</v>
      </c>
      <c r="B85" s="8">
        <v>22101</v>
      </c>
      <c r="C85" t="str">
        <f t="shared" si="1"/>
        <v>22101  Productos alimenticios para el Ejército, Fuerza Aérea y Armada Mexicanos, y para los efectivos que participen en programas de seguridad pública</v>
      </c>
    </row>
    <row r="86" spans="1:3">
      <c r="A86" s="9" t="s">
        <v>410</v>
      </c>
      <c r="B86" s="8">
        <v>22102</v>
      </c>
      <c r="C86" t="str">
        <f t="shared" si="1"/>
        <v>22102  Productos alimenticios para personas derivado de la prestación de servicios públicos en unidades de salud, educativas, de readaptación social y otras</v>
      </c>
    </row>
    <row r="87" spans="1:3">
      <c r="A87" s="9" t="s">
        <v>411</v>
      </c>
      <c r="B87" s="8">
        <v>22103</v>
      </c>
      <c r="C87" t="str">
        <f t="shared" si="1"/>
        <v>22103  Productos alimenticios para el personal que realiza labores en campo o de supervisión</v>
      </c>
    </row>
    <row r="88" spans="1:3">
      <c r="A88" s="9" t="s">
        <v>412</v>
      </c>
      <c r="B88" s="8">
        <v>22104</v>
      </c>
      <c r="C88" t="str">
        <f t="shared" si="1"/>
        <v>22104  Productos alimenticios para el personal en las instalaciones de las dependencias y entidades</v>
      </c>
    </row>
    <row r="89" spans="1:3">
      <c r="A89" s="9" t="s">
        <v>413</v>
      </c>
      <c r="B89" s="8">
        <v>22105</v>
      </c>
      <c r="C89" t="str">
        <f t="shared" si="1"/>
        <v>22105  Productos alimenticios para la población en caso de desastres naturales</v>
      </c>
    </row>
    <row r="90" spans="1:3">
      <c r="A90" s="9" t="s">
        <v>414</v>
      </c>
      <c r="B90" s="8">
        <v>22106</v>
      </c>
      <c r="C90" t="str">
        <f t="shared" si="1"/>
        <v>22106  Productos alimenticios para el personal derivado de actividades extraordinarias (Se modifica)</v>
      </c>
    </row>
    <row r="91" spans="1:3">
      <c r="A91" s="9" t="s">
        <v>415</v>
      </c>
      <c r="B91" s="8">
        <v>22201</v>
      </c>
      <c r="C91" t="str">
        <f t="shared" si="1"/>
        <v>22201  Productos alimenticios para animales</v>
      </c>
    </row>
    <row r="92" spans="1:3">
      <c r="A92" s="9" t="s">
        <v>416</v>
      </c>
      <c r="B92" s="8">
        <v>22301</v>
      </c>
      <c r="C92" t="str">
        <f t="shared" si="1"/>
        <v>22301  Utensilios para el servicio de alimentación</v>
      </c>
    </row>
    <row r="93" spans="1:3">
      <c r="A93" s="9" t="s">
        <v>417</v>
      </c>
      <c r="B93" s="8">
        <v>23101</v>
      </c>
      <c r="C93" t="str">
        <f t="shared" si="1"/>
        <v>23101  Productos alimenticios, agropecuarios y forestales adquiridos como materia prima</v>
      </c>
    </row>
    <row r="94" spans="1:3">
      <c r="A94" s="9" t="s">
        <v>418</v>
      </c>
      <c r="B94" s="8">
        <v>23201</v>
      </c>
      <c r="C94" t="str">
        <f t="shared" si="1"/>
        <v>23201  Insumos textiles adquiridos como materia prima</v>
      </c>
    </row>
    <row r="95" spans="1:3">
      <c r="A95" s="9" t="s">
        <v>419</v>
      </c>
      <c r="B95" s="8">
        <v>23301</v>
      </c>
      <c r="C95" t="str">
        <f t="shared" si="1"/>
        <v>23301  Productos de papel, cartón e impresos adquiridos como materia prima</v>
      </c>
    </row>
    <row r="96" spans="1:3">
      <c r="A96" s="9" t="s">
        <v>420</v>
      </c>
      <c r="B96" s="8">
        <v>23401</v>
      </c>
      <c r="C96" t="str">
        <f t="shared" si="1"/>
        <v>23401  Combustibles, lubricantes, aditivos, carbón y sus derivados adquiridos como materia prima</v>
      </c>
    </row>
    <row r="97" spans="1:3">
      <c r="A97" s="9" t="s">
        <v>421</v>
      </c>
      <c r="B97" s="8">
        <v>23501</v>
      </c>
      <c r="C97" t="str">
        <f t="shared" si="1"/>
        <v>23501  Productos químicos, farmacéuticos y de laboratorio adquiridos como materia prima</v>
      </c>
    </row>
    <row r="98" spans="1:3">
      <c r="A98" s="9" t="s">
        <v>422</v>
      </c>
      <c r="B98" s="8">
        <v>23601</v>
      </c>
      <c r="C98" t="str">
        <f t="shared" si="1"/>
        <v>23601  Productos metálicos y a base de minerales no metálicos adquiridos como materia prima</v>
      </c>
    </row>
    <row r="99" spans="1:3">
      <c r="A99" s="9" t="s">
        <v>423</v>
      </c>
      <c r="B99" s="8">
        <v>23701</v>
      </c>
      <c r="C99" t="str">
        <f t="shared" si="1"/>
        <v>23701  Productos de cuero, piel, plástico y hule adquiridos como materia prima</v>
      </c>
    </row>
    <row r="100" spans="1:3">
      <c r="A100" s="9" t="s">
        <v>424</v>
      </c>
      <c r="B100" s="8">
        <v>23801</v>
      </c>
      <c r="C100" t="str">
        <f t="shared" si="1"/>
        <v>23801  Mercancías para su comercialización en tiendas del sector público</v>
      </c>
    </row>
    <row r="101" spans="1:3">
      <c r="A101" s="9" t="s">
        <v>425</v>
      </c>
      <c r="B101" s="8">
        <v>23901</v>
      </c>
      <c r="C101" t="str">
        <f t="shared" si="1"/>
        <v>23901  Otros productos adquiridos como materia prima</v>
      </c>
    </row>
    <row r="102" spans="1:3">
      <c r="A102" s="9" t="s">
        <v>426</v>
      </c>
      <c r="B102" s="8">
        <v>23902</v>
      </c>
      <c r="C102" t="str">
        <f t="shared" si="1"/>
        <v>23902  Petróleo, gas y sus derivados adquiridos como materia prima</v>
      </c>
    </row>
    <row r="103" spans="1:3">
      <c r="A103" s="9" t="s">
        <v>427</v>
      </c>
      <c r="B103" s="8">
        <v>24101</v>
      </c>
      <c r="C103" t="str">
        <f t="shared" si="1"/>
        <v>24101  Productos minerales no metálicos</v>
      </c>
    </row>
    <row r="104" spans="1:3">
      <c r="A104" s="9" t="s">
        <v>428</v>
      </c>
      <c r="B104" s="8">
        <v>24201</v>
      </c>
      <c r="C104" t="str">
        <f t="shared" si="1"/>
        <v>24201  Cemento y productos de concreto</v>
      </c>
    </row>
    <row r="105" spans="1:3">
      <c r="A105" s="9" t="s">
        <v>429</v>
      </c>
      <c r="B105" s="8">
        <v>24301</v>
      </c>
      <c r="C105" t="str">
        <f t="shared" si="1"/>
        <v>24301  Cal, yeso y productos de yeso</v>
      </c>
    </row>
    <row r="106" spans="1:3">
      <c r="A106" s="9" t="s">
        <v>430</v>
      </c>
      <c r="B106" s="8">
        <v>24401</v>
      </c>
      <c r="C106" t="str">
        <f t="shared" si="1"/>
        <v>24401  Madera y productos de madera</v>
      </c>
    </row>
    <row r="107" spans="1:3">
      <c r="A107" s="9" t="s">
        <v>431</v>
      </c>
      <c r="B107" s="8">
        <v>24501</v>
      </c>
      <c r="C107" t="str">
        <f t="shared" si="1"/>
        <v>24501  Vidrio y productos de vidrio</v>
      </c>
    </row>
    <row r="108" spans="1:3">
      <c r="A108" s="9" t="s">
        <v>432</v>
      </c>
      <c r="B108" s="8">
        <v>24601</v>
      </c>
      <c r="C108" t="str">
        <f t="shared" si="1"/>
        <v>24601  Material eléctrico y electrónico</v>
      </c>
    </row>
    <row r="109" spans="1:3">
      <c r="A109" s="9" t="s">
        <v>433</v>
      </c>
      <c r="B109" s="8">
        <v>24701</v>
      </c>
      <c r="C109" t="str">
        <f t="shared" si="1"/>
        <v>24701  Artículos metálicos para la construcción</v>
      </c>
    </row>
    <row r="110" spans="1:3">
      <c r="A110" s="9" t="s">
        <v>434</v>
      </c>
      <c r="B110" s="8">
        <v>24801</v>
      </c>
      <c r="C110" t="str">
        <f t="shared" si="1"/>
        <v>24801  Materiales complementarios</v>
      </c>
    </row>
    <row r="111" spans="1:3">
      <c r="A111" s="9" t="s">
        <v>435</v>
      </c>
      <c r="B111" s="8">
        <v>24901</v>
      </c>
      <c r="C111" t="str">
        <f t="shared" si="1"/>
        <v>24901  Otros materiales y artículos de construcción y reparación</v>
      </c>
    </row>
    <row r="112" spans="1:3">
      <c r="A112" s="9" t="s">
        <v>436</v>
      </c>
      <c r="B112" s="8">
        <v>25101</v>
      </c>
      <c r="C112" t="str">
        <f t="shared" si="1"/>
        <v>25101  Productos químicos básicos</v>
      </c>
    </row>
    <row r="113" spans="1:3">
      <c r="A113" s="9" t="s">
        <v>437</v>
      </c>
      <c r="B113" s="8">
        <v>25201</v>
      </c>
      <c r="C113" t="str">
        <f t="shared" si="1"/>
        <v>25201  Plaguicidas, abonos y fertilizantes</v>
      </c>
    </row>
    <row r="114" spans="1:3">
      <c r="A114" s="9" t="s">
        <v>438</v>
      </c>
      <c r="B114" s="8">
        <v>25301</v>
      </c>
      <c r="C114" t="str">
        <f t="shared" si="1"/>
        <v>25301  Medicinas y productos farmacéuticos</v>
      </c>
    </row>
    <row r="115" spans="1:3">
      <c r="A115" s="9" t="s">
        <v>439</v>
      </c>
      <c r="B115" s="8">
        <v>25401</v>
      </c>
      <c r="C115" t="str">
        <f t="shared" si="1"/>
        <v>25401  Materiales, accesorios y suministros médicos</v>
      </c>
    </row>
    <row r="116" spans="1:3">
      <c r="A116" s="9" t="s">
        <v>440</v>
      </c>
      <c r="B116" s="8">
        <v>25501</v>
      </c>
      <c r="C116" t="str">
        <f t="shared" si="1"/>
        <v>25501  Materiales, accesorios y suministros de laboratorio</v>
      </c>
    </row>
    <row r="117" spans="1:3">
      <c r="A117" s="9" t="s">
        <v>441</v>
      </c>
      <c r="B117" s="8">
        <v>25601</v>
      </c>
      <c r="C117" t="str">
        <f t="shared" si="1"/>
        <v>25601  Fibras sintéticas, hules, plásticos y derivados</v>
      </c>
    </row>
    <row r="118" spans="1:3">
      <c r="A118" s="9" t="s">
        <v>442</v>
      </c>
      <c r="B118" s="8">
        <v>25901</v>
      </c>
      <c r="C118" t="str">
        <f t="shared" si="1"/>
        <v>25901  Otros productos químicos</v>
      </c>
    </row>
    <row r="119" spans="1:3">
      <c r="A119" s="9" t="s">
        <v>443</v>
      </c>
      <c r="B119" s="8">
        <v>26101</v>
      </c>
      <c r="C119" t="str">
        <f t="shared" si="1"/>
        <v>26101  Combustibles, lubricantes y aditivos para vehículos terrestres, aéreos, marítimos, lacustres y fluviales destinados a la ejecución de programas de seguridad pública y nacional</v>
      </c>
    </row>
    <row r="120" spans="1:3">
      <c r="A120" s="9" t="s">
        <v>444</v>
      </c>
      <c r="B120" s="8">
        <v>26102</v>
      </c>
      <c r="C120" t="str">
        <f t="shared" si="1"/>
        <v>26102  Combustibles, lubricantes y aditivos para vehículos terrestres, aéreos, marítimos, lacustres y fluviales destinados a servicios públicos y la operación de programas públicos</v>
      </c>
    </row>
    <row r="121" spans="1:3">
      <c r="A121" s="9" t="s">
        <v>445</v>
      </c>
      <c r="B121" s="8">
        <v>26103</v>
      </c>
      <c r="C121" t="str">
        <f t="shared" si="1"/>
        <v>26103  Combustibles, lubricantes y aditivos para vehículos terrestres, aéreos, marítimos, lacustres y fluviales destinados a servicios administrativos</v>
      </c>
    </row>
    <row r="122" spans="1:3">
      <c r="A122" s="9" t="s">
        <v>446</v>
      </c>
      <c r="B122" s="8">
        <v>26104</v>
      </c>
      <c r="C122" t="str">
        <f t="shared" si="1"/>
        <v>26104  Combustibles, lubricantes y aditivos para vehículos terrestres, aéreos, marítimos, lacustres y fluviales asignados a servidores públicos</v>
      </c>
    </row>
    <row r="123" spans="1:3">
      <c r="A123" s="9" t="s">
        <v>447</v>
      </c>
      <c r="B123" s="8">
        <v>26105</v>
      </c>
      <c r="C123" t="str">
        <f t="shared" si="1"/>
        <v>26105  Combustibles, lubricantes y aditivos para maquinaria, equipo de producción y servicios administrativos</v>
      </c>
    </row>
    <row r="124" spans="1:3">
      <c r="A124" s="9" t="s">
        <v>448</v>
      </c>
      <c r="B124" s="8">
        <v>26106</v>
      </c>
      <c r="C124" t="str">
        <f t="shared" si="1"/>
        <v>26106  PIDIREGAS cargos variables</v>
      </c>
    </row>
    <row r="125" spans="1:3">
      <c r="A125" s="9" t="s">
        <v>449</v>
      </c>
      <c r="B125" s="8">
        <v>26107</v>
      </c>
      <c r="C125" t="str">
        <f t="shared" si="1"/>
        <v>26107  Combustibles nacionales para plantas productivas</v>
      </c>
    </row>
    <row r="126" spans="1:3">
      <c r="A126" s="9" t="s">
        <v>450</v>
      </c>
      <c r="B126" s="8">
        <v>26108</v>
      </c>
      <c r="C126" t="str">
        <f t="shared" si="1"/>
        <v>26108  Combustibles de importación para plantas productivas</v>
      </c>
    </row>
    <row r="127" spans="1:3">
      <c r="A127" s="9" t="s">
        <v>451</v>
      </c>
      <c r="B127" s="8">
        <v>27101</v>
      </c>
      <c r="C127" t="str">
        <f t="shared" si="1"/>
        <v>27101  Vestuario y uniformes</v>
      </c>
    </row>
    <row r="128" spans="1:3">
      <c r="A128" s="9" t="s">
        <v>452</v>
      </c>
      <c r="B128" s="8">
        <v>27201</v>
      </c>
      <c r="C128" t="str">
        <f t="shared" si="1"/>
        <v>27201  Prendas de protección personal</v>
      </c>
    </row>
    <row r="129" spans="1:3">
      <c r="A129" s="9" t="s">
        <v>453</v>
      </c>
      <c r="B129" s="8">
        <v>27301</v>
      </c>
      <c r="C129" t="str">
        <f t="shared" si="1"/>
        <v>27301  Artículos deportivos</v>
      </c>
    </row>
    <row r="130" spans="1:3">
      <c r="A130" s="9" t="s">
        <v>454</v>
      </c>
      <c r="B130" s="8">
        <v>27401</v>
      </c>
      <c r="C130" t="str">
        <f t="shared" si="1"/>
        <v>27401  Productos textiles</v>
      </c>
    </row>
    <row r="131" spans="1:3">
      <c r="A131" s="9" t="s">
        <v>455</v>
      </c>
      <c r="B131" s="8">
        <v>27501</v>
      </c>
      <c r="C131" t="str">
        <f t="shared" ref="C131:C194" si="2">B131&amp;"  "&amp;A131</f>
        <v>27501  Blancos y otros productos textiles, excepto prendas de vestir</v>
      </c>
    </row>
    <row r="132" spans="1:3">
      <c r="A132" s="9" t="s">
        <v>456</v>
      </c>
      <c r="B132" s="8">
        <v>28101</v>
      </c>
      <c r="C132" t="str">
        <f t="shared" si="2"/>
        <v>28101  Sustancias y materiales explosivos</v>
      </c>
    </row>
    <row r="133" spans="1:3">
      <c r="A133" s="9" t="s">
        <v>457</v>
      </c>
      <c r="B133" s="8">
        <v>28201</v>
      </c>
      <c r="C133" t="str">
        <f t="shared" si="2"/>
        <v>28201  Materiales de seguridad pública</v>
      </c>
    </row>
    <row r="134" spans="1:3">
      <c r="A134" s="9" t="s">
        <v>458</v>
      </c>
      <c r="B134" s="8">
        <v>28301</v>
      </c>
      <c r="C134" t="str">
        <f t="shared" si="2"/>
        <v>28301  Prendas de protección para seguridad pública y nacional</v>
      </c>
    </row>
    <row r="135" spans="1:3">
      <c r="A135" s="9" t="s">
        <v>459</v>
      </c>
      <c r="B135" s="8">
        <v>29101</v>
      </c>
      <c r="C135" t="str">
        <f t="shared" si="2"/>
        <v>29101  Herramientas menores</v>
      </c>
    </row>
    <row r="136" spans="1:3">
      <c r="A136" s="9" t="s">
        <v>460</v>
      </c>
      <c r="B136" s="8">
        <v>29201</v>
      </c>
      <c r="C136" t="str">
        <f t="shared" si="2"/>
        <v>29201  Refacciones y accesorios menores de edificios</v>
      </c>
    </row>
    <row r="137" spans="1:3">
      <c r="A137" s="9" t="s">
        <v>461</v>
      </c>
      <c r="B137" s="8">
        <v>29301</v>
      </c>
      <c r="C137" t="str">
        <f t="shared" si="2"/>
        <v>29301  Refacciones y accesorios menores de mobiliario y equipo de administración, educacional y recreativo</v>
      </c>
    </row>
    <row r="138" spans="1:3">
      <c r="A138" s="9" t="s">
        <v>462</v>
      </c>
      <c r="B138" s="8">
        <v>29401</v>
      </c>
      <c r="C138" t="str">
        <f t="shared" si="2"/>
        <v>29401  Refacciones y accesorios para equipo de cómputo y telecomunicaciones (Se modifica)</v>
      </c>
    </row>
    <row r="139" spans="1:3">
      <c r="A139" s="9" t="s">
        <v>463</v>
      </c>
      <c r="B139" s="8">
        <v>29501</v>
      </c>
      <c r="C139" t="str">
        <f t="shared" si="2"/>
        <v>29501  Refacciones y accesorios menores de equipo e instrumental médico y de laboratorio</v>
      </c>
    </row>
    <row r="140" spans="1:3">
      <c r="A140" s="9" t="s">
        <v>464</v>
      </c>
      <c r="B140" s="8">
        <v>29601</v>
      </c>
      <c r="C140" t="str">
        <f t="shared" si="2"/>
        <v>29601  Refacciones y accesorios menores de equipo de transporte</v>
      </c>
    </row>
    <row r="141" spans="1:3">
      <c r="A141" s="9" t="s">
        <v>465</v>
      </c>
      <c r="B141" s="8">
        <v>29701</v>
      </c>
      <c r="C141" t="str">
        <f t="shared" si="2"/>
        <v>29701  Refacciones y accesorios menores de equipo de defensa y seguridad</v>
      </c>
    </row>
    <row r="142" spans="1:3">
      <c r="A142" s="9" t="s">
        <v>466</v>
      </c>
      <c r="B142" s="8">
        <v>29801</v>
      </c>
      <c r="C142" t="str">
        <f t="shared" si="2"/>
        <v>29801  Refacciones y accesorios menores de maquinaria y otros equipos</v>
      </c>
    </row>
    <row r="143" spans="1:3">
      <c r="A143" s="9" t="s">
        <v>467</v>
      </c>
      <c r="B143" s="8">
        <v>29901</v>
      </c>
      <c r="C143" t="str">
        <f t="shared" si="2"/>
        <v>29901  Refacciones y accesorios menores otros bienes muebles</v>
      </c>
    </row>
    <row r="144" spans="1:3">
      <c r="A144" s="9" t="s">
        <v>468</v>
      </c>
      <c r="B144" s="8">
        <v>31101</v>
      </c>
      <c r="C144" t="str">
        <f t="shared" si="2"/>
        <v>31101  Servicio de energía eléctrica</v>
      </c>
    </row>
    <row r="145" spans="1:3">
      <c r="A145" s="9" t="s">
        <v>469</v>
      </c>
      <c r="B145" s="8">
        <v>31201</v>
      </c>
      <c r="C145" t="str">
        <f t="shared" si="2"/>
        <v>31201  Servicio de gas</v>
      </c>
    </row>
    <row r="146" spans="1:3">
      <c r="A146" s="9" t="s">
        <v>470</v>
      </c>
      <c r="B146" s="8">
        <v>31301</v>
      </c>
      <c r="C146" t="str">
        <f t="shared" si="2"/>
        <v>31301  Servicio de agua</v>
      </c>
    </row>
    <row r="147" spans="1:3">
      <c r="A147" s="9" t="s">
        <v>471</v>
      </c>
      <c r="B147" s="8">
        <v>31401</v>
      </c>
      <c r="C147" t="str">
        <f t="shared" si="2"/>
        <v>31401  Servicio telefónico convencional</v>
      </c>
    </row>
    <row r="148" spans="1:3">
      <c r="A148" s="9" t="s">
        <v>472</v>
      </c>
      <c r="B148" s="8">
        <v>31501</v>
      </c>
      <c r="C148" t="str">
        <f t="shared" si="2"/>
        <v>31501  Servicio de telefonía celular</v>
      </c>
    </row>
    <row r="149" spans="1:3">
      <c r="A149" s="9" t="s">
        <v>473</v>
      </c>
      <c r="B149" s="8">
        <v>31601</v>
      </c>
      <c r="C149" t="str">
        <f t="shared" si="2"/>
        <v>31601  Servicio de radiolocalización</v>
      </c>
    </row>
    <row r="150" spans="1:3">
      <c r="A150" s="9" t="s">
        <v>474</v>
      </c>
      <c r="B150" s="8">
        <v>31602</v>
      </c>
      <c r="C150" t="str">
        <f t="shared" si="2"/>
        <v>31602  Servicios de telecomunicaciones</v>
      </c>
    </row>
    <row r="151" spans="1:3">
      <c r="A151" s="9" t="s">
        <v>475</v>
      </c>
      <c r="B151" s="8">
        <v>31603</v>
      </c>
      <c r="C151" t="str">
        <f t="shared" si="2"/>
        <v>31603  Servicios de internet</v>
      </c>
    </row>
    <row r="152" spans="1:3">
      <c r="A152" s="9" t="s">
        <v>476</v>
      </c>
      <c r="B152" s="8">
        <v>31701</v>
      </c>
      <c r="C152" t="str">
        <f t="shared" si="2"/>
        <v>31701  Servicios de conducción de señales analógicas y digitales</v>
      </c>
    </row>
    <row r="153" spans="1:3">
      <c r="A153" s="9" t="s">
        <v>477</v>
      </c>
      <c r="B153" s="8">
        <v>31801</v>
      </c>
      <c r="C153" t="str">
        <f t="shared" si="2"/>
        <v>31801  Servicio postal</v>
      </c>
    </row>
    <row r="154" spans="1:3">
      <c r="A154" s="9" t="s">
        <v>478</v>
      </c>
      <c r="B154" s="8">
        <v>31802</v>
      </c>
      <c r="C154" t="str">
        <f t="shared" si="2"/>
        <v>31802  Servicio telegráfico</v>
      </c>
    </row>
    <row r="155" spans="1:3">
      <c r="A155" s="9" t="s">
        <v>479</v>
      </c>
      <c r="B155" s="8">
        <v>31901</v>
      </c>
      <c r="C155" t="str">
        <f t="shared" si="2"/>
        <v>31901  Servicios integrales de telecomunicación</v>
      </c>
    </row>
    <row r="156" spans="1:3">
      <c r="A156" s="9" t="s">
        <v>480</v>
      </c>
      <c r="B156" s="8">
        <v>31902</v>
      </c>
      <c r="C156" t="str">
        <f t="shared" si="2"/>
        <v>31902  Contratación de otros servicios</v>
      </c>
    </row>
    <row r="157" spans="1:3">
      <c r="A157" s="9" t="s">
        <v>481</v>
      </c>
      <c r="B157" s="8">
        <v>31903</v>
      </c>
      <c r="C157" t="str">
        <f t="shared" si="2"/>
        <v>31903  Servicios generales para planteles educativos</v>
      </c>
    </row>
    <row r="158" spans="1:3">
      <c r="A158" s="9" t="s">
        <v>482</v>
      </c>
      <c r="B158" s="8">
        <v>31904</v>
      </c>
      <c r="C158" t="str">
        <f t="shared" si="2"/>
        <v>31904  Servicios integrales de infraestructura de cómputo.</v>
      </c>
    </row>
    <row r="159" spans="1:3">
      <c r="A159" s="9" t="s">
        <v>483</v>
      </c>
      <c r="B159" s="8">
        <v>32101</v>
      </c>
      <c r="C159" t="str">
        <f t="shared" si="2"/>
        <v>32101  Arrendamiento de terrenos</v>
      </c>
    </row>
    <row r="160" spans="1:3">
      <c r="A160" s="9" t="s">
        <v>484</v>
      </c>
      <c r="B160" s="8">
        <v>32201</v>
      </c>
      <c r="C160" t="str">
        <f t="shared" si="2"/>
        <v>32201  Arrendamiento de edificios y locales</v>
      </c>
    </row>
    <row r="161" spans="1:3">
      <c r="A161" s="9" t="s">
        <v>485</v>
      </c>
      <c r="B161" s="8">
        <v>32301</v>
      </c>
      <c r="C161" t="str">
        <f t="shared" si="2"/>
        <v>32301  Arrendamiento de equipo y bienes informáticos</v>
      </c>
    </row>
    <row r="162" spans="1:3">
      <c r="A162" s="9" t="s">
        <v>486</v>
      </c>
      <c r="B162" s="8">
        <v>32302</v>
      </c>
      <c r="C162" t="str">
        <f t="shared" si="2"/>
        <v>32302  Arrendamiento de mobiliario</v>
      </c>
    </row>
    <row r="163" spans="1:3">
      <c r="A163" s="9" t="s">
        <v>487</v>
      </c>
      <c r="B163" s="8">
        <v>32303</v>
      </c>
      <c r="C163" t="str">
        <f t="shared" si="2"/>
        <v>32303  Arrendamiento de equipo de telecomunicaciones</v>
      </c>
    </row>
    <row r="164" spans="1:3">
      <c r="A164" s="9" t="s">
        <v>485</v>
      </c>
      <c r="B164" s="8">
        <v>32306</v>
      </c>
      <c r="C164" t="str">
        <f t="shared" si="2"/>
        <v>32306  Arrendamiento de equipo y bienes informáticos</v>
      </c>
    </row>
    <row r="165" spans="1:3">
      <c r="A165" s="9" t="s">
        <v>488</v>
      </c>
      <c r="B165" s="8">
        <v>32401</v>
      </c>
      <c r="C165" t="str">
        <f t="shared" si="2"/>
        <v>32401  Arrendamiento de equipo e instrumental médico y de laboratorio</v>
      </c>
    </row>
    <row r="166" spans="1:3">
      <c r="A166" s="9" t="s">
        <v>489</v>
      </c>
      <c r="B166" s="8">
        <v>32501</v>
      </c>
      <c r="C166" t="str">
        <f t="shared" si="2"/>
        <v>32501  Arrendamiento de vehículos terrestres, aéreos, marítimos, lacustres y fluviales para la ejecución de programas de seguridad pública y nacional</v>
      </c>
    </row>
    <row r="167" spans="1:3">
      <c r="A167" s="9" t="s">
        <v>490</v>
      </c>
      <c r="B167" s="8">
        <v>32502</v>
      </c>
      <c r="C167" t="str">
        <f t="shared" si="2"/>
        <v>32502  Arrendamiento de vehículos terrestres, aéreos, marítimos, lacustres y fluviales para servicios públicos y la operación de programas públicos</v>
      </c>
    </row>
    <row r="168" spans="1:3">
      <c r="A168" s="9" t="s">
        <v>491</v>
      </c>
      <c r="B168" s="8">
        <v>32503</v>
      </c>
      <c r="C168" t="str">
        <f t="shared" si="2"/>
        <v>32503  Arrendamiento de vehículos terrestres, aéreos, marítimos, lacustres y fluviales para servicios administrativos</v>
      </c>
    </row>
    <row r="169" spans="1:3">
      <c r="A169" s="9" t="s">
        <v>492</v>
      </c>
      <c r="B169" s="8">
        <v>32504</v>
      </c>
      <c r="C169" t="str">
        <f t="shared" si="2"/>
        <v>32504  Arrendamiento de vehículos terrestres, aéreos, marítimos, lacustres y fluviales para desastres naturales</v>
      </c>
    </row>
    <row r="170" spans="1:3">
      <c r="A170" s="9" t="s">
        <v>493</v>
      </c>
      <c r="B170" s="8">
        <v>32505</v>
      </c>
      <c r="C170" t="str">
        <f t="shared" si="2"/>
        <v>32505  Arrendamiento de vehículos terrestres, aéreos, marítimos, lacustres y fluviales para servidores públicos</v>
      </c>
    </row>
    <row r="171" spans="1:3">
      <c r="A171" s="9" t="s">
        <v>494</v>
      </c>
      <c r="B171" s="8">
        <v>32601</v>
      </c>
      <c r="C171" t="str">
        <f t="shared" si="2"/>
        <v>32601  Arrendamiento de maquinaria y equipo</v>
      </c>
    </row>
    <row r="172" spans="1:3">
      <c r="A172" s="9" t="s">
        <v>495</v>
      </c>
      <c r="B172" s="8">
        <v>32701</v>
      </c>
      <c r="C172" t="str">
        <f t="shared" si="2"/>
        <v>32701  Patentes, derechos de autor, regalías y otros</v>
      </c>
    </row>
    <row r="173" spans="1:3">
      <c r="A173" s="9" t="s">
        <v>496</v>
      </c>
      <c r="B173" s="8">
        <v>32901</v>
      </c>
      <c r="C173" t="str">
        <f t="shared" si="2"/>
        <v>32901  Arrendamiento de sustancias y productos químicos</v>
      </c>
    </row>
    <row r="174" spans="1:3">
      <c r="A174" s="9" t="s">
        <v>497</v>
      </c>
      <c r="B174" s="8">
        <v>32902</v>
      </c>
      <c r="C174" t="str">
        <f t="shared" si="2"/>
        <v>32902  PIDIREGAS cargos fijos</v>
      </c>
    </row>
    <row r="175" spans="1:3">
      <c r="A175" s="9" t="s">
        <v>498</v>
      </c>
      <c r="B175" s="8">
        <v>32903</v>
      </c>
      <c r="C175" t="str">
        <f t="shared" si="2"/>
        <v>32903  Otros Arrendamientos</v>
      </c>
    </row>
    <row r="176" spans="1:3">
      <c r="A176" s="9" t="s">
        <v>499</v>
      </c>
      <c r="B176" s="8">
        <v>33101</v>
      </c>
      <c r="C176" t="str">
        <f t="shared" si="2"/>
        <v>33101  Asesorías asociadas a convenios, tratados o acuerdos</v>
      </c>
    </row>
    <row r="177" spans="1:3">
      <c r="A177" s="9" t="s">
        <v>500</v>
      </c>
      <c r="B177" s="8">
        <v>33102</v>
      </c>
      <c r="C177" t="str">
        <f t="shared" si="2"/>
        <v>33102  Asesorías por controversias en el marco de los tratados internacionales</v>
      </c>
    </row>
    <row r="178" spans="1:3">
      <c r="A178" s="9" t="s">
        <v>501</v>
      </c>
      <c r="B178" s="8">
        <v>33103</v>
      </c>
      <c r="C178" t="str">
        <f t="shared" si="2"/>
        <v>33103  Consultorías para programas o proyectos financiados por organismos internacionales</v>
      </c>
    </row>
    <row r="179" spans="1:3">
      <c r="A179" s="9" t="s">
        <v>502</v>
      </c>
      <c r="B179" s="8">
        <v>33104</v>
      </c>
      <c r="C179" t="str">
        <f t="shared" si="2"/>
        <v>33104  Otras asesorías para la operación de programas</v>
      </c>
    </row>
    <row r="180" spans="1:3">
      <c r="A180" s="9" t="s">
        <v>503</v>
      </c>
      <c r="B180" s="8">
        <v>33105</v>
      </c>
      <c r="C180" t="str">
        <f t="shared" si="2"/>
        <v>33105  Servicios relacionados con procedimientos jurisdiccionales</v>
      </c>
    </row>
    <row r="181" spans="1:3">
      <c r="A181" s="9" t="s">
        <v>504</v>
      </c>
      <c r="B181" s="8">
        <v>33201</v>
      </c>
      <c r="C181" t="str">
        <f t="shared" si="2"/>
        <v>33201  Servicios de diseño, arquitectura, ingeniería y actividades relacionadas</v>
      </c>
    </row>
    <row r="182" spans="1:3">
      <c r="A182" s="9" t="s">
        <v>505</v>
      </c>
      <c r="B182" s="8">
        <v>33301</v>
      </c>
      <c r="C182" t="str">
        <f t="shared" si="2"/>
        <v>33301  Servicios de desarrollo de aplicaciones informáticas</v>
      </c>
    </row>
    <row r="183" spans="1:3">
      <c r="A183" s="9" t="s">
        <v>506</v>
      </c>
      <c r="B183" s="8">
        <v>33302</v>
      </c>
      <c r="C183" t="str">
        <f t="shared" si="2"/>
        <v>33302  Servicios estadísticos y geográficos</v>
      </c>
    </row>
    <row r="184" spans="1:3">
      <c r="A184" s="9" t="s">
        <v>507</v>
      </c>
      <c r="B184" s="8">
        <v>33303</v>
      </c>
      <c r="C184" t="str">
        <f t="shared" si="2"/>
        <v>33303  Servicios relacionados con certificación de procesos</v>
      </c>
    </row>
    <row r="185" spans="1:3">
      <c r="A185" s="9" t="s">
        <v>508</v>
      </c>
      <c r="B185" s="8">
        <v>33304</v>
      </c>
      <c r="C185" t="str">
        <f t="shared" si="2"/>
        <v>33304  Servicios de mantenimiento de aplicaciones informática</v>
      </c>
    </row>
    <row r="186" spans="1:3">
      <c r="A186" s="9" t="s">
        <v>509</v>
      </c>
      <c r="B186" s="8">
        <v>33401</v>
      </c>
      <c r="C186" t="str">
        <f t="shared" si="2"/>
        <v>33401  Servicios para capacitación a servidores públicos</v>
      </c>
    </row>
    <row r="187" spans="1:3">
      <c r="A187" s="9" t="s">
        <v>510</v>
      </c>
      <c r="B187" s="8">
        <v>33501</v>
      </c>
      <c r="C187" t="str">
        <f t="shared" si="2"/>
        <v>33501  Estudios e investigaciones</v>
      </c>
    </row>
    <row r="188" spans="1:3">
      <c r="A188" s="9" t="s">
        <v>511</v>
      </c>
      <c r="B188" s="8">
        <v>33601</v>
      </c>
      <c r="C188" t="str">
        <f t="shared" si="2"/>
        <v>33601  Servicios relacionados con traducciones</v>
      </c>
    </row>
    <row r="189" spans="1:3">
      <c r="A189" s="9" t="s">
        <v>512</v>
      </c>
      <c r="B189" s="8">
        <v>33602</v>
      </c>
      <c r="C189" t="str">
        <f t="shared" si="2"/>
        <v>33602  Otros servicios comerciales</v>
      </c>
    </row>
    <row r="190" spans="1:3">
      <c r="A190" s="9" t="s">
        <v>513</v>
      </c>
      <c r="B190" s="8">
        <v>33603</v>
      </c>
      <c r="C190" t="str">
        <f t="shared" si="2"/>
        <v>33603  Impresiones de documentos oficiales para la prestación de servicios públicos, identificación, formatos administrativos y fiscales, formas valoradas, certificados y títulos</v>
      </c>
    </row>
    <row r="191" spans="1:3">
      <c r="A191" s="9" t="s">
        <v>514</v>
      </c>
      <c r="B191" s="8">
        <v>33604</v>
      </c>
      <c r="C191" t="str">
        <f t="shared" si="2"/>
        <v>33604  Impresión y elaboración de material informativo derivado de la operación y administración de las dependencias y entidades</v>
      </c>
    </row>
    <row r="192" spans="1:3">
      <c r="A192" s="9" t="s">
        <v>515</v>
      </c>
      <c r="B192" s="8">
        <v>33605</v>
      </c>
      <c r="C192" t="str">
        <f t="shared" si="2"/>
        <v>33605  Información en medios masivos derivada de la operación y administración de las dependencias y entidades</v>
      </c>
    </row>
    <row r="193" spans="1:3">
      <c r="A193" s="9" t="s">
        <v>516</v>
      </c>
      <c r="B193" s="8">
        <v>33606</v>
      </c>
      <c r="C193" t="str">
        <f t="shared" si="2"/>
        <v>33606  Servicios de digitalización</v>
      </c>
    </row>
    <row r="194" spans="1:3">
      <c r="A194" s="9" t="s">
        <v>517</v>
      </c>
      <c r="B194" s="8">
        <v>33701</v>
      </c>
      <c r="C194" t="str">
        <f t="shared" si="2"/>
        <v>33701  Gastos de seguridad pública y nacional</v>
      </c>
    </row>
    <row r="195" spans="1:3">
      <c r="A195" s="9" t="s">
        <v>518</v>
      </c>
      <c r="B195" s="8">
        <v>33702</v>
      </c>
      <c r="C195" t="str">
        <f t="shared" ref="C195:C258" si="3">B195&amp;"  "&amp;A195</f>
        <v>33702  Gastos en actividades de seguridad y logística del Estado Mayor Presidencial</v>
      </c>
    </row>
    <row r="196" spans="1:3">
      <c r="A196" s="9" t="s">
        <v>519</v>
      </c>
      <c r="B196" s="8">
        <v>33801</v>
      </c>
      <c r="C196" t="str">
        <f t="shared" si="3"/>
        <v>33801  Servicios de vigilancia</v>
      </c>
    </row>
    <row r="197" spans="1:3">
      <c r="A197" s="9" t="s">
        <v>520</v>
      </c>
      <c r="B197" s="8">
        <v>33901</v>
      </c>
      <c r="C197" t="str">
        <f t="shared" si="3"/>
        <v>33901  Subcontratación de servicios con terceros</v>
      </c>
    </row>
    <row r="198" spans="1:3">
      <c r="A198" s="9" t="s">
        <v>521</v>
      </c>
      <c r="B198" s="8">
        <v>33902</v>
      </c>
      <c r="C198" t="str">
        <f t="shared" si="3"/>
        <v>33902  Proyectos para prestación de servicios</v>
      </c>
    </row>
    <row r="199" spans="1:3">
      <c r="A199" s="9" t="s">
        <v>522</v>
      </c>
      <c r="B199" s="8">
        <v>33903</v>
      </c>
      <c r="C199" t="str">
        <f t="shared" si="3"/>
        <v>33903  Servicios integrales</v>
      </c>
    </row>
    <row r="200" spans="1:3">
      <c r="A200" s="9" t="s">
        <v>523</v>
      </c>
      <c r="B200" s="8">
        <v>34101</v>
      </c>
      <c r="C200" t="str">
        <f t="shared" si="3"/>
        <v>34101  Servicios bancarios y financieros</v>
      </c>
    </row>
    <row r="201" spans="1:3">
      <c r="A201" s="9" t="s">
        <v>524</v>
      </c>
      <c r="B201" s="8">
        <v>34301</v>
      </c>
      <c r="C201" t="str">
        <f t="shared" si="3"/>
        <v>34301  Gastos inherentes a la recaudación</v>
      </c>
    </row>
    <row r="202" spans="1:3">
      <c r="A202" s="9" t="s">
        <v>525</v>
      </c>
      <c r="B202" s="8">
        <v>34401</v>
      </c>
      <c r="C202" t="str">
        <f t="shared" si="3"/>
        <v>34401  Seguro de responsabilidad patrimonial del Estado</v>
      </c>
    </row>
    <row r="203" spans="1:3">
      <c r="A203" s="9" t="s">
        <v>526</v>
      </c>
      <c r="B203" s="8">
        <v>34501</v>
      </c>
      <c r="C203" t="str">
        <f t="shared" si="3"/>
        <v>34501  Seguros de bienes patrimoniales</v>
      </c>
    </row>
    <row r="204" spans="1:3">
      <c r="A204" s="9" t="s">
        <v>527</v>
      </c>
      <c r="B204" s="8">
        <v>34601</v>
      </c>
      <c r="C204" t="str">
        <f t="shared" si="3"/>
        <v>34601  Almacenaje, embalaje y envase</v>
      </c>
    </row>
    <row r="205" spans="1:3">
      <c r="A205" s="9" t="s">
        <v>528</v>
      </c>
      <c r="B205" s="8">
        <v>34701</v>
      </c>
      <c r="C205" t="str">
        <f t="shared" si="3"/>
        <v>34701  Fletes y maniobras</v>
      </c>
    </row>
    <row r="206" spans="1:3">
      <c r="A206" s="9" t="s">
        <v>529</v>
      </c>
      <c r="B206" s="8">
        <v>34801</v>
      </c>
      <c r="C206" t="str">
        <f t="shared" si="3"/>
        <v>34801  Comisiones por ventas</v>
      </c>
    </row>
    <row r="207" spans="1:3">
      <c r="A207" s="9" t="s">
        <v>530</v>
      </c>
      <c r="B207" s="8">
        <v>35101</v>
      </c>
      <c r="C207" t="str">
        <f t="shared" si="3"/>
        <v>35101  Mantenimiento y conservación de inmuebles para la prestación de servicios administrativos</v>
      </c>
    </row>
    <row r="208" spans="1:3">
      <c r="A208" s="9" t="s">
        <v>531</v>
      </c>
      <c r="B208" s="8">
        <v>35102</v>
      </c>
      <c r="C208" t="str">
        <f t="shared" si="3"/>
        <v>35102  Mantenimiento y conservación de inmuebles para la prestación de servicios públicos</v>
      </c>
    </row>
    <row r="209" spans="1:3">
      <c r="A209" s="9" t="s">
        <v>532</v>
      </c>
      <c r="B209" s="8">
        <v>35201</v>
      </c>
      <c r="C209" t="str">
        <f t="shared" si="3"/>
        <v>35201  Mantenimiento y conservación de mobiliario y equipo de administración</v>
      </c>
    </row>
    <row r="210" spans="1:3">
      <c r="A210" s="9" t="s">
        <v>533</v>
      </c>
      <c r="B210" s="8">
        <v>35301</v>
      </c>
      <c r="C210" t="str">
        <f t="shared" si="3"/>
        <v>35301  Mantenimiento y conservación de bienes informáticos</v>
      </c>
    </row>
    <row r="211" spans="1:3">
      <c r="A211" s="9" t="s">
        <v>534</v>
      </c>
      <c r="B211" s="8">
        <v>35401</v>
      </c>
      <c r="C211" t="str">
        <f t="shared" si="3"/>
        <v>35401  Instalación, reparación y mantenimiento de equipo e instrumental médico y de laboratorio</v>
      </c>
    </row>
    <row r="212" spans="1:3">
      <c r="A212" s="9" t="s">
        <v>535</v>
      </c>
      <c r="B212" s="8">
        <v>35501</v>
      </c>
      <c r="C212" t="str">
        <f t="shared" si="3"/>
        <v>35501  Mantenimiento y conservación de vehículos terrestres, aéreos, marítimos, lacustres y fluviales</v>
      </c>
    </row>
    <row r="213" spans="1:3">
      <c r="A213" s="9" t="s">
        <v>536</v>
      </c>
      <c r="B213" s="8">
        <v>35601</v>
      </c>
      <c r="C213" t="str">
        <f t="shared" si="3"/>
        <v>35601  Reparación y mantenimiento de equipo de defensa y seguridad</v>
      </c>
    </row>
    <row r="214" spans="1:3">
      <c r="A214" s="9" t="s">
        <v>537</v>
      </c>
      <c r="B214" s="8">
        <v>35701</v>
      </c>
      <c r="C214" t="str">
        <f t="shared" si="3"/>
        <v>35701  Mantenimiento y conservación de maquinaria y equipo</v>
      </c>
    </row>
    <row r="215" spans="1:3">
      <c r="A215" s="9" t="s">
        <v>538</v>
      </c>
      <c r="B215" s="8">
        <v>35702</v>
      </c>
      <c r="C215" t="str">
        <f t="shared" si="3"/>
        <v>35702  Mantenimiento y conservación de plantas e instalaciones productivas</v>
      </c>
    </row>
    <row r="216" spans="1:3">
      <c r="A216" s="9" t="s">
        <v>539</v>
      </c>
      <c r="B216" s="8">
        <v>35801</v>
      </c>
      <c r="C216" t="str">
        <f t="shared" si="3"/>
        <v>35801  Servicios de lavandería, limpieza e higiene</v>
      </c>
    </row>
    <row r="217" spans="1:3">
      <c r="A217" s="9" t="s">
        <v>540</v>
      </c>
      <c r="B217" s="8">
        <v>35901</v>
      </c>
      <c r="C217" t="str">
        <f t="shared" si="3"/>
        <v>35901  Servicios de jardinería y fumigación</v>
      </c>
    </row>
    <row r="218" spans="1:3">
      <c r="A218" s="9" t="s">
        <v>541</v>
      </c>
      <c r="B218" s="8">
        <v>36101</v>
      </c>
      <c r="C218" t="str">
        <f t="shared" si="3"/>
        <v>36101  Difusión de mensajes sobre programas y actividades gubernamentales</v>
      </c>
    </row>
    <row r="219" spans="1:3">
      <c r="A219" s="9" t="s">
        <v>542</v>
      </c>
      <c r="B219" s="8">
        <v>36201</v>
      </c>
      <c r="C219" t="str">
        <f t="shared" si="3"/>
        <v>36201  Difusión de mensajes comerciales para promover la venta de productos o servicios</v>
      </c>
    </row>
    <row r="220" spans="1:3">
      <c r="A220" s="9" t="s">
        <v>543</v>
      </c>
      <c r="B220" s="8">
        <v>36901</v>
      </c>
      <c r="C220" t="str">
        <f t="shared" si="3"/>
        <v>36901  Servicios relacionados con monitoreo de información en medios masivos</v>
      </c>
    </row>
    <row r="221" spans="1:3">
      <c r="A221" s="9" t="s">
        <v>544</v>
      </c>
      <c r="B221" s="8">
        <v>37101</v>
      </c>
      <c r="C221" t="str">
        <f t="shared" si="3"/>
        <v>37101  Pasajes aéreos nacionales para labores en campo y de supervisión</v>
      </c>
    </row>
    <row r="222" spans="1:3">
      <c r="A222" s="9" t="s">
        <v>545</v>
      </c>
      <c r="B222" s="8">
        <v>37102</v>
      </c>
      <c r="C222" t="str">
        <f t="shared" si="3"/>
        <v>37102  Pasajes aéreos nacionales asociados a los programas de seguridad pública y nacional</v>
      </c>
    </row>
    <row r="223" spans="1:3">
      <c r="A223" s="9" t="s">
        <v>546</v>
      </c>
      <c r="B223" s="8">
        <v>37103</v>
      </c>
      <c r="C223" t="str">
        <f t="shared" si="3"/>
        <v>37103  Pasajes aéreos nacionales asociados a desastres naturales</v>
      </c>
    </row>
    <row r="224" spans="1:3">
      <c r="A224" s="9" t="s">
        <v>547</v>
      </c>
      <c r="B224" s="8">
        <v>37104</v>
      </c>
      <c r="C224" t="str">
        <f t="shared" si="3"/>
        <v>37104  Pasajes aéreos nacionales para servidores públicos de mando en el desempeño de comisiones y funciones oficiales</v>
      </c>
    </row>
    <row r="225" spans="1:3">
      <c r="A225" s="9" t="s">
        <v>548</v>
      </c>
      <c r="B225" s="8">
        <v>37105</v>
      </c>
      <c r="C225" t="str">
        <f t="shared" si="3"/>
        <v>37105  Pasajes aéreos internacionales asociados a los programas de seguridad pública y nacional</v>
      </c>
    </row>
    <row r="226" spans="1:3">
      <c r="A226" s="9" t="s">
        <v>549</v>
      </c>
      <c r="B226" s="8">
        <v>37106</v>
      </c>
      <c r="C226" t="str">
        <f t="shared" si="3"/>
        <v>37106  Pasajes aéreos internacionales para servidores públicos en el desempeño de comisiones y funciones oficiales</v>
      </c>
    </row>
    <row r="227" spans="1:3">
      <c r="A227" s="9" t="s">
        <v>550</v>
      </c>
      <c r="B227" s="8">
        <v>37201</v>
      </c>
      <c r="C227" t="str">
        <f t="shared" si="3"/>
        <v>37201  Pasajes terrestres nacionales para labores en campo y de supervisión</v>
      </c>
    </row>
    <row r="228" spans="1:3">
      <c r="A228" s="9" t="s">
        <v>551</v>
      </c>
      <c r="B228" s="8">
        <v>37202</v>
      </c>
      <c r="C228" t="str">
        <f t="shared" si="3"/>
        <v>37202  Pasajes terrestres nacionales asociados a los programas de seguridad pública y nacional</v>
      </c>
    </row>
    <row r="229" spans="1:3">
      <c r="A229" s="9" t="s">
        <v>552</v>
      </c>
      <c r="B229" s="8">
        <v>37203</v>
      </c>
      <c r="C229" t="str">
        <f t="shared" si="3"/>
        <v>37203  Pasajes terrestres nacionales asociados a desastres naturales</v>
      </c>
    </row>
    <row r="230" spans="1:3">
      <c r="A230" s="9" t="s">
        <v>553</v>
      </c>
      <c r="B230" s="8">
        <v>37204</v>
      </c>
      <c r="C230" t="str">
        <f t="shared" si="3"/>
        <v>37204  Pasajes terrestres nacionales para servidores públicos de mando en el desempeño de comisiones y funciones oficiales</v>
      </c>
    </row>
    <row r="231" spans="1:3">
      <c r="A231" s="9" t="s">
        <v>554</v>
      </c>
      <c r="B231" s="8">
        <v>37205</v>
      </c>
      <c r="C231" t="str">
        <f t="shared" si="3"/>
        <v>37205  Pasajes terrestres internacionales asociados a los programas de seguridad pública y nacional</v>
      </c>
    </row>
    <row r="232" spans="1:3">
      <c r="A232" s="9" t="s">
        <v>555</v>
      </c>
      <c r="B232" s="8">
        <v>37206</v>
      </c>
      <c r="C232" t="str">
        <f t="shared" si="3"/>
        <v>37206  Pasajes terrestres internacionales para servidores públicos en el desempeño de comisiones y funciones oficiales</v>
      </c>
    </row>
    <row r="233" spans="1:3">
      <c r="A233" s="9" t="s">
        <v>556</v>
      </c>
      <c r="B233" s="8">
        <v>37207</v>
      </c>
      <c r="C233" t="str">
        <f t="shared" si="3"/>
        <v>37207  Pasajes terrestres nacionales por medio electrónico</v>
      </c>
    </row>
    <row r="234" spans="1:3">
      <c r="A234" s="9" t="s">
        <v>557</v>
      </c>
      <c r="B234" s="8">
        <v>37301</v>
      </c>
      <c r="C234" t="str">
        <f t="shared" si="3"/>
        <v>37301  Pasajes marítimos, lacustres y fluviales para labores en campo y de supervisión</v>
      </c>
    </row>
    <row r="235" spans="1:3">
      <c r="A235" s="9" t="s">
        <v>558</v>
      </c>
      <c r="B235" s="8">
        <v>37302</v>
      </c>
      <c r="C235" t="str">
        <f t="shared" si="3"/>
        <v>37302  Pasajes marítimos, lacustres y fluviales asociados a los programas de seguridad pública y nacional 37303 Pasajes marítimos, lacustres y fluviales asociados a desastres naturales</v>
      </c>
    </row>
    <row r="236" spans="1:3">
      <c r="A236" s="9" t="s">
        <v>559</v>
      </c>
      <c r="B236" s="8">
        <v>37304</v>
      </c>
      <c r="C236" t="str">
        <f t="shared" si="3"/>
        <v>37304  Pasajes marítimos, lacustres y fluviales para servidores públicos de mando en el desempeño de comisiones y funciones oficiales</v>
      </c>
    </row>
    <row r="237" spans="1:3">
      <c r="A237" s="9" t="s">
        <v>560</v>
      </c>
      <c r="B237" s="8">
        <v>37501</v>
      </c>
      <c r="C237" t="str">
        <f t="shared" si="3"/>
        <v>37501  Viáticos nacionales para labores en campo y de supervisión</v>
      </c>
    </row>
    <row r="238" spans="1:3">
      <c r="A238" s="9" t="s">
        <v>561</v>
      </c>
      <c r="B238" s="8">
        <v>37502</v>
      </c>
      <c r="C238" t="str">
        <f t="shared" si="3"/>
        <v>37502  Viáticos nacionales asociados a los programas de seguridad pública y nacional</v>
      </c>
    </row>
    <row r="239" spans="1:3">
      <c r="A239" s="9" t="s">
        <v>562</v>
      </c>
      <c r="B239" s="8">
        <v>37503</v>
      </c>
      <c r="C239" t="str">
        <f t="shared" si="3"/>
        <v>37503  Viáticos nacionales asociados a desastres naturales</v>
      </c>
    </row>
    <row r="240" spans="1:3">
      <c r="A240" s="9" t="s">
        <v>563</v>
      </c>
      <c r="B240" s="8">
        <v>37504</v>
      </c>
      <c r="C240" t="str">
        <f t="shared" si="3"/>
        <v>37504  Viáticos nacionales para servidores públicos en el desempeño de funciones oficiales</v>
      </c>
    </row>
    <row r="241" spans="1:3">
      <c r="A241" s="9" t="s">
        <v>564</v>
      </c>
      <c r="B241" s="8">
        <v>37601</v>
      </c>
      <c r="C241" t="str">
        <f t="shared" si="3"/>
        <v>37601  Viáticos en el extranjero asociados a los programas de seguridad pública y nacional</v>
      </c>
    </row>
    <row r="242" spans="1:3">
      <c r="A242" s="9" t="s">
        <v>565</v>
      </c>
      <c r="B242" s="8">
        <v>37602</v>
      </c>
      <c r="C242" t="str">
        <f t="shared" si="3"/>
        <v>37602  Viáticos en el extranjero para servidores públicos en el desempeño de comisiones y funciones oficiales</v>
      </c>
    </row>
    <row r="243" spans="1:3">
      <c r="A243" s="9" t="s">
        <v>566</v>
      </c>
      <c r="B243" s="8">
        <v>37701</v>
      </c>
      <c r="C243" t="str">
        <f t="shared" si="3"/>
        <v>37701  Instalación del personal federal</v>
      </c>
    </row>
    <row r="244" spans="1:3">
      <c r="A244" s="9" t="s">
        <v>567</v>
      </c>
      <c r="B244" s="8">
        <v>37801</v>
      </c>
      <c r="C244" t="str">
        <f t="shared" si="3"/>
        <v>37801  Servicios integrales nacionales para servidores públicos en el desempeño de comisiones y funciones oficiales</v>
      </c>
    </row>
    <row r="245" spans="1:3">
      <c r="A245" s="9" t="s">
        <v>568</v>
      </c>
      <c r="B245" s="8">
        <v>37802</v>
      </c>
      <c r="C245" t="str">
        <f t="shared" si="3"/>
        <v>37802  Servicios integrales en el extranjero para servidores públicos en el desempeño de comisiones y funciones oficiales</v>
      </c>
    </row>
    <row r="246" spans="1:3">
      <c r="A246" s="9" t="s">
        <v>569</v>
      </c>
      <c r="B246" s="8">
        <v>37901</v>
      </c>
      <c r="C246" t="str">
        <f t="shared" si="3"/>
        <v>37901  Gastos para operativos y trabajos de campo en áreas rurales</v>
      </c>
    </row>
    <row r="247" spans="1:3">
      <c r="A247" s="9" t="s">
        <v>570</v>
      </c>
      <c r="B247" s="8">
        <v>38101</v>
      </c>
      <c r="C247" t="str">
        <f t="shared" si="3"/>
        <v>38101  Gastos de ceremonial del titular del Ejecutivo Federal</v>
      </c>
    </row>
    <row r="248" spans="1:3">
      <c r="A248" s="9" t="s">
        <v>571</v>
      </c>
      <c r="B248" s="8">
        <v>38102</v>
      </c>
      <c r="C248" t="str">
        <f t="shared" si="3"/>
        <v>38102  Gastos de ceremonial de los titulares de las dependencias y entidades</v>
      </c>
    </row>
    <row r="249" spans="1:3">
      <c r="A249" s="9" t="s">
        <v>572</v>
      </c>
      <c r="B249" s="8">
        <v>38103</v>
      </c>
      <c r="C249" t="str">
        <f t="shared" si="3"/>
        <v>38103  Gastos inherentes a la investidura presidencial</v>
      </c>
    </row>
    <row r="250" spans="1:3">
      <c r="A250" s="9" t="s">
        <v>573</v>
      </c>
      <c r="B250" s="8">
        <v>38201</v>
      </c>
      <c r="C250" t="str">
        <f t="shared" si="3"/>
        <v>38201  Gastos de orden social</v>
      </c>
    </row>
    <row r="251" spans="1:3">
      <c r="A251" s="9" t="s">
        <v>574</v>
      </c>
      <c r="B251" s="8">
        <v>38301</v>
      </c>
      <c r="C251" t="str">
        <f t="shared" si="3"/>
        <v>38301  Congresos y convenciones</v>
      </c>
    </row>
    <row r="252" spans="1:3">
      <c r="A252" s="9" t="s">
        <v>575</v>
      </c>
      <c r="B252" s="8">
        <v>38401</v>
      </c>
      <c r="C252" t="str">
        <f t="shared" si="3"/>
        <v>38401  Exposiciones</v>
      </c>
    </row>
    <row r="253" spans="1:3">
      <c r="A253" s="9" t="s">
        <v>576</v>
      </c>
      <c r="B253" s="8">
        <v>38501</v>
      </c>
      <c r="C253" t="str">
        <f t="shared" si="3"/>
        <v>38501  Gastos para alimentación de servidores públicos de mando</v>
      </c>
    </row>
    <row r="254" spans="1:3">
      <c r="A254" s="9" t="s">
        <v>577</v>
      </c>
      <c r="B254" s="8">
        <v>39101</v>
      </c>
      <c r="C254" t="str">
        <f t="shared" si="3"/>
        <v>39101  Funerales y pagas de defunción</v>
      </c>
    </row>
    <row r="255" spans="1:3">
      <c r="A255" s="9" t="s">
        <v>578</v>
      </c>
      <c r="B255" s="8">
        <v>39201</v>
      </c>
      <c r="C255" t="str">
        <f t="shared" si="3"/>
        <v>39201  Impuestos y derechos de exportación</v>
      </c>
    </row>
    <row r="256" spans="1:3">
      <c r="A256" s="9" t="s">
        <v>579</v>
      </c>
      <c r="B256" s="8">
        <v>39202</v>
      </c>
      <c r="C256" t="str">
        <f t="shared" si="3"/>
        <v>39202  Otros impuestos y derechos</v>
      </c>
    </row>
    <row r="257" spans="1:3">
      <c r="A257" s="9" t="s">
        <v>580</v>
      </c>
      <c r="B257" s="8">
        <v>39301</v>
      </c>
      <c r="C257" t="str">
        <f t="shared" si="3"/>
        <v>39301  Impuestos y derechos de importación</v>
      </c>
    </row>
    <row r="258" spans="1:3">
      <c r="A258" s="9" t="s">
        <v>581</v>
      </c>
      <c r="B258" s="8">
        <v>39401</v>
      </c>
      <c r="C258" t="str">
        <f t="shared" si="3"/>
        <v>39401  Erogaciones por resoluciones por autoridad competente</v>
      </c>
    </row>
    <row r="259" spans="1:3">
      <c r="A259" s="9" t="s">
        <v>582</v>
      </c>
      <c r="B259" s="8">
        <v>39402</v>
      </c>
      <c r="C259" t="str">
        <f t="shared" ref="C259:C322" si="4">B259&amp;"  "&amp;A259</f>
        <v>39402  Indemnizaciones por expropiación de predios</v>
      </c>
    </row>
    <row r="260" spans="1:3">
      <c r="A260" s="9" t="s">
        <v>583</v>
      </c>
      <c r="B260" s="8">
        <v>39403</v>
      </c>
      <c r="C260" t="str">
        <f t="shared" si="4"/>
        <v>39403  Otras asignaciones derivadas de resoluciones de ley</v>
      </c>
    </row>
    <row r="261" spans="1:3">
      <c r="A261" s="9" t="s">
        <v>584</v>
      </c>
      <c r="B261" s="8">
        <v>39501</v>
      </c>
      <c r="C261" t="str">
        <f t="shared" si="4"/>
        <v>39501  Penas, multas, accesorios y actualizaciones</v>
      </c>
    </row>
    <row r="262" spans="1:3">
      <c r="A262" s="9" t="s">
        <v>585</v>
      </c>
      <c r="B262" s="8">
        <v>39601</v>
      </c>
      <c r="C262" t="str">
        <f t="shared" si="4"/>
        <v>39601  Pérdidas del erario federal</v>
      </c>
    </row>
    <row r="263" spans="1:3">
      <c r="A263" s="9" t="s">
        <v>586</v>
      </c>
      <c r="B263" s="8">
        <v>39602</v>
      </c>
      <c r="C263" t="str">
        <f t="shared" si="4"/>
        <v>39602  Otros gastos por responsabilidades</v>
      </c>
    </row>
    <row r="264" spans="1:3">
      <c r="A264" s="9" t="s">
        <v>587</v>
      </c>
      <c r="B264" s="8">
        <v>39701</v>
      </c>
      <c r="C264" t="str">
        <f t="shared" si="4"/>
        <v>39701  Erogaciones por pago de utilidades</v>
      </c>
    </row>
    <row r="265" spans="1:3">
      <c r="A265" s="9" t="s">
        <v>588</v>
      </c>
      <c r="B265" s="8">
        <v>39801</v>
      </c>
      <c r="C265" t="str">
        <f t="shared" si="4"/>
        <v>39801  Impuesto sobre nóminas</v>
      </c>
    </row>
    <row r="266" spans="1:3">
      <c r="A266" s="9" t="s">
        <v>589</v>
      </c>
      <c r="B266" s="8">
        <v>39901</v>
      </c>
      <c r="C266" t="str">
        <f t="shared" si="4"/>
        <v>39901  Gastos de las Comisiones Internacionales de Límites y Aguas</v>
      </c>
    </row>
    <row r="267" spans="1:3">
      <c r="A267" s="9" t="s">
        <v>590</v>
      </c>
      <c r="B267" s="8">
        <v>39902</v>
      </c>
      <c r="C267" t="str">
        <f t="shared" si="4"/>
        <v>39902  Gastos de las oficinas del Servicio Exterior Mexicano</v>
      </c>
    </row>
    <row r="268" spans="1:3">
      <c r="A268" s="9" t="s">
        <v>591</v>
      </c>
      <c r="B268" s="8">
        <v>39904</v>
      </c>
      <c r="C268" t="str">
        <f t="shared" si="4"/>
        <v>39904  Participaciones en Órganos de Gobierno</v>
      </c>
    </row>
    <row r="269" spans="1:3">
      <c r="A269" s="9" t="s">
        <v>592</v>
      </c>
      <c r="B269" s="8">
        <v>39905</v>
      </c>
      <c r="C269" t="str">
        <f t="shared" si="4"/>
        <v>39905  Actividades de Coordinación con el Presidente Electo</v>
      </c>
    </row>
    <row r="270" spans="1:3">
      <c r="A270" s="9" t="s">
        <v>593</v>
      </c>
      <c r="B270" s="8">
        <v>39906</v>
      </c>
      <c r="C270" t="str">
        <f t="shared" si="4"/>
        <v>39906  Servicios Corporativos prestados por las Entidades Paraestatales a sus Organismos</v>
      </c>
    </row>
    <row r="271" spans="1:3">
      <c r="A271" s="9" t="s">
        <v>594</v>
      </c>
      <c r="B271" s="8">
        <v>39907</v>
      </c>
      <c r="C271" t="str">
        <f t="shared" si="4"/>
        <v>39907  Servicios prestados entre Organismos de una Entidad Paraestatal</v>
      </c>
    </row>
    <row r="272" spans="1:3">
      <c r="A272" s="9" t="s">
        <v>595</v>
      </c>
      <c r="B272" s="8">
        <v>39908</v>
      </c>
      <c r="C272" t="str">
        <f t="shared" si="4"/>
        <v>39908  Erogaciones por cuenta de terceros</v>
      </c>
    </row>
    <row r="273" spans="1:3">
      <c r="A273" s="9" t="s">
        <v>596</v>
      </c>
      <c r="B273" s="8">
        <v>39909</v>
      </c>
      <c r="C273" t="str">
        <f t="shared" si="4"/>
        <v>39909  Erogaciones recuperables</v>
      </c>
    </row>
    <row r="274" spans="1:3">
      <c r="A274" s="9" t="s">
        <v>597</v>
      </c>
      <c r="B274" s="8">
        <v>39910</v>
      </c>
      <c r="C274" t="str">
        <f t="shared" si="4"/>
        <v>39910  Apertura de Fondo Rotatorio</v>
      </c>
    </row>
    <row r="275" spans="1:3">
      <c r="A275" s="9" t="s">
        <v>598</v>
      </c>
      <c r="B275" s="8">
        <v>41501</v>
      </c>
      <c r="C275" t="str">
        <f t="shared" si="4"/>
        <v>41501  Transferencias para cubrir el déficit de operación y los gastos de administración asociados al otorgamiento de subsidios</v>
      </c>
    </row>
    <row r="276" spans="1:3">
      <c r="A276" s="9" t="s">
        <v>599</v>
      </c>
      <c r="B276" s="8">
        <v>41601</v>
      </c>
      <c r="C276" t="str">
        <f t="shared" si="4"/>
        <v>41601  Transferencias a entidades empresariales no financieras derivadas de la obtención de derechos</v>
      </c>
    </row>
    <row r="277" spans="1:3">
      <c r="A277" s="9" t="s">
        <v>600</v>
      </c>
      <c r="B277" s="8">
        <v>43101</v>
      </c>
      <c r="C277" t="str">
        <f t="shared" si="4"/>
        <v>43101  Subsidios a la producción</v>
      </c>
    </row>
    <row r="278" spans="1:3">
      <c r="A278" s="9" t="s">
        <v>601</v>
      </c>
      <c r="B278" s="8">
        <v>43201</v>
      </c>
      <c r="C278" t="str">
        <f t="shared" si="4"/>
        <v>43201  Subsidios a la distribución</v>
      </c>
    </row>
    <row r="279" spans="1:3">
      <c r="A279" s="9" t="s">
        <v>602</v>
      </c>
      <c r="B279" s="8">
        <v>43301</v>
      </c>
      <c r="C279" t="str">
        <f t="shared" si="4"/>
        <v>43301  Subsidios para inversión</v>
      </c>
    </row>
    <row r="280" spans="1:3">
      <c r="A280" s="9" t="s">
        <v>603</v>
      </c>
      <c r="B280" s="8">
        <v>43401</v>
      </c>
      <c r="C280" t="str">
        <f t="shared" si="4"/>
        <v>43401  Subsidios a la prestación de servicios públicos</v>
      </c>
    </row>
    <row r="281" spans="1:3">
      <c r="A281" s="9" t="s">
        <v>604</v>
      </c>
      <c r="B281" s="8">
        <v>43501</v>
      </c>
      <c r="C281" t="str">
        <f t="shared" si="4"/>
        <v>43501  Subsidios para cubrir diferenciales de tasas de interés</v>
      </c>
    </row>
    <row r="282" spans="1:3">
      <c r="A282" s="9" t="s">
        <v>605</v>
      </c>
      <c r="B282" s="8">
        <v>43601</v>
      </c>
      <c r="C282" t="str">
        <f t="shared" si="4"/>
        <v>43601  Subsidios para la adquisición de vivienda de interés social</v>
      </c>
    </row>
    <row r="283" spans="1:3">
      <c r="A283" s="9" t="s">
        <v>606</v>
      </c>
      <c r="B283" s="8">
        <v>43701</v>
      </c>
      <c r="C283" t="str">
        <f t="shared" si="4"/>
        <v>43701  Subsidios al consumo</v>
      </c>
    </row>
    <row r="284" spans="1:3">
      <c r="A284" s="9" t="s">
        <v>607</v>
      </c>
      <c r="B284" s="8">
        <v>43801</v>
      </c>
      <c r="C284" t="str">
        <f t="shared" si="4"/>
        <v>43801  Subsidios a Entidades Federativas y Municipios (Se modifica)</v>
      </c>
    </row>
    <row r="285" spans="1:3">
      <c r="A285" s="9" t="s">
        <v>608</v>
      </c>
      <c r="B285" s="8">
        <v>43901</v>
      </c>
      <c r="C285" t="str">
        <f t="shared" si="4"/>
        <v>43901  Subsidios para capacitación y becas</v>
      </c>
    </row>
    <row r="286" spans="1:3">
      <c r="A286" s="9" t="s">
        <v>609</v>
      </c>
      <c r="B286" s="8">
        <v>43902</v>
      </c>
      <c r="C286" t="str">
        <f t="shared" si="4"/>
        <v>43902  Subsidios a fideicomisos privados y estatales</v>
      </c>
    </row>
    <row r="287" spans="1:3">
      <c r="A287" s="9" t="s">
        <v>610</v>
      </c>
      <c r="B287" s="8">
        <v>44101</v>
      </c>
      <c r="C287" t="str">
        <f t="shared" si="4"/>
        <v>44101  Gastos relacionados con actividades culturales, deportivas y de ayuda extraordinaria</v>
      </c>
    </row>
    <row r="288" spans="1:3">
      <c r="A288" s="9" t="s">
        <v>611</v>
      </c>
      <c r="B288" s="8">
        <v>44102</v>
      </c>
      <c r="C288" t="str">
        <f t="shared" si="4"/>
        <v>44102  Gastos por servicios de traslado de personas</v>
      </c>
    </row>
    <row r="289" spans="1:3">
      <c r="A289" s="9" t="s">
        <v>612</v>
      </c>
      <c r="B289" s="8">
        <v>44103</v>
      </c>
      <c r="C289" t="str">
        <f t="shared" si="4"/>
        <v>44103  Premios, recompensas, pensiones de gracia y pensión recreativa estudiantil</v>
      </c>
    </row>
    <row r="290" spans="1:3">
      <c r="A290" s="9" t="s">
        <v>613</v>
      </c>
      <c r="B290" s="8">
        <v>44104</v>
      </c>
      <c r="C290" t="str">
        <f t="shared" si="4"/>
        <v>44104  Premios, estímulos, recompensas, becas y seguros a deportistas</v>
      </c>
    </row>
    <row r="291" spans="1:3">
      <c r="A291" s="9" t="s">
        <v>614</v>
      </c>
      <c r="B291" s="8">
        <v>44105</v>
      </c>
      <c r="C291" t="str">
        <f t="shared" si="4"/>
        <v>44105  Apoyo a voluntarios que participan en diversos programas federales</v>
      </c>
    </row>
    <row r="292" spans="1:3">
      <c r="A292" s="9" t="s">
        <v>615</v>
      </c>
      <c r="B292" s="8">
        <v>44106</v>
      </c>
      <c r="C292" t="str">
        <f t="shared" si="4"/>
        <v>44106  Compensaciones por servicios de carácter social</v>
      </c>
    </row>
    <row r="293" spans="1:3">
      <c r="A293" s="9" t="s">
        <v>616</v>
      </c>
      <c r="B293" s="8">
        <v>44401</v>
      </c>
      <c r="C293" t="str">
        <f t="shared" si="4"/>
        <v>44401  Apoyos a la investigación científica y tecnológica de instituciones académicas y sector público</v>
      </c>
    </row>
    <row r="294" spans="1:3">
      <c r="A294" s="9" t="s">
        <v>617</v>
      </c>
      <c r="B294" s="8">
        <v>44402</v>
      </c>
      <c r="C294" t="str">
        <f t="shared" si="4"/>
        <v>44402  Apoyos a la investigación científica y tecnológica en instituciones sin fines de lucro</v>
      </c>
    </row>
    <row r="295" spans="1:3">
      <c r="A295" s="9" t="s">
        <v>618</v>
      </c>
      <c r="B295" s="8">
        <v>44801</v>
      </c>
      <c r="C295" t="str">
        <f t="shared" si="4"/>
        <v>44801  Mercancías para su distribución a la población</v>
      </c>
    </row>
    <row r="296" spans="1:3">
      <c r="A296" s="9" t="s">
        <v>619</v>
      </c>
      <c r="B296" s="8">
        <v>45201</v>
      </c>
      <c r="C296" t="str">
        <f t="shared" si="4"/>
        <v>45201  Pago de pensiones y jubilaciones</v>
      </c>
    </row>
    <row r="297" spans="1:3">
      <c r="A297" s="9" t="s">
        <v>620</v>
      </c>
      <c r="B297" s="8">
        <v>45202</v>
      </c>
      <c r="C297" t="str">
        <f t="shared" si="4"/>
        <v>45202  Pago de pensiones y jubilaciones contractuales</v>
      </c>
    </row>
    <row r="298" spans="1:3">
      <c r="A298" s="9" t="s">
        <v>621</v>
      </c>
      <c r="B298" s="8">
        <v>45203</v>
      </c>
      <c r="C298" t="str">
        <f t="shared" si="4"/>
        <v>45203  Transferencias para el pago de pensiones y jubilaciones</v>
      </c>
    </row>
    <row r="299" spans="1:3">
      <c r="A299" s="9" t="s">
        <v>622</v>
      </c>
      <c r="B299" s="8">
        <v>45901</v>
      </c>
      <c r="C299" t="str">
        <f t="shared" si="4"/>
        <v>45901  Pago de sumas aseguradas</v>
      </c>
    </row>
    <row r="300" spans="1:3">
      <c r="A300" s="9" t="s">
        <v>623</v>
      </c>
      <c r="B300" s="8">
        <v>45902</v>
      </c>
      <c r="C300" t="str">
        <f t="shared" si="4"/>
        <v>45902  Prestaciones económicas distintas de pensiones y jubilaciones</v>
      </c>
    </row>
    <row r="301" spans="1:3">
      <c r="A301" s="9" t="s">
        <v>624</v>
      </c>
      <c r="B301" s="8">
        <v>46101</v>
      </c>
      <c r="C301" t="str">
        <f t="shared" si="4"/>
        <v>46101  Aportaciones a fideicomisos públicos</v>
      </c>
    </row>
    <row r="302" spans="1:3">
      <c r="A302" s="9" t="s">
        <v>625</v>
      </c>
      <c r="B302" s="8">
        <v>46102</v>
      </c>
      <c r="C302" t="str">
        <f t="shared" si="4"/>
        <v>46102  Aportaciones a mandatos públicos</v>
      </c>
    </row>
    <row r="303" spans="1:3">
      <c r="A303" s="9" t="s">
        <v>626</v>
      </c>
      <c r="B303" s="8">
        <v>47101</v>
      </c>
      <c r="C303" t="str">
        <f t="shared" si="4"/>
        <v>47101  Trasferencias para cuotas y aportaciones de seguridad social para el IMSS, ISSSTE e ISSFAM por obligación del Estado</v>
      </c>
    </row>
    <row r="304" spans="1:3">
      <c r="A304" s="9" t="s">
        <v>627</v>
      </c>
      <c r="B304" s="8">
        <v>47102</v>
      </c>
      <c r="C304" t="str">
        <f t="shared" si="4"/>
        <v>47102  Transferencias para cuotas y aportaciones a los seguros de retiro, cesantía en edad avanzada y vejez</v>
      </c>
    </row>
    <row r="305" spans="1:3">
      <c r="A305" s="9" t="s">
        <v>628</v>
      </c>
      <c r="B305" s="8">
        <v>48101</v>
      </c>
      <c r="C305" t="str">
        <f t="shared" si="4"/>
        <v>48101  Donativos a instituciones sin fines de lucro</v>
      </c>
    </row>
    <row r="306" spans="1:3">
      <c r="A306" s="9" t="s">
        <v>629</v>
      </c>
      <c r="B306" s="8">
        <v>48201</v>
      </c>
      <c r="C306" t="str">
        <f t="shared" si="4"/>
        <v>48201  Donativos a entidades federativas o municípios</v>
      </c>
    </row>
    <row r="307" spans="1:3">
      <c r="A307" s="9" t="s">
        <v>630</v>
      </c>
      <c r="B307" s="8">
        <v>48301</v>
      </c>
      <c r="C307" t="str">
        <f t="shared" si="4"/>
        <v>48301  Donativos a fideicomisos privados</v>
      </c>
    </row>
    <row r="308" spans="1:3">
      <c r="A308" s="9" t="s">
        <v>631</v>
      </c>
      <c r="B308" s="8">
        <v>48401</v>
      </c>
      <c r="C308" t="str">
        <f t="shared" si="4"/>
        <v>48401  Donativos a fideicomisos estatales</v>
      </c>
    </row>
    <row r="309" spans="1:3">
      <c r="A309" s="9" t="s">
        <v>632</v>
      </c>
      <c r="B309" s="8">
        <v>48501</v>
      </c>
      <c r="C309" t="str">
        <f t="shared" si="4"/>
        <v>48501  Donativos internacionales</v>
      </c>
    </row>
    <row r="310" spans="1:3">
      <c r="A310" s="9" t="s">
        <v>633</v>
      </c>
      <c r="B310" s="8">
        <v>49201</v>
      </c>
      <c r="C310" t="str">
        <f t="shared" si="4"/>
        <v>49201  Cuotas y aportaciones a organismos internacionales</v>
      </c>
    </row>
    <row r="311" spans="1:3">
      <c r="A311" s="9" t="s">
        <v>634</v>
      </c>
      <c r="B311" s="8">
        <v>49202</v>
      </c>
      <c r="C311" t="str">
        <f t="shared" si="4"/>
        <v>49202  Otras aportaciones internacionales</v>
      </c>
    </row>
    <row r="312" spans="1:3">
      <c r="A312" s="9" t="s">
        <v>635</v>
      </c>
      <c r="B312" s="8">
        <v>51101</v>
      </c>
      <c r="C312" t="str">
        <f t="shared" si="4"/>
        <v>51101  Mobiliario</v>
      </c>
    </row>
    <row r="313" spans="1:3">
      <c r="A313" s="9" t="s">
        <v>636</v>
      </c>
      <c r="B313" s="8">
        <v>51301</v>
      </c>
      <c r="C313" t="str">
        <f t="shared" si="4"/>
        <v>51301  Bienes artísticos y culturales</v>
      </c>
    </row>
    <row r="314" spans="1:3">
      <c r="A314" s="9" t="s">
        <v>637</v>
      </c>
      <c r="B314" s="8">
        <v>51501</v>
      </c>
      <c r="C314" t="str">
        <f t="shared" si="4"/>
        <v>51501  Bienes informáticos</v>
      </c>
    </row>
    <row r="315" spans="1:3">
      <c r="A315" s="9" t="s">
        <v>638</v>
      </c>
      <c r="B315" s="8">
        <v>51901</v>
      </c>
      <c r="C315" t="str">
        <f t="shared" si="4"/>
        <v>51901  Equipo de administración</v>
      </c>
    </row>
    <row r="316" spans="1:3">
      <c r="A316" s="9" t="s">
        <v>639</v>
      </c>
      <c r="B316" s="8">
        <v>51902</v>
      </c>
      <c r="C316" t="str">
        <f t="shared" si="4"/>
        <v>51902  Adjudicaciones, expropiaciones e indemnizaciones de bienes muebles</v>
      </c>
    </row>
    <row r="317" spans="1:3">
      <c r="A317" s="9" t="s">
        <v>640</v>
      </c>
      <c r="B317" s="8">
        <v>52101</v>
      </c>
      <c r="C317" t="str">
        <f t="shared" si="4"/>
        <v>52101  Equipos y aparatos audiovisuales</v>
      </c>
    </row>
    <row r="318" spans="1:3">
      <c r="A318" s="9" t="s">
        <v>641</v>
      </c>
      <c r="B318" s="8">
        <v>52201</v>
      </c>
      <c r="C318" t="str">
        <f t="shared" si="4"/>
        <v>52201  Aparatos deportivos</v>
      </c>
    </row>
    <row r="319" spans="1:3">
      <c r="A319" s="9" t="s">
        <v>642</v>
      </c>
      <c r="B319" s="8">
        <v>52301</v>
      </c>
      <c r="C319" t="str">
        <f t="shared" si="4"/>
        <v>52301  Cámaras fotográficas y de video</v>
      </c>
    </row>
    <row r="320" spans="1:3">
      <c r="A320" s="9" t="s">
        <v>643</v>
      </c>
      <c r="B320" s="8">
        <v>52901</v>
      </c>
      <c r="C320" t="str">
        <f t="shared" si="4"/>
        <v>52901  Otro mobiliario y equipo educacional y recreativo</v>
      </c>
    </row>
    <row r="321" spans="1:3">
      <c r="A321" s="9" t="s">
        <v>644</v>
      </c>
      <c r="B321" s="8">
        <v>53101</v>
      </c>
      <c r="C321" t="str">
        <f t="shared" si="4"/>
        <v>53101  Equipo médico y de laboratorio</v>
      </c>
    </row>
    <row r="322" spans="1:3">
      <c r="A322" s="9" t="s">
        <v>645</v>
      </c>
      <c r="B322" s="8">
        <v>53201</v>
      </c>
      <c r="C322" t="str">
        <f t="shared" si="4"/>
        <v>53201  Instrumental médico y de laboratorio</v>
      </c>
    </row>
    <row r="323" spans="1:3">
      <c r="A323" s="9" t="s">
        <v>646</v>
      </c>
      <c r="B323" s="8">
        <v>54101</v>
      </c>
      <c r="C323" t="str">
        <f t="shared" ref="C323:C356" si="5">B323&amp;"  "&amp;A323</f>
        <v>54101  Vehículos y equipo terrestres, para la ejecución de programas de seguridad pública y nacional</v>
      </c>
    </row>
    <row r="324" spans="1:3">
      <c r="A324" s="9" t="s">
        <v>647</v>
      </c>
      <c r="B324" s="8">
        <v>54102</v>
      </c>
      <c r="C324" t="str">
        <f t="shared" si="5"/>
        <v>54102  Vehículos y equipo terrestres, destinados exclusivamente para desastres naturales</v>
      </c>
    </row>
    <row r="325" spans="1:3">
      <c r="A325" s="9" t="s">
        <v>648</v>
      </c>
      <c r="B325" s="8">
        <v>54103</v>
      </c>
      <c r="C325" t="str">
        <f t="shared" si="5"/>
        <v>54103  Vehículos y equipo terrestres, destinados a servicios públicos y la operación de programas públicos</v>
      </c>
    </row>
    <row r="326" spans="1:3">
      <c r="A326" s="9" t="s">
        <v>649</v>
      </c>
      <c r="B326" s="8">
        <v>54104</v>
      </c>
      <c r="C326" t="str">
        <f t="shared" si="5"/>
        <v>54104  Vehículos y equipo terrestres, destinados a servicios administrativos</v>
      </c>
    </row>
    <row r="327" spans="1:3">
      <c r="A327" s="9" t="s">
        <v>650</v>
      </c>
      <c r="B327" s="8">
        <v>54105</v>
      </c>
      <c r="C327" t="str">
        <f t="shared" si="5"/>
        <v>54105  Vehículos y equipo terrestres, destinados a servidores públicos</v>
      </c>
    </row>
    <row r="328" spans="1:3">
      <c r="A328" s="9" t="s">
        <v>651</v>
      </c>
      <c r="B328" s="8">
        <v>54201</v>
      </c>
      <c r="C328" t="str">
        <f t="shared" si="5"/>
        <v>54201  Carrocerías y remolques</v>
      </c>
    </row>
    <row r="329" spans="1:3">
      <c r="A329" s="9" t="s">
        <v>652</v>
      </c>
      <c r="B329" s="8">
        <v>54301</v>
      </c>
      <c r="C329" t="str">
        <f t="shared" si="5"/>
        <v>54301  Vehículos y equipo aéreos, para la ejecución de programas de seguridad pública y nacional</v>
      </c>
    </row>
    <row r="330" spans="1:3">
      <c r="A330" s="9" t="s">
        <v>653</v>
      </c>
      <c r="B330" s="8">
        <v>54302</v>
      </c>
      <c r="C330" t="str">
        <f t="shared" si="5"/>
        <v>54302  Vehículos y equipo aéreos, destinados exclusivamente para desastres naturales</v>
      </c>
    </row>
    <row r="331" spans="1:3">
      <c r="A331" s="9" t="s">
        <v>654</v>
      </c>
      <c r="B331" s="8">
        <v>54303</v>
      </c>
      <c r="C331" t="str">
        <f t="shared" si="5"/>
        <v>54303  Vehículos y equipo aéreos, destinados a servicios públicos y la operación de programas públicos</v>
      </c>
    </row>
    <row r="332" spans="1:3">
      <c r="A332" s="9" t="s">
        <v>655</v>
      </c>
      <c r="B332" s="8">
        <v>54401</v>
      </c>
      <c r="C332" t="str">
        <f t="shared" si="5"/>
        <v>54401  Equipo ferroviario</v>
      </c>
    </row>
    <row r="333" spans="1:3">
      <c r="A333" s="9" t="s">
        <v>656</v>
      </c>
      <c r="B333" s="8">
        <v>54501</v>
      </c>
      <c r="C333" t="str">
        <f t="shared" si="5"/>
        <v>54501  Vehículos y equipo marítimo, para la ejecución de programas de seguridad pública y nacional</v>
      </c>
    </row>
    <row r="334" spans="1:3">
      <c r="A334" s="9" t="s">
        <v>657</v>
      </c>
      <c r="B334" s="8">
        <v>54502</v>
      </c>
      <c r="C334" t="str">
        <f t="shared" si="5"/>
        <v>54502  Vehículos y equipo marítimo, destinados a servicios públicos y la operación de programas públicos</v>
      </c>
    </row>
    <row r="335" spans="1:3">
      <c r="A335" s="9" t="s">
        <v>658</v>
      </c>
      <c r="B335" s="8">
        <v>54503</v>
      </c>
      <c r="C335" t="str">
        <f t="shared" si="5"/>
        <v>54503  Construcción de embarcaciones</v>
      </c>
    </row>
    <row r="336" spans="1:3">
      <c r="A336" s="9" t="s">
        <v>659</v>
      </c>
      <c r="B336" s="8">
        <v>54901</v>
      </c>
      <c r="C336" t="str">
        <f t="shared" si="5"/>
        <v>54901  Otros equipos de transporte</v>
      </c>
    </row>
    <row r="337" spans="1:3">
      <c r="A337" s="9" t="s">
        <v>660</v>
      </c>
      <c r="B337" s="8">
        <v>55101</v>
      </c>
      <c r="C337" t="str">
        <f t="shared" si="5"/>
        <v>55101  Maquinaria y equipo de defensa y seguridad pública</v>
      </c>
    </row>
    <row r="338" spans="1:3">
      <c r="A338" s="9" t="s">
        <v>661</v>
      </c>
      <c r="B338" s="8">
        <v>55102</v>
      </c>
      <c r="C338" t="str">
        <f t="shared" si="5"/>
        <v>55102  Equipo de seguridad pública y nacional</v>
      </c>
    </row>
    <row r="339" spans="1:3">
      <c r="A339" s="9" t="s">
        <v>662</v>
      </c>
      <c r="B339" s="8">
        <v>56101</v>
      </c>
      <c r="C339" t="str">
        <f t="shared" si="5"/>
        <v>56101  Maquinaria y equipo agropecuario</v>
      </c>
    </row>
    <row r="340" spans="1:3">
      <c r="A340" s="9" t="s">
        <v>663</v>
      </c>
      <c r="B340" s="8">
        <v>56201</v>
      </c>
      <c r="C340" t="str">
        <f t="shared" si="5"/>
        <v>56201  Maquinaria y equipo industrial</v>
      </c>
    </row>
    <row r="341" spans="1:3">
      <c r="A341" s="9" t="s">
        <v>664</v>
      </c>
      <c r="B341" s="8">
        <v>56301</v>
      </c>
      <c r="C341" t="str">
        <f t="shared" si="5"/>
        <v>56301  Maquinaria y equipo de construcción</v>
      </c>
    </row>
    <row r="342" spans="1:3">
      <c r="A342" s="9" t="s">
        <v>665</v>
      </c>
      <c r="B342" s="8">
        <v>56501</v>
      </c>
      <c r="C342" t="str">
        <f t="shared" si="5"/>
        <v>56501  Equipos y aparatos de comunicaciones y telecomunicaciones</v>
      </c>
    </row>
    <row r="343" spans="1:3">
      <c r="A343" s="9" t="s">
        <v>666</v>
      </c>
      <c r="B343" s="8">
        <v>56601</v>
      </c>
      <c r="C343" t="str">
        <f t="shared" si="5"/>
        <v>56601  Maquinaria y equipo eléctrico y electrónico</v>
      </c>
    </row>
    <row r="344" spans="1:3">
      <c r="A344" s="9" t="s">
        <v>667</v>
      </c>
      <c r="B344" s="8">
        <v>56701</v>
      </c>
      <c r="C344" t="str">
        <f t="shared" si="5"/>
        <v>56701  Herramientas y máquinas herramienta</v>
      </c>
    </row>
    <row r="345" spans="1:3">
      <c r="A345" s="9" t="s">
        <v>668</v>
      </c>
      <c r="B345" s="8">
        <v>56901</v>
      </c>
      <c r="C345" t="str">
        <f t="shared" si="5"/>
        <v>56901  Bienes muebles por arrendamiento financiero</v>
      </c>
    </row>
    <row r="346" spans="1:3">
      <c r="A346" s="9" t="s">
        <v>669</v>
      </c>
      <c r="B346" s="8">
        <v>56902</v>
      </c>
      <c r="C346" t="str">
        <f t="shared" si="5"/>
        <v>56902  Otros bienes muebles</v>
      </c>
    </row>
    <row r="347" spans="1:3">
      <c r="A347" s="9" t="s">
        <v>670</v>
      </c>
      <c r="B347" s="8">
        <v>57101</v>
      </c>
      <c r="C347" t="str">
        <f t="shared" si="5"/>
        <v>57101  Animales de reproducción</v>
      </c>
    </row>
    <row r="348" spans="1:3">
      <c r="A348" s="9" t="s">
        <v>671</v>
      </c>
      <c r="B348" s="8">
        <v>57601</v>
      </c>
      <c r="C348" t="str">
        <f t="shared" si="5"/>
        <v>57601  Animales de trabajo</v>
      </c>
    </row>
    <row r="349" spans="1:3">
      <c r="A349" s="9" t="s">
        <v>672</v>
      </c>
      <c r="B349" s="8">
        <v>57701</v>
      </c>
      <c r="C349" t="str">
        <f t="shared" si="5"/>
        <v>57701  Animales de custodia y vigilancia</v>
      </c>
    </row>
    <row r="350" spans="1:3">
      <c r="A350" s="9" t="s">
        <v>673</v>
      </c>
      <c r="B350" s="8">
        <v>58101</v>
      </c>
      <c r="C350" t="str">
        <f t="shared" si="5"/>
        <v>58101  Terrenos</v>
      </c>
    </row>
    <row r="351" spans="1:3">
      <c r="A351" s="9" t="s">
        <v>674</v>
      </c>
      <c r="B351" s="8">
        <v>58301</v>
      </c>
      <c r="C351" t="str">
        <f t="shared" si="5"/>
        <v>58301  Edificios y locales</v>
      </c>
    </row>
    <row r="352" spans="1:3">
      <c r="A352" s="9" t="s">
        <v>675</v>
      </c>
      <c r="B352" s="8">
        <v>58901</v>
      </c>
      <c r="C352" t="str">
        <f t="shared" si="5"/>
        <v>58901  Adjudicaciones, expropiaciones e indemnizaciones de inmuebles</v>
      </c>
    </row>
    <row r="353" spans="1:3">
      <c r="A353" s="9" t="s">
        <v>676</v>
      </c>
      <c r="B353" s="8">
        <v>58902</v>
      </c>
      <c r="C353" t="str">
        <f t="shared" si="5"/>
        <v>58902  Bienes inmuebles en la modalidad de proyectos de infraestructura productiva de largo plazo</v>
      </c>
    </row>
    <row r="354" spans="1:3">
      <c r="A354" s="9" t="s">
        <v>677</v>
      </c>
      <c r="B354" s="8">
        <v>58903</v>
      </c>
      <c r="C354" t="str">
        <f t="shared" si="5"/>
        <v>58903  Bienes inmuebles por arrendamiento financiero</v>
      </c>
    </row>
    <row r="355" spans="1:3">
      <c r="A355" s="9" t="s">
        <v>678</v>
      </c>
      <c r="B355" s="8">
        <v>58904</v>
      </c>
      <c r="C355" t="str">
        <f t="shared" si="5"/>
        <v>58904  Otros bienes inmuebles</v>
      </c>
    </row>
    <row r="356" spans="1:3">
      <c r="A356" s="9" t="s">
        <v>679</v>
      </c>
      <c r="B356" s="8">
        <v>59101</v>
      </c>
      <c r="C356" t="str">
        <f t="shared" si="5"/>
        <v>59101  Software</v>
      </c>
    </row>
  </sheetData>
  <mergeCells count="1">
    <mergeCell ref="A1:B1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EB936E545555B449B12191583D9899B" ma:contentTypeVersion="11" ma:contentTypeDescription="Crear nuevo documento." ma:contentTypeScope="" ma:versionID="e49f9722469116d6253206e2927273c2">
  <xsd:schema xmlns:xsd="http://www.w3.org/2001/XMLSchema" xmlns:xs="http://www.w3.org/2001/XMLSchema" xmlns:p="http://schemas.microsoft.com/office/2006/metadata/properties" xmlns:ns2="fa857ea2-5db8-4e08-b3ba-5bed863e73c8" xmlns:ns3="b52d38cd-1141-4754-a3c4-d3bf19d832e2" targetNamespace="http://schemas.microsoft.com/office/2006/metadata/properties" ma:root="true" ma:fieldsID="e58cf5b670303100c533eb421357efa6" ns2:_="" ns3:_="">
    <xsd:import namespace="fa857ea2-5db8-4e08-b3ba-5bed863e73c8"/>
    <xsd:import namespace="b52d38cd-1141-4754-a3c4-d3bf19d832e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bjectDetectorVersion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857ea2-5db8-4e08-b3ba-5bed863e73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19f2cade-657f-4055-a52f-ceea0758e76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2d38cd-1141-4754-a3c4-d3bf19d832e2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14957a0-1b1d-4e2e-8a4b-b42a87b962ec}" ma:internalName="TaxCatchAll" ma:showField="CatchAllData" ma:web="b52d38cd-1141-4754-a3c4-d3bf19d832e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52d38cd-1141-4754-a3c4-d3bf19d832e2" xsi:nil="true"/>
    <lcf76f155ced4ddcb4097134ff3c332f xmlns="fa857ea2-5db8-4e08-b3ba-5bed863e73c8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0967D32-3D67-428F-B019-BD328A3FA1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857ea2-5db8-4e08-b3ba-5bed863e73c8"/>
    <ds:schemaRef ds:uri="b52d38cd-1141-4754-a3c4-d3bf19d832e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AEB2E13-AFC4-4355-918D-300B8CF56E84}">
  <ds:schemaRefs>
    <ds:schemaRef ds:uri="http://schemas.microsoft.com/office/2006/metadata/properties"/>
    <ds:schemaRef ds:uri="http://schemas.microsoft.com/office/infopath/2007/PartnerControls"/>
    <ds:schemaRef ds:uri="b52d38cd-1141-4754-a3c4-d3bf19d832e2"/>
    <ds:schemaRef ds:uri="http://www.w3.org/XML/1998/namespace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fa857ea2-5db8-4e08-b3ba-5bed863e73c8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102759DF-F398-44FC-9D57-EBBCFC0C7DC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Unidad 1</vt:lpstr>
      <vt:lpstr>Hidden</vt:lpstr>
      <vt:lpstr>MIR</vt:lpstr>
      <vt:lpstr>Parámetros</vt:lpstr>
      <vt:lpstr>Acciones Puntuales</vt:lpstr>
      <vt:lpstr>Partidas presupuestales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Néstor Enrique Calvillo Chávez</dc:creator>
  <cp:keywords/>
  <dc:description/>
  <cp:lastModifiedBy>Ernesto</cp:lastModifiedBy>
  <cp:revision/>
  <dcterms:created xsi:type="dcterms:W3CDTF">2022-12-06T17:36:47Z</dcterms:created>
  <dcterms:modified xsi:type="dcterms:W3CDTF">2023-07-19T19:53:00Z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0x0101004EB936E545555B449B12191583D9899B</vt:lpwstr>
  </property>
  <property fmtid="{D5CDD505-2E9C-101B-9397-08002B2CF9AE}" pid="3" name="MediaServiceImageTags">
    <vt:lpwstr/>
  </property>
</Properties>
</file>