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mo\OSC\interaction\mono-C9-BTBT\para_extract\"/>
    </mc:Choice>
  </mc:AlternateContent>
  <xr:revisionPtr revIDLastSave="0" documentId="13_ncr:1_{07FC384C-795E-4273-9026-4606916435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ADME" sheetId="2" r:id="rId1"/>
    <sheet name="cifopt" sheetId="4" r:id="rId2"/>
    <sheet name="alchyl0" sheetId="7" r:id="rId3"/>
    <sheet name="PCA 1" sheetId="3" r:id="rId4"/>
    <sheet name="theta,phi" sheetId="9" r:id="rId5"/>
    <sheet name="PCA 2" sheetId="6" r:id="rId6"/>
  </sheets>
  <definedNames>
    <definedName name="solver_adj" localSheetId="3" hidden="1">'PCA 1'!#REF!</definedName>
    <definedName name="solver_adj" localSheetId="5" hidden="1">'PCA 2'!$H$3:$J$3</definedName>
    <definedName name="solver_cvg" localSheetId="3" hidden="1">0.0001</definedName>
    <definedName name="solver_cvg" localSheetId="5" hidden="1">0.0001</definedName>
    <definedName name="solver_drv" localSheetId="3" hidden="1">1</definedName>
    <definedName name="solver_drv" localSheetId="5" hidden="1">1</definedName>
    <definedName name="solver_eng" localSheetId="3" hidden="1">1</definedName>
    <definedName name="solver_eng" localSheetId="5" hidden="1">1</definedName>
    <definedName name="solver_est" localSheetId="3" hidden="1">1</definedName>
    <definedName name="solver_est" localSheetId="5" hidden="1">1</definedName>
    <definedName name="solver_itr" localSheetId="3" hidden="1">2147483647</definedName>
    <definedName name="solver_itr" localSheetId="5" hidden="1">2147483647</definedName>
    <definedName name="solver_lhs1" localSheetId="3" hidden="1">'PCA 1'!#REF!</definedName>
    <definedName name="solver_lhs1" localSheetId="5" hidden="1">'PCA 2'!$K$3</definedName>
    <definedName name="solver_mip" localSheetId="3" hidden="1">2147483647</definedName>
    <definedName name="solver_mip" localSheetId="5" hidden="1">2147483647</definedName>
    <definedName name="solver_mni" localSheetId="3" hidden="1">30</definedName>
    <definedName name="solver_mni" localSheetId="5" hidden="1">30</definedName>
    <definedName name="solver_mrt" localSheetId="3" hidden="1">0.075</definedName>
    <definedName name="solver_mrt" localSheetId="5" hidden="1">0.075</definedName>
    <definedName name="solver_msl" localSheetId="3" hidden="1">2</definedName>
    <definedName name="solver_msl" localSheetId="5" hidden="1">2</definedName>
    <definedName name="solver_neg" localSheetId="3" hidden="1">2</definedName>
    <definedName name="solver_neg" localSheetId="5" hidden="1">2</definedName>
    <definedName name="solver_nod" localSheetId="3" hidden="1">2147483647</definedName>
    <definedName name="solver_nod" localSheetId="5" hidden="1">2147483647</definedName>
    <definedName name="solver_num" localSheetId="3" hidden="1">1</definedName>
    <definedName name="solver_num" localSheetId="5" hidden="1">1</definedName>
    <definedName name="solver_nwt" localSheetId="3" hidden="1">1</definedName>
    <definedName name="solver_nwt" localSheetId="5" hidden="1">1</definedName>
    <definedName name="solver_opt" localSheetId="3" hidden="1">'PCA 1'!#REF!</definedName>
    <definedName name="solver_opt" localSheetId="5" hidden="1">'PCA 2'!$K$28</definedName>
    <definedName name="solver_pre" localSheetId="3" hidden="1">0.000001</definedName>
    <definedName name="solver_pre" localSheetId="5" hidden="1">0.000001</definedName>
    <definedName name="solver_rbv" localSheetId="3" hidden="1">1</definedName>
    <definedName name="solver_rbv" localSheetId="5" hidden="1">1</definedName>
    <definedName name="solver_rel1" localSheetId="3" hidden="1">2</definedName>
    <definedName name="solver_rel1" localSheetId="5" hidden="1">2</definedName>
    <definedName name="solver_rhs1" localSheetId="3" hidden="1">1</definedName>
    <definedName name="solver_rhs1" localSheetId="5" hidden="1">1</definedName>
    <definedName name="solver_rlx" localSheetId="3" hidden="1">2</definedName>
    <definedName name="solver_rlx" localSheetId="5" hidden="1">2</definedName>
    <definedName name="solver_rsd" localSheetId="3" hidden="1">0</definedName>
    <definedName name="solver_rsd" localSheetId="5" hidden="1">0</definedName>
    <definedName name="solver_scl" localSheetId="3" hidden="1">1</definedName>
    <definedName name="solver_scl" localSheetId="5" hidden="1">1</definedName>
    <definedName name="solver_sho" localSheetId="3" hidden="1">2</definedName>
    <definedName name="solver_sho" localSheetId="5" hidden="1">2</definedName>
    <definedName name="solver_ssz" localSheetId="3" hidden="1">100</definedName>
    <definedName name="solver_ssz" localSheetId="5" hidden="1">100</definedName>
    <definedName name="solver_tim" localSheetId="3" hidden="1">2147483647</definedName>
    <definedName name="solver_tim" localSheetId="5" hidden="1">2147483647</definedName>
    <definedName name="solver_tol" localSheetId="3" hidden="1">0.01</definedName>
    <definedName name="solver_tol" localSheetId="5" hidden="1">0.01</definedName>
    <definedName name="solver_typ" localSheetId="3" hidden="1">1</definedName>
    <definedName name="solver_typ" localSheetId="5" hidden="1">1</definedName>
    <definedName name="solver_val" localSheetId="3" hidden="1">0</definedName>
    <definedName name="solver_val" localSheetId="5" hidden="1">0</definedName>
    <definedName name="solver_ver" localSheetId="3" hidden="1">3</definedName>
    <definedName name="solver_ver" localSheetId="5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  <c r="A3" i="2" a="1"/>
  <c r="A3" i="2" s="1"/>
  <c r="A4" i="2" a="1"/>
  <c r="A4" i="2" s="1"/>
  <c r="A5" i="2" a="1"/>
  <c r="A5" i="2" s="1"/>
  <c r="A6" i="2" a="1"/>
  <c r="A6" i="2" s="1"/>
  <c r="A7" i="2" a="1"/>
  <c r="A7" i="2" s="1"/>
  <c r="A8" i="2" a="1"/>
  <c r="A8" i="2" s="1"/>
  <c r="A9" i="2" a="1"/>
  <c r="A9" i="2" s="1"/>
  <c r="A10" i="2" a="1"/>
  <c r="A10" i="2" s="1"/>
  <c r="A11" i="2" a="1"/>
  <c r="A11" i="2" s="1"/>
  <c r="A12" i="2" a="1"/>
  <c r="A12" i="2" s="1"/>
  <c r="A13" i="2" a="1"/>
  <c r="A13" i="2" s="1"/>
  <c r="A14" i="2" a="1"/>
  <c r="A14" i="2" s="1"/>
  <c r="A15" i="2" a="1"/>
  <c r="A15" i="2" s="1"/>
  <c r="A16" i="2" a="1"/>
  <c r="A16" i="2" s="1"/>
  <c r="A17" i="2" a="1"/>
  <c r="A17" i="2" s="1"/>
  <c r="A18" i="2" a="1"/>
  <c r="A18" i="2" s="1"/>
  <c r="A19" i="2" a="1"/>
  <c r="A19" i="2" s="1"/>
  <c r="A20" i="2" a="1"/>
  <c r="A20" i="2" s="1"/>
  <c r="A21" i="2" a="1"/>
  <c r="A21" i="2" s="1"/>
  <c r="A22" i="2" a="1"/>
  <c r="A22" i="2" s="1"/>
  <c r="A23" i="2" a="1"/>
  <c r="A23" i="2" s="1"/>
  <c r="A24" i="2" a="1"/>
  <c r="A24" i="2" s="1"/>
  <c r="A25" i="2" a="1"/>
  <c r="A25" i="2" s="1"/>
  <c r="A26" i="2" a="1"/>
  <c r="A26" i="2" s="1"/>
  <c r="A27" i="2" a="1"/>
  <c r="A27" i="2" s="1"/>
  <c r="A28" i="2" a="1"/>
  <c r="A28" i="2" s="1"/>
  <c r="A29" i="2" a="1"/>
  <c r="A29" i="2" s="1"/>
  <c r="A30" i="2" a="1"/>
  <c r="A30" i="2" s="1"/>
  <c r="A31" i="2" a="1"/>
  <c r="A31" i="2" s="1"/>
  <c r="A32" i="2" a="1"/>
  <c r="A32" i="2" s="1"/>
  <c r="A33" i="2" a="1"/>
  <c r="A33" i="2" s="1"/>
  <c r="A34" i="2" a="1"/>
  <c r="A34" i="2" s="1"/>
  <c r="A35" i="2" a="1"/>
  <c r="A35" i="2" s="1"/>
  <c r="A36" i="2" a="1"/>
  <c r="A36" i="2" s="1"/>
  <c r="A37" i="2" a="1"/>
  <c r="A37" i="2" s="1"/>
  <c r="A38" i="2" a="1"/>
  <c r="A38" i="2" s="1"/>
  <c r="A39" i="2" a="1"/>
  <c r="A39" i="2" s="1"/>
  <c r="A40" i="2" a="1"/>
  <c r="A40" i="2" s="1"/>
  <c r="A41" i="2" a="1"/>
  <c r="A41" i="2" s="1"/>
  <c r="A42" i="2" a="1"/>
  <c r="A42" i="2" s="1"/>
  <c r="A43" i="2" a="1"/>
  <c r="A43" i="2" s="1"/>
  <c r="A44" i="2" a="1"/>
  <c r="A44" i="2" s="1"/>
  <c r="A45" i="2" a="1"/>
  <c r="A45" i="2" s="1"/>
  <c r="A46" i="2" a="1"/>
  <c r="A46" i="2" s="1"/>
  <c r="A47" i="2" a="1"/>
  <c r="A47" i="2" s="1"/>
  <c r="A48" i="2" a="1"/>
  <c r="A48" i="2" s="1"/>
  <c r="A49" i="2" a="1"/>
  <c r="A49" i="2" s="1"/>
  <c r="A50" i="2" a="1"/>
  <c r="A50" i="2" s="1"/>
  <c r="A51" i="2" a="1"/>
  <c r="A51" i="2" s="1"/>
  <c r="D52" i="9"/>
  <c r="A1" i="2" s="1" a="1"/>
  <c r="A1" i="2" s="1"/>
  <c r="E52" i="9"/>
  <c r="C52" i="9"/>
  <c r="F3" i="2"/>
  <c r="H24" i="2" s="1"/>
  <c r="F2" i="2"/>
  <c r="D52" i="4"/>
  <c r="E52" i="4"/>
  <c r="C52" i="4"/>
  <c r="I6" i="2"/>
  <c r="J6" i="2"/>
  <c r="H6" i="2"/>
  <c r="F4" i="2"/>
  <c r="H7" i="2" s="1"/>
  <c r="J10" i="2" s="1"/>
  <c r="D31" i="6"/>
  <c r="C31" i="6"/>
  <c r="B31" i="6"/>
  <c r="D28" i="6"/>
  <c r="C28" i="6"/>
  <c r="B28" i="6"/>
  <c r="E27" i="6"/>
  <c r="J27" i="6" s="1"/>
  <c r="E26" i="6"/>
  <c r="H26" i="6" s="1"/>
  <c r="E25" i="6"/>
  <c r="H25" i="6" s="1"/>
  <c r="E24" i="6"/>
  <c r="H24" i="6" s="1"/>
  <c r="E23" i="6"/>
  <c r="H23" i="6" s="1"/>
  <c r="E22" i="6"/>
  <c r="I22" i="6" s="1"/>
  <c r="E21" i="6"/>
  <c r="H21" i="6" s="1"/>
  <c r="E20" i="6"/>
  <c r="H20" i="6" s="1"/>
  <c r="E19" i="6"/>
  <c r="J19" i="6" s="1"/>
  <c r="E18" i="6"/>
  <c r="H18" i="6" s="1"/>
  <c r="E17" i="6"/>
  <c r="H17" i="6" s="1"/>
  <c r="E16" i="6"/>
  <c r="H16" i="6" s="1"/>
  <c r="E15" i="6"/>
  <c r="H15" i="6" s="1"/>
  <c r="E14" i="6"/>
  <c r="I14" i="6" s="1"/>
  <c r="E13" i="6"/>
  <c r="I13" i="6" s="1"/>
  <c r="E12" i="6"/>
  <c r="H12" i="6" s="1"/>
  <c r="E11" i="6"/>
  <c r="J11" i="6" s="1"/>
  <c r="E10" i="6"/>
  <c r="H10" i="6" s="1"/>
  <c r="E9" i="6"/>
  <c r="H9" i="6" s="1"/>
  <c r="E8" i="6"/>
  <c r="H8" i="6" s="1"/>
  <c r="E7" i="6"/>
  <c r="H7" i="6" s="1"/>
  <c r="E6" i="6"/>
  <c r="J6" i="6" s="1"/>
  <c r="K3" i="6"/>
  <c r="E3" i="6"/>
  <c r="C31" i="3"/>
  <c r="D31" i="3"/>
  <c r="B31" i="3"/>
  <c r="F1" i="2"/>
  <c r="H18" i="2" s="1"/>
  <c r="I19" i="6" l="1"/>
  <c r="H27" i="6"/>
  <c r="J24" i="6"/>
  <c r="I16" i="6"/>
  <c r="I24" i="6"/>
  <c r="J13" i="6"/>
  <c r="J21" i="6"/>
  <c r="I11" i="6"/>
  <c r="I21" i="6"/>
  <c r="H11" i="6"/>
  <c r="J10" i="6"/>
  <c r="I27" i="6"/>
  <c r="H19" i="6"/>
  <c r="J8" i="6"/>
  <c r="J18" i="6"/>
  <c r="J26" i="6"/>
  <c r="J16" i="6"/>
  <c r="I26" i="6"/>
  <c r="J23" i="6"/>
  <c r="I18" i="6"/>
  <c r="J15" i="6"/>
  <c r="H13" i="6"/>
  <c r="I10" i="6"/>
  <c r="J7" i="6"/>
  <c r="I8" i="6"/>
  <c r="H6" i="6"/>
  <c r="I23" i="6"/>
  <c r="K23" i="6" s="1"/>
  <c r="J20" i="6"/>
  <c r="I15" i="6"/>
  <c r="K15" i="6" s="1"/>
  <c r="J12" i="6"/>
  <c r="I7" i="6"/>
  <c r="H22" i="6"/>
  <c r="H14" i="6"/>
  <c r="I6" i="6"/>
  <c r="J25" i="6"/>
  <c r="I20" i="6"/>
  <c r="K20" i="6" s="1"/>
  <c r="J17" i="6"/>
  <c r="I12" i="6"/>
  <c r="K12" i="6" s="1"/>
  <c r="J9" i="6"/>
  <c r="I25" i="6"/>
  <c r="J22" i="6"/>
  <c r="I17" i="6"/>
  <c r="J14" i="6"/>
  <c r="I9" i="6"/>
  <c r="I8" i="2"/>
  <c r="H9" i="2"/>
  <c r="I9" i="2"/>
  <c r="J9" i="2"/>
  <c r="J8" i="2"/>
  <c r="H10" i="2"/>
  <c r="I10" i="2"/>
  <c r="H8" i="2"/>
  <c r="E28" i="6"/>
  <c r="E29" i="6" s="1"/>
  <c r="C40" i="7" l="1" a="1"/>
  <c r="C40" i="7" s="1"/>
  <c r="C48" i="7" a="1"/>
  <c r="C48" i="7" s="1"/>
  <c r="C21" i="7" a="1"/>
  <c r="C21" i="7" s="1"/>
  <c r="C41" i="7" a="1"/>
  <c r="C41" i="7" s="1"/>
  <c r="C49" i="7" a="1"/>
  <c r="C49" i="7" s="1"/>
  <c r="C34" i="7" a="1"/>
  <c r="C34" i="7" s="1"/>
  <c r="C42" i="7" a="1"/>
  <c r="C42" i="7" s="1"/>
  <c r="C23" i="7" a="1"/>
  <c r="C23" i="7" s="1"/>
  <c r="C35" i="7" a="1"/>
  <c r="C35" i="7" s="1"/>
  <c r="C51" i="7" a="1"/>
  <c r="C51" i="7" s="1"/>
  <c r="C24" i="7" a="1"/>
  <c r="C24" i="7" s="1"/>
  <c r="C36" i="7" a="1"/>
  <c r="C36" i="7" s="1"/>
  <c r="C33" i="7" a="1"/>
  <c r="C33" i="7" s="1"/>
  <c r="C25" i="7" a="1"/>
  <c r="C25" i="7" s="1"/>
  <c r="C37" i="7" a="1"/>
  <c r="C37" i="7" s="1"/>
  <c r="C17" i="7" a="1"/>
  <c r="C46" i="7" a="1"/>
  <c r="C46" i="7" s="1"/>
  <c r="C22" i="7" a="1"/>
  <c r="C22" i="7" s="1"/>
  <c r="C50" i="7" a="1"/>
  <c r="C50" i="7" s="1"/>
  <c r="C43" i="7" a="1"/>
  <c r="C43" i="7" s="1"/>
  <c r="C44" i="7" a="1"/>
  <c r="C44" i="7" s="1"/>
  <c r="C45" i="7" a="1"/>
  <c r="C45" i="7" s="1"/>
  <c r="C38" i="7" a="1"/>
  <c r="C38" i="7" s="1"/>
  <c r="C19" i="7" a="1"/>
  <c r="C19" i="7" s="1"/>
  <c r="C39" i="7" a="1"/>
  <c r="C39" i="7" s="1"/>
  <c r="C47" i="7" a="1"/>
  <c r="C47" i="7" s="1"/>
  <c r="C18" i="7" a="1"/>
  <c r="C18" i="7" s="1"/>
  <c r="C20" i="7" a="1"/>
  <c r="C20" i="7" s="1"/>
  <c r="K10" i="6"/>
  <c r="K27" i="6"/>
  <c r="K7" i="6"/>
  <c r="K13" i="6"/>
  <c r="K26" i="6"/>
  <c r="K24" i="6"/>
  <c r="K8" i="6"/>
  <c r="K21" i="6"/>
  <c r="K9" i="6"/>
  <c r="K19" i="6"/>
  <c r="K18" i="6"/>
  <c r="K16" i="6"/>
  <c r="K17" i="6"/>
  <c r="K25" i="6"/>
  <c r="K11" i="6"/>
  <c r="K14" i="6"/>
  <c r="K22" i="6"/>
  <c r="I28" i="6"/>
  <c r="J28" i="6"/>
  <c r="H28" i="6"/>
  <c r="K6" i="6"/>
  <c r="C17" i="7" l="1"/>
  <c r="C52" i="7" s="1"/>
  <c r="D52" i="7"/>
  <c r="E52" i="7"/>
  <c r="K28" i="6"/>
  <c r="K29" i="6" s="1"/>
  <c r="J27" i="2" l="1"/>
  <c r="I27" i="2"/>
  <c r="H27" i="2"/>
  <c r="J26" i="2"/>
  <c r="I26" i="2"/>
  <c r="H26" i="2"/>
  <c r="J25" i="2"/>
  <c r="I25" i="2"/>
  <c r="H25" i="2"/>
  <c r="H12" i="2"/>
  <c r="B28" i="3"/>
  <c r="C28" i="3"/>
  <c r="D28" i="3"/>
  <c r="J15" i="2" l="1"/>
  <c r="I14" i="2"/>
  <c r="H13" i="2"/>
  <c r="H14" i="2"/>
  <c r="I13" i="2"/>
  <c r="I15" i="2"/>
  <c r="J13" i="2"/>
  <c r="H15" i="2"/>
  <c r="J14" i="2"/>
  <c r="J19" i="2"/>
  <c r="I19" i="2"/>
  <c r="J21" i="2"/>
  <c r="H19" i="2"/>
  <c r="I21" i="2"/>
  <c r="H21" i="2"/>
  <c r="H20" i="2"/>
  <c r="J20" i="2"/>
  <c r="I20" i="2"/>
  <c r="E23" i="3"/>
  <c r="E24" i="3"/>
  <c r="E25" i="3"/>
  <c r="E26" i="3"/>
  <c r="E27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6" i="3"/>
  <c r="E3" i="3"/>
  <c r="L14" i="2" l="1" a="1"/>
  <c r="L14" i="2" s="1"/>
  <c r="E28" i="3"/>
  <c r="E29" i="3" s="1"/>
  <c r="C3" i="9" l="1" a="1"/>
  <c r="C3" i="9" s="1"/>
  <c r="C11" i="9" a="1"/>
  <c r="C11" i="9" s="1"/>
  <c r="C51" i="9" a="1"/>
  <c r="C51" i="9" s="1"/>
  <c r="C29" i="9" a="1"/>
  <c r="C29" i="9" s="1"/>
  <c r="C4" i="9" a="1"/>
  <c r="C4" i="9" s="1"/>
  <c r="C12" i="9" a="1"/>
  <c r="C12" i="9" s="1"/>
  <c r="C1" i="9" a="1"/>
  <c r="C1" i="9" s="1"/>
  <c r="C5" i="9" a="1"/>
  <c r="C5" i="9" s="1"/>
  <c r="C13" i="9" a="1"/>
  <c r="C13" i="9" s="1"/>
  <c r="C21" i="9" a="1"/>
  <c r="C21" i="9" s="1"/>
  <c r="C6" i="9" a="1"/>
  <c r="C6" i="9" s="1"/>
  <c r="C14" i="9" a="1"/>
  <c r="C14" i="9" s="1"/>
  <c r="C22" i="9" a="1"/>
  <c r="C22" i="9" s="1"/>
  <c r="C30" i="9" a="1"/>
  <c r="C30" i="9" s="1"/>
  <c r="C38" i="9" a="1"/>
  <c r="C38" i="9" s="1"/>
  <c r="C46" i="9" a="1"/>
  <c r="C46" i="9" s="1"/>
  <c r="C23" i="9" a="1"/>
  <c r="C23" i="9" s="1"/>
  <c r="C39" i="9" a="1"/>
  <c r="C39" i="9" s="1"/>
  <c r="C34" i="9" a="1"/>
  <c r="C34" i="9" s="1"/>
  <c r="C19" i="9" a="1"/>
  <c r="C19" i="9" s="1"/>
  <c r="C20" i="9" a="1"/>
  <c r="C20" i="9" s="1"/>
  <c r="C45" i="9" a="1"/>
  <c r="C45" i="9" s="1"/>
  <c r="C7" i="9" a="1"/>
  <c r="C7" i="9" s="1"/>
  <c r="C15" i="9" a="1"/>
  <c r="C15" i="9" s="1"/>
  <c r="C31" i="9" a="1"/>
  <c r="C31" i="9" s="1"/>
  <c r="C47" i="9" a="1"/>
  <c r="C47" i="9" s="1"/>
  <c r="C50" i="9" a="1"/>
  <c r="C50" i="9" s="1"/>
  <c r="C43" i="9" a="1"/>
  <c r="C43" i="9" s="1"/>
  <c r="C44" i="9" a="1"/>
  <c r="C44" i="9" s="1"/>
  <c r="C8" i="9" a="1"/>
  <c r="C8" i="9" s="1"/>
  <c r="C16" i="9" a="1"/>
  <c r="C16" i="9" s="1"/>
  <c r="C24" i="9" a="1"/>
  <c r="C24" i="9" s="1"/>
  <c r="C32" i="9" a="1"/>
  <c r="C32" i="9" s="1"/>
  <c r="C40" i="9" a="1"/>
  <c r="C40" i="9" s="1"/>
  <c r="C48" i="9" a="1"/>
  <c r="C48" i="9" s="1"/>
  <c r="C10" i="9" a="1"/>
  <c r="C10" i="9" s="1"/>
  <c r="C26" i="9" a="1"/>
  <c r="C26" i="9" s="1"/>
  <c r="C35" i="9" a="1"/>
  <c r="C35" i="9" s="1"/>
  <c r="C36" i="9" a="1"/>
  <c r="C36" i="9" s="1"/>
  <c r="C9" i="9" a="1"/>
  <c r="C9" i="9" s="1"/>
  <c r="C17" i="9" a="1"/>
  <c r="C17" i="9" s="1"/>
  <c r="C25" i="9" a="1"/>
  <c r="C25" i="9" s="1"/>
  <c r="C33" i="9" a="1"/>
  <c r="C33" i="9" s="1"/>
  <c r="C41" i="9" a="1"/>
  <c r="C41" i="9" s="1"/>
  <c r="C49" i="9" a="1"/>
  <c r="C49" i="9" s="1"/>
  <c r="C2" i="9" a="1"/>
  <c r="C2" i="9" s="1"/>
  <c r="C18" i="9" a="1"/>
  <c r="C18" i="9" s="1"/>
  <c r="C42" i="9" a="1"/>
  <c r="C42" i="9" s="1"/>
  <c r="C27" i="9" a="1"/>
  <c r="C27" i="9" s="1"/>
  <c r="C28" i="9" a="1"/>
  <c r="C28" i="9" s="1"/>
  <c r="C37" i="9" a="1"/>
  <c r="C37" i="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<sst xmlns="http://schemas.openxmlformats.org/spreadsheetml/2006/main" count="123" uniqueCount="73">
  <si>
    <t>c</t>
    <phoneticPr fontId="18"/>
  </si>
  <si>
    <t>a'</t>
    <phoneticPr fontId="18"/>
  </si>
  <si>
    <t>b'</t>
    <phoneticPr fontId="18"/>
  </si>
  <si>
    <t>S1</t>
  </si>
  <si>
    <t>S2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</si>
  <si>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</si>
  <si>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</si>
  <si>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</si>
  <si>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</si>
  <si>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</si>
  <si>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</si>
  <si>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</si>
  <si>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</si>
  <si>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</si>
  <si>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</si>
  <si>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</si>
  <si>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</si>
  <si>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</si>
  <si>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</si>
  <si>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H1</t>
  </si>
  <si>
    <t>H2</t>
  </si>
  <si>
    <t>H3</t>
  </si>
  <si>
    <t>H4</t>
  </si>
  <si>
    <t>H5</t>
  </si>
  <si>
    <t>H7</t>
  </si>
  <si>
    <t>i</t>
    <phoneticPr fontId="18"/>
  </si>
  <si>
    <t>主成分</t>
    <rPh sb="0" eb="3">
      <t>シュセイブン</t>
    </rPh>
    <phoneticPr fontId="18"/>
  </si>
  <si>
    <t>a</t>
    <phoneticPr fontId="18"/>
  </si>
  <si>
    <t>b</t>
    <phoneticPr fontId="18"/>
  </si>
  <si>
    <t>負荷量</t>
    <rPh sb="0" eb="2">
      <t>フカ</t>
    </rPh>
    <rPh sb="2" eb="3">
      <t>リョウ</t>
    </rPh>
    <phoneticPr fontId="18"/>
  </si>
  <si>
    <t>平方和</t>
    <rPh sb="0" eb="2">
      <t>ヘイホウ</t>
    </rPh>
    <rPh sb="2" eb="3">
      <t>ワ</t>
    </rPh>
    <phoneticPr fontId="18"/>
  </si>
  <si>
    <t>x</t>
    <phoneticPr fontId="18"/>
  </si>
  <si>
    <t>y</t>
    <phoneticPr fontId="18"/>
  </si>
  <si>
    <t>z</t>
    <phoneticPr fontId="18"/>
  </si>
  <si>
    <t>f1</t>
    <phoneticPr fontId="18"/>
  </si>
  <si>
    <t>分散</t>
    <rPh sb="0" eb="2">
      <t>ブンサン</t>
    </rPh>
    <phoneticPr fontId="18"/>
  </si>
  <si>
    <t>寄与率</t>
    <rPh sb="0" eb="3">
      <t>キヨリツ</t>
    </rPh>
    <phoneticPr fontId="18"/>
  </si>
  <si>
    <t>f2</t>
    <phoneticPr fontId="18"/>
  </si>
  <si>
    <t>c'</t>
    <phoneticPr fontId="18"/>
  </si>
  <si>
    <t>第二主成分</t>
    <rPh sb="0" eb="2">
      <t>ダイニ</t>
    </rPh>
    <rPh sb="2" eb="5">
      <t>シュセイブン</t>
    </rPh>
    <phoneticPr fontId="18"/>
  </si>
  <si>
    <t>cifopt</t>
    <phoneticPr fontId="18"/>
  </si>
  <si>
    <t>here</t>
    <phoneticPr fontId="18"/>
  </si>
  <si>
    <t>extract theta,phi</t>
    <phoneticPr fontId="18"/>
  </si>
  <si>
    <t>convert</t>
    <phoneticPr fontId="18"/>
  </si>
  <si>
    <t>phi</t>
    <phoneticPr fontId="18"/>
  </si>
  <si>
    <t>theta</t>
    <phoneticPr fontId="18"/>
  </si>
  <si>
    <t>コピペ</t>
    <phoneticPr fontId="18"/>
  </si>
  <si>
    <t>データ/ソルバー</t>
    <phoneticPr fontId="18"/>
  </si>
  <si>
    <t>n phi</t>
    <phoneticPr fontId="18"/>
  </si>
  <si>
    <t>rot -phi</t>
    <phoneticPr fontId="18"/>
  </si>
  <si>
    <t>rot angle</t>
    <phoneticPr fontId="18"/>
  </si>
  <si>
    <t>n theta</t>
    <phoneticPr fontId="18"/>
  </si>
  <si>
    <t>n heri/2</t>
    <phoneticPr fontId="18"/>
  </si>
  <si>
    <t>rot -theta</t>
    <phoneticPr fontId="18"/>
  </si>
  <si>
    <t>rot -heri/2</t>
    <phoneticPr fontId="18"/>
  </si>
  <si>
    <t>長軸</t>
    <rPh sb="0" eb="2">
      <t>チョウジク</t>
    </rPh>
    <phoneticPr fontId="18"/>
  </si>
  <si>
    <t>G</t>
    <phoneticPr fontId="18"/>
  </si>
  <si>
    <t>PCA1</t>
    <phoneticPr fontId="18"/>
  </si>
  <si>
    <t>PCA2</t>
    <phoneticPr fontId="18"/>
  </si>
  <si>
    <t>第二軸=短軸</t>
    <rPh sb="0" eb="2">
      <t>ダイニ</t>
    </rPh>
    <rPh sb="2" eb="3">
      <t>ジク</t>
    </rPh>
    <rPh sb="4" eb="6">
      <t>タンジク</t>
    </rPh>
    <phoneticPr fontId="18"/>
  </si>
  <si>
    <t>heri/2</t>
    <phoneticPr fontId="18"/>
  </si>
  <si>
    <t>extract heri/2</t>
    <phoneticPr fontId="18"/>
  </si>
  <si>
    <t>統合</t>
    <rPh sb="0" eb="2">
      <t>トウゴウ</t>
    </rPh>
    <phoneticPr fontId="18"/>
  </si>
  <si>
    <t>(M2セルへ)</t>
    <phoneticPr fontId="18"/>
  </si>
  <si>
    <t>n alchyl</t>
    <phoneticPr fontId="18"/>
  </si>
  <si>
    <t>alchyl</t>
    <phoneticPr fontId="18"/>
  </si>
  <si>
    <t>alcyl0</t>
    <phoneticPr fontId="18"/>
  </si>
  <si>
    <t>aveでG計算</t>
    <rPh sb="5" eb="7">
      <t>ケイサン</t>
    </rPh>
    <phoneticPr fontId="18"/>
  </si>
  <si>
    <t>gjfからangle抽出</t>
    <rPh sb="10" eb="12">
      <t>チュウシュツ</t>
    </rPh>
    <phoneticPr fontId="18"/>
  </si>
  <si>
    <t>アルキル部分のみconvert</t>
    <rPh sb="4" eb="6">
      <t>ブブン</t>
    </rPh>
    <phoneticPr fontId="18"/>
  </si>
  <si>
    <t>rot -alchyl</t>
    <phoneticPr fontId="18"/>
  </si>
  <si>
    <t>theta,phi</t>
    <phoneticPr fontId="18"/>
  </si>
  <si>
    <t>O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</si>
</sst>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D6332-9F58-434C-A3B0-0E2626CFF08B}">
  <dimension ref="A1:P51"/>
  <sheetViews>
    <sheetView tabSelected="1" workbookViewId="0"/>
  </sheetViews>
  <sheetFormatPr defaultRowHeight="18" x14ac:dyDescent="0.45"/>
  <sheetData>
    <row r="1" spans="1:16" x14ac:dyDescent="0.45">
      <c r="A1" cm="1">
        <f t="array" ref="A1:C1">TRANSPOSE((MMULT(README!$H$25:$J$27,TRANSPOSE('theta,phi'!C1:E1-'theta,phi'!$C$52:$E$52))))</f>
        <v>-2.458026251589418E-3</v>
      </c>
      <c r="B1">
        <v>-2.0299809568612437</v>
      </c>
      <c r="C1">
        <v>-0.58367190109717937</v>
      </c>
      <c r="D1">
        <v>1.8</v>
      </c>
      <c r="E1" t="s">
        <v>45</v>
      </c>
      <c r="F1">
        <f>DEGREES(ACOS('PCA 1'!D3))</f>
        <v>101.6383951487971</v>
      </c>
      <c r="L1">
        <v>1</v>
      </c>
      <c r="M1" t="s">
        <v>40</v>
      </c>
      <c r="N1" t="s">
        <v>46</v>
      </c>
      <c r="O1" t="s">
        <v>67</v>
      </c>
    </row>
    <row r="2" spans="1:16" x14ac:dyDescent="0.45">
      <c r="A2" cm="1">
        <f t="array" ref="A2:C2">TRANSPOSE((MMULT(README!$H$25:$J$27,TRANSPOSE('theta,phi'!C2:E2-'theta,phi'!$C$52:$E$52))))</f>
        <v>3.1741153915920695E-3</v>
      </c>
      <c r="B2">
        <v>2.0344040149784255</v>
      </c>
      <c r="C2">
        <v>0.58568128861299584</v>
      </c>
      <c r="D2">
        <v>1.8</v>
      </c>
      <c r="E2" t="s">
        <v>44</v>
      </c>
      <c r="F2">
        <f>DEGREES(ATAN('PCA 1'!C3/'PCA 1'!B3))</f>
        <v>-18.620049887236668</v>
      </c>
      <c r="L2">
        <v>2</v>
      </c>
      <c r="M2" t="s">
        <v>66</v>
      </c>
      <c r="N2" t="s">
        <v>68</v>
      </c>
      <c r="O2" t="s">
        <v>69</v>
      </c>
    </row>
    <row r="3" spans="1:16" x14ac:dyDescent="0.45">
      <c r="A3" cm="1">
        <f t="array" ref="A3:C3">TRANSPOSE((MMULT(README!$H$25:$J$27,TRANSPOSE('theta,phi'!C3:E3-'theta,phi'!$C$52:$E$52))))</f>
        <v>-6.560262327126587E-5</v>
      </c>
      <c r="B3">
        <v>-1.5447858130187213</v>
      </c>
      <c r="C3">
        <v>-3.3683098490656076</v>
      </c>
      <c r="D3">
        <v>1.7</v>
      </c>
      <c r="E3" t="s">
        <v>60</v>
      </c>
      <c r="F3">
        <f>DEGREES(ATAN('PCA 2'!I3/'PCA 2'!H3))</f>
        <v>63.608801457868523</v>
      </c>
      <c r="L3">
        <v>3</v>
      </c>
      <c r="M3" t="s">
        <v>57</v>
      </c>
      <c r="N3" t="s">
        <v>47</v>
      </c>
      <c r="O3" t="s">
        <v>55</v>
      </c>
      <c r="P3" t="s">
        <v>42</v>
      </c>
    </row>
    <row r="4" spans="1:16" x14ac:dyDescent="0.45">
      <c r="A4" cm="1">
        <f t="array" ref="A4:C4">TRANSPOSE((MMULT(README!$H$25:$J$27,TRANSPOSE('theta,phi'!C4:E4-'theta,phi'!$C$52:$E$52))))</f>
        <v>-9.4302476241764355E-4</v>
      </c>
      <c r="B4">
        <v>-0.64901272144161737</v>
      </c>
      <c r="C4">
        <v>-4.4358422451331867</v>
      </c>
      <c r="D4">
        <v>1.7</v>
      </c>
      <c r="E4" t="s">
        <v>65</v>
      </c>
      <c r="F4">
        <f>83.523</f>
        <v>83.522999999999996</v>
      </c>
      <c r="K4" t="s">
        <v>63</v>
      </c>
      <c r="L4">
        <v>4</v>
      </c>
      <c r="M4" t="s">
        <v>71</v>
      </c>
      <c r="N4" t="s">
        <v>43</v>
      </c>
    </row>
    <row r="5" spans="1:16" x14ac:dyDescent="0.45">
      <c r="A5" cm="1">
        <f t="array" ref="A5:C5">TRANSPOSE((MMULT(README!$H$25:$J$27,TRANSPOSE('theta,phi'!C5:E5-'theta,phi'!$C$52:$E$52))))</f>
        <v>2.152140715471762E-4</v>
      </c>
      <c r="B5">
        <v>0.73450896189796244</v>
      </c>
      <c r="C5">
        <v>-4.169584040147841</v>
      </c>
      <c r="D5">
        <v>1.7</v>
      </c>
      <c r="L5">
        <v>5</v>
      </c>
      <c r="M5" t="s">
        <v>58</v>
      </c>
      <c r="N5" t="s">
        <v>59</v>
      </c>
    </row>
    <row r="6" spans="1:16" x14ac:dyDescent="0.45">
      <c r="A6" cm="1">
        <f t="array" ref="A6:C6">TRANSPOSE((MMULT(README!$H$25:$J$27,TRANSPOSE('theta,phi'!C6:E6-'theta,phi'!$C$52:$E$52))))</f>
        <v>1.9055095471585681E-3</v>
      </c>
      <c r="B6">
        <v>1.22715374040995</v>
      </c>
      <c r="C6">
        <v>-2.8756011802891495</v>
      </c>
      <c r="D6">
        <v>1.7</v>
      </c>
      <c r="G6" t="s">
        <v>64</v>
      </c>
      <c r="H6">
        <f>cifopt!C17-cifopt!C4</f>
        <v>-1.4393879999999999</v>
      </c>
      <c r="I6">
        <f>cifopt!D17-cifopt!D4</f>
        <v>-1.3263000000000025E-2</v>
      </c>
      <c r="J6">
        <f>cifopt!E17-cifopt!E4</f>
        <v>0.45801899999999995</v>
      </c>
      <c r="L6">
        <v>6</v>
      </c>
      <c r="M6" t="s">
        <v>41</v>
      </c>
      <c r="N6" t="s">
        <v>61</v>
      </c>
    </row>
    <row r="7" spans="1:16" x14ac:dyDescent="0.45">
      <c r="A7" cm="1">
        <f t="array" ref="A7:C7">TRANSPOSE((MMULT(README!$H$25:$J$27,TRANSPOSE('theta,phi'!C7:E7-'theta,phi'!$C$52:$E$52))))</f>
        <v>-3.3398862241471594E-3</v>
      </c>
      <c r="B7">
        <v>-1.2302167562160262</v>
      </c>
      <c r="C7">
        <v>2.874130087524104</v>
      </c>
      <c r="D7">
        <v>1.7</v>
      </c>
      <c r="G7" t="s">
        <v>50</v>
      </c>
      <c r="H7">
        <f>-F4</f>
        <v>-83.522999999999996</v>
      </c>
      <c r="O7" t="s">
        <v>43</v>
      </c>
    </row>
    <row r="8" spans="1:16" x14ac:dyDescent="0.45">
      <c r="A8" cm="1">
        <f t="array" ref="A8:C8">TRANSPOSE((MMULT(README!$H$25:$J$27,TRANSPOSE('theta,phi'!C8:E8-'theta,phi'!$C$52:$E$52))))</f>
        <v>-3.3692342902318373E-3</v>
      </c>
      <c r="B8">
        <v>-0.74334725241291866</v>
      </c>
      <c r="C8">
        <v>4.1721235125707059</v>
      </c>
      <c r="D8">
        <v>1.7</v>
      </c>
      <c r="G8" t="s">
        <v>70</v>
      </c>
      <c r="H8">
        <f>COS(RADIANS(H7))+(1-COS(RADIANS(H7)))*H6^2</f>
        <v>1.9509298365448549</v>
      </c>
      <c r="I8">
        <f>H6*I6*(1-COS(RADIANS(H7)))-J6*SIN(RADIANS(H7))</f>
        <v>0.47203266450857256</v>
      </c>
      <c r="J8">
        <f>H6*J6*(1-COS(RADIANS(H7)))+I6*SIN(RADIANS(H7))</f>
        <v>-0.57172050972076216</v>
      </c>
    </row>
    <row r="9" spans="1:16" x14ac:dyDescent="0.45">
      <c r="A9" cm="1">
        <f t="array" ref="A9:C9">TRANSPOSE((MMULT(README!$H$25:$J$27,TRANSPOSE('theta,phi'!C9:E9-'theta,phi'!$C$52:$E$52))))</f>
        <v>-1.4231517913932401E-3</v>
      </c>
      <c r="B9">
        <v>0.63770524696513797</v>
      </c>
      <c r="C9">
        <v>4.4202279197736614</v>
      </c>
      <c r="D9">
        <v>1.7</v>
      </c>
      <c r="H9">
        <f>H6*I6*(1-COS(RADIANS(H7)))+J6*SIN(RADIANS(H7))</f>
        <v>-0.43815846491262528</v>
      </c>
      <c r="I9">
        <f>COS(RADIANS(H7))+(1-COS(RADIANS(H7)))*(I6^2)</f>
        <v>0.112960423425739</v>
      </c>
      <c r="J9">
        <f>I6*J6*(1-COS(RADIANS(H7)))-H6*SIN(RADIANS(H7))</f>
        <v>-1.435590153299602</v>
      </c>
    </row>
    <row r="10" spans="1:16" x14ac:dyDescent="0.45">
      <c r="A10" cm="1">
        <f t="array" ref="A10:C10">TRANSPOSE((MMULT(README!$H$25:$J$27,TRANSPOSE('theta,phi'!C10:E10-'theta,phi'!$C$52:$E$52))))</f>
        <v>6.0856905384254478E-4</v>
      </c>
      <c r="B10">
        <v>1.5496704301950501</v>
      </c>
      <c r="C10">
        <v>3.3715086607120011</v>
      </c>
      <c r="D10">
        <v>1.7</v>
      </c>
      <c r="H10">
        <f>H6*J6*(1-COS(RADIANS(H7)))-I6*SIN(RADIANS(H7))</f>
        <v>-0.59807720005350673</v>
      </c>
      <c r="I10">
        <f>I6*J6*(1-COS(RADIANS(H7)))+H6*SIN(RADIANS(H7))</f>
        <v>1.4248112479420916</v>
      </c>
      <c r="J10">
        <f>COS(RADIANS(H7))+(1-COS(RADIANS(H7)))*J6^2</f>
        <v>0.29892150679028695</v>
      </c>
    </row>
    <row r="11" spans="1:16" x14ac:dyDescent="0.45">
      <c r="A11" cm="1">
        <f t="array" ref="A11:C11">TRANSPOSE((MMULT(README!$H$25:$J$27,TRANSPOSE('theta,phi'!C11:E11-'theta,phi'!$C$52:$E$52))))</f>
        <v>7.5626251538801759E-4</v>
      </c>
      <c r="B11">
        <v>1.0634646204215343</v>
      </c>
      <c r="C11">
        <v>2.0653719657691938</v>
      </c>
      <c r="D11">
        <v>1.7</v>
      </c>
      <c r="G11" t="s">
        <v>48</v>
      </c>
      <c r="H11">
        <v>0</v>
      </c>
      <c r="I11">
        <v>0</v>
      </c>
      <c r="J11">
        <v>1</v>
      </c>
    </row>
    <row r="12" spans="1:16" x14ac:dyDescent="0.45">
      <c r="A12" cm="1">
        <f t="array" ref="A12:C12">TRANSPOSE((MMULT(README!$H$25:$J$27,TRANSPOSE('theta,phi'!C12:E12-'theta,phi'!$C$52:$E$52))))</f>
        <v>-1.2176005135850765E-3</v>
      </c>
      <c r="B12">
        <v>-0.32983097324088029</v>
      </c>
      <c r="C12">
        <v>1.799167082202713</v>
      </c>
      <c r="D12">
        <v>1.7</v>
      </c>
      <c r="G12" t="s">
        <v>50</v>
      </c>
      <c r="H12">
        <f>-F2</f>
        <v>18.620049887236668</v>
      </c>
      <c r="L12" t="s">
        <v>49</v>
      </c>
      <c r="M12" t="s">
        <v>53</v>
      </c>
      <c r="N12" t="s">
        <v>62</v>
      </c>
    </row>
    <row r="13" spans="1:16" x14ac:dyDescent="0.45">
      <c r="A13" cm="1">
        <f t="array" ref="A13:C13">TRANSPOSE((MMULT(README!$H$25:$J$27,TRANSPOSE('theta,phi'!C13:E13-'theta,phi'!$C$52:$E$52))))</f>
        <v>-1.0174754523717966E-3</v>
      </c>
      <c r="B13">
        <v>-0.56700765538932829</v>
      </c>
      <c r="C13">
        <v>0.3861916823106939</v>
      </c>
      <c r="D13">
        <v>1.7</v>
      </c>
      <c r="G13" t="s">
        <v>49</v>
      </c>
      <c r="H13">
        <f>COS(RADIANS(H12))+(1-COS(RADIANS(H12)))*H11^2</f>
        <v>0.94765673646278781</v>
      </c>
      <c r="I13">
        <f>H11*I11*(1-COS(RADIANS(H12)))-J11*SIN(RADIANS(H12))</f>
        <v>-0.31929094856681789</v>
      </c>
      <c r="J13">
        <f>H11*J11*(1-COS(RADIANS(H12)))+I11*SIN(RADIANS(H12))</f>
        <v>0</v>
      </c>
    </row>
    <row r="14" spans="1:16" x14ac:dyDescent="0.45">
      <c r="A14" cm="1">
        <f t="array" ref="A14:C14">TRANSPOSE((MMULT(README!$H$25:$J$27,TRANSPOSE('theta,phi'!C14:E14-'theta,phi'!$C$52:$E$52))))</f>
        <v>1.3231785078625657E-3</v>
      </c>
      <c r="B14">
        <v>0.57152000164466477</v>
      </c>
      <c r="C14">
        <v>-0.38277358443074061</v>
      </c>
      <c r="D14">
        <v>1.7</v>
      </c>
      <c r="H14">
        <f>H11*I11*(1-COS(RADIANS(H12)))+J11*SIN(RADIANS(H12))</f>
        <v>0.31929094856681789</v>
      </c>
      <c r="I14">
        <f>COS(RADIANS(H12))+(1-COS(RADIANS(H12)))*(I11^2)</f>
        <v>0.94765673646278781</v>
      </c>
      <c r="J14">
        <f>I11*J11*(1-COS(RADIANS(H12)))-H11*SIN(RADIANS(H12))</f>
        <v>0</v>
      </c>
      <c r="L14" cm="1">
        <f t="array" ref="L14:N16">MMULT(H19:J21,H13:J15)</f>
        <v>-0.19117487845560602</v>
      </c>
      <c r="M14">
        <v>6.4411939403370103E-2</v>
      </c>
      <c r="N14">
        <v>-0.97944028297277053</v>
      </c>
    </row>
    <row r="15" spans="1:16" x14ac:dyDescent="0.45">
      <c r="A15" cm="1">
        <f t="array" ref="A15:C15">TRANSPOSE((MMULT(README!$H$25:$J$27,TRANSPOSE('theta,phi'!C15:E15-'theta,phi'!$C$52:$E$52))))</f>
        <v>3.600212143489212E-3</v>
      </c>
      <c r="B15">
        <v>0.33353618655829381</v>
      </c>
      <c r="C15">
        <v>-1.7956092481640562</v>
      </c>
      <c r="D15">
        <v>1.7</v>
      </c>
      <c r="H15">
        <f>H11*J11*(1-COS(RADIANS(H12)))-I11*SIN(RADIANS(H12))</f>
        <v>0</v>
      </c>
      <c r="I15">
        <f>I11*J11*(1-COS(RADIANS(H12)))+H11*SIN(RADIANS(H12))</f>
        <v>0</v>
      </c>
      <c r="J15">
        <f>COS(RADIANS(H12))+(1-COS(RADIANS(H12)))*J11^2</f>
        <v>1</v>
      </c>
      <c r="L15">
        <v>0.31929094856681789</v>
      </c>
      <c r="M15">
        <v>0.94765673646278781</v>
      </c>
      <c r="N15">
        <v>0</v>
      </c>
    </row>
    <row r="16" spans="1:16" x14ac:dyDescent="0.45">
      <c r="A16" cm="1">
        <f t="array" ref="A16:C16">TRANSPOSE((MMULT(README!$H$25:$J$27,TRANSPOSE('theta,phi'!C16:E16-'theta,phi'!$C$52:$E$52))))</f>
        <v>2.2509406781272001E-3</v>
      </c>
      <c r="B16">
        <v>-1.0577810744902845</v>
      </c>
      <c r="C16">
        <v>-2.0630101511483128</v>
      </c>
      <c r="D16">
        <v>1.7</v>
      </c>
      <c r="L16">
        <v>0.92817318212216515</v>
      </c>
      <c r="M16">
        <v>-0.31272641701492843</v>
      </c>
      <c r="N16">
        <v>-0.20173431064204014</v>
      </c>
    </row>
    <row r="17" spans="1:10" x14ac:dyDescent="0.45">
      <c r="A17" cm="1">
        <f t="array" ref="A17:C17">TRANSPOSE((MMULT(README!$H$25:$J$27,TRANSPOSE('theta,phi'!C17:E17-'theta,phi'!$C$52:$E$52))))</f>
        <v>5.2809447804091025E-2</v>
      </c>
      <c r="B17">
        <v>-1.1494251677661349</v>
      </c>
      <c r="C17">
        <v>-5.8600940421587335</v>
      </c>
      <c r="D17">
        <v>1.7</v>
      </c>
      <c r="G17" t="s">
        <v>51</v>
      </c>
      <c r="H17">
        <v>0</v>
      </c>
      <c r="I17">
        <v>1</v>
      </c>
      <c r="J17">
        <v>0</v>
      </c>
    </row>
    <row r="18" spans="1:10" x14ac:dyDescent="0.45">
      <c r="A18" cm="1">
        <f t="array" ref="A18:C18">TRANSPOSE((MMULT(README!$H$25:$J$27,TRANSPOSE('theta,phi'!C18:E18-'theta,phi'!$C$52:$E$52))))</f>
        <v>1.4888852878568004</v>
      </c>
      <c r="B18">
        <v>-1.2062560230862651</v>
      </c>
      <c r="C18">
        <v>-6.4130891627389133</v>
      </c>
      <c r="D18">
        <v>1.7</v>
      </c>
      <c r="G18" t="s">
        <v>50</v>
      </c>
      <c r="H18">
        <f>-F1</f>
        <v>-101.6383951487971</v>
      </c>
    </row>
    <row r="19" spans="1:10" x14ac:dyDescent="0.45">
      <c r="A19" cm="1">
        <f t="array" ref="A19:C19">TRANSPOSE((MMULT(README!$H$25:$J$27,TRANSPOSE('theta,phi'!C19:E19-'theta,phi'!$C$52:$E$52))))</f>
        <v>1.5558872172433071</v>
      </c>
      <c r="B19">
        <v>-1.7038557554810974</v>
      </c>
      <c r="C19">
        <v>-7.8593358496101668</v>
      </c>
      <c r="D19">
        <v>1.7</v>
      </c>
      <c r="G19" t="s">
        <v>53</v>
      </c>
      <c r="H19">
        <f>COS(RADIANS(H18))+(1-COS(RADIANS(H18)))*H17^2</f>
        <v>-0.20173431064204014</v>
      </c>
      <c r="I19">
        <f>H17*I17*(1-COS(RADIANS(H18)))-J17*SIN(RADIANS(H18))</f>
        <v>0</v>
      </c>
      <c r="J19">
        <f>H17*J17*(1-COS(RADIANS(H18)))+I17*SIN(RADIANS(H18))</f>
        <v>-0.97944028297277053</v>
      </c>
    </row>
    <row r="20" spans="1:10" x14ac:dyDescent="0.45">
      <c r="A20" cm="1">
        <f t="array" ref="A20:C20">TRANSPOSE((MMULT(README!$H$25:$J$27,TRANSPOSE('theta,phi'!C20:E20-'theta,phi'!$C$52:$E$52))))</f>
        <v>2.9821657048287982</v>
      </c>
      <c r="B20">
        <v>-1.7608719800446184</v>
      </c>
      <c r="C20">
        <v>-8.4148315990865843</v>
      </c>
      <c r="D20">
        <v>1.7</v>
      </c>
      <c r="H20">
        <f>H17*I17*(1-COS(RADIANS(H18)))+J17*SIN(RADIANS(H18))</f>
        <v>0</v>
      </c>
      <c r="I20">
        <f>COS(RADIANS(H18))+(1-COS(RADIANS(H18)))*(I17^2)</f>
        <v>1</v>
      </c>
      <c r="J20">
        <f>I17*J17*(1-COS(RADIANS(H18)))-H17*SIN(RADIANS(H18))</f>
        <v>0</v>
      </c>
    </row>
    <row r="21" spans="1:10" x14ac:dyDescent="0.45">
      <c r="A21" cm="1">
        <f t="array" ref="A21:C21">TRANSPOSE((MMULT(README!$H$25:$J$27,TRANSPOSE('theta,phi'!C21:E21-'theta,phi'!$C$52:$E$52))))</f>
        <v>3.0532032009158883</v>
      </c>
      <c r="B21">
        <v>-2.2596386170214613</v>
      </c>
      <c r="C21">
        <v>-9.8613342412305549</v>
      </c>
      <c r="D21">
        <v>1.7</v>
      </c>
      <c r="H21">
        <f>H17*J17*(1-COS(RADIANS(H18)))-I17*SIN(RADIANS(H18))</f>
        <v>0.97944028297277053</v>
      </c>
      <c r="I21">
        <f>I17*J17*(1-COS(RADIANS(H18)))+H17*SIN(RADIANS(H18))</f>
        <v>0</v>
      </c>
      <c r="J21">
        <f>COS(RADIANS(H18))+(1-COS(RADIANS(H18)))*J17^2</f>
        <v>-0.20173431064204014</v>
      </c>
    </row>
    <row r="22" spans="1:10" x14ac:dyDescent="0.45">
      <c r="A22" cm="1">
        <f t="array" ref="A22:C22">TRANSPOSE((MMULT(README!$H$25:$J$27,TRANSPOSE('theta,phi'!C22:E22-'theta,phi'!$C$52:$E$52))))</f>
        <v>4.4791169813335312</v>
      </c>
      <c r="B22">
        <v>-2.3150917440110454</v>
      </c>
      <c r="C22">
        <v>-10.418012376285398</v>
      </c>
      <c r="D22">
        <v>1.7</v>
      </c>
    </row>
    <row r="23" spans="1:10" x14ac:dyDescent="0.45">
      <c r="A23" cm="1">
        <f t="array" ref="A23:C23">TRANSPOSE((MMULT(README!$H$25:$J$27,TRANSPOSE('theta,phi'!C23:E23-'theta,phi'!$C$52:$E$52))))</f>
        <v>4.5506634515658559</v>
      </c>
      <c r="B23">
        <v>-2.8142626253459779</v>
      </c>
      <c r="C23">
        <v>-11.864210478089783</v>
      </c>
      <c r="D23">
        <v>1.7</v>
      </c>
      <c r="G23" t="s">
        <v>52</v>
      </c>
      <c r="H23">
        <v>0</v>
      </c>
      <c r="I23">
        <v>0</v>
      </c>
      <c r="J23">
        <v>1</v>
      </c>
    </row>
    <row r="24" spans="1:10" x14ac:dyDescent="0.45">
      <c r="A24" cm="1">
        <f t="array" ref="A24:C24">TRANSPOSE((MMULT(README!$H$25:$J$27,TRANSPOSE('theta,phi'!C24:E24-'theta,phi'!$C$52:$E$52))))</f>
        <v>5.9762579869520662</v>
      </c>
      <c r="B24">
        <v>-2.8694517529446504</v>
      </c>
      <c r="C24">
        <v>-12.422865672306994</v>
      </c>
      <c r="D24">
        <v>1.7</v>
      </c>
      <c r="G24" t="s">
        <v>50</v>
      </c>
      <c r="H24">
        <f>90-F3</f>
        <v>26.391198542131477</v>
      </c>
    </row>
    <row r="25" spans="1:10" x14ac:dyDescent="0.45">
      <c r="A25" cm="1">
        <f t="array" ref="A25:C25">TRANSPOSE((MMULT(README!$H$25:$J$27,TRANSPOSE('theta,phi'!C25:E25-'theta,phi'!$C$52:$E$52))))</f>
        <v>6.0349425830712278</v>
      </c>
      <c r="B25">
        <v>-3.3699823435045531</v>
      </c>
      <c r="C25">
        <v>-13.868739115643612</v>
      </c>
      <c r="D25">
        <v>1.7</v>
      </c>
      <c r="G25" t="s">
        <v>54</v>
      </c>
      <c r="H25">
        <f>COS(RADIANS(H24))+(1-COS(RADIANS(H24)))*H23^2</f>
        <v>0.89578005204553479</v>
      </c>
      <c r="I25">
        <f>H23*I23*(1-COS(RADIANS(H24)))-J23*SIN(RADIANS(H24))</f>
        <v>-0.4444975796979091</v>
      </c>
      <c r="J25">
        <f>H23*J23*(1-COS(RADIANS(H24)))+I23*SIN(RADIANS(H24))</f>
        <v>0</v>
      </c>
    </row>
    <row r="26" spans="1:10" x14ac:dyDescent="0.45">
      <c r="A26" cm="1">
        <f t="array" ref="A26:C26">TRANSPOSE((MMULT(README!$H$25:$J$27,TRANSPOSE('theta,phi'!C26:E26-'theta,phi'!$C$52:$E$52))))</f>
        <v>-3.2126177557547653E-3</v>
      </c>
      <c r="B26">
        <v>-2.6131395929889534</v>
      </c>
      <c r="C26">
        <v>-3.5562534257264589</v>
      </c>
      <c r="D26">
        <v>1.2</v>
      </c>
      <c r="H26">
        <f>H23*I23*(1-COS(RADIANS(H24)))+J23*SIN(RADIANS(H24))</f>
        <v>0.4444975796979091</v>
      </c>
      <c r="I26">
        <f>COS(RADIANS(H24))+(1-COS(RADIANS(H24)))*(I23^2)</f>
        <v>0.89578005204553479</v>
      </c>
      <c r="J26">
        <f>I23*J23*(1-COS(RADIANS(H24)))-H23*SIN(RADIANS(H24))</f>
        <v>0</v>
      </c>
    </row>
    <row r="27" spans="1:10" x14ac:dyDescent="0.45">
      <c r="A27" cm="1">
        <f t="array" ref="A27:C27">TRANSPOSE((MMULT(README!$H$25:$J$27,TRANSPOSE('theta,phi'!C27:E27-'theta,phi'!$C$52:$E$52))))</f>
        <v>-4.0251863610534233E-3</v>
      </c>
      <c r="B27">
        <v>1.4278487063248066</v>
      </c>
      <c r="C27">
        <v>-5.0041183952203516</v>
      </c>
      <c r="D27">
        <v>1.2</v>
      </c>
      <c r="H27">
        <f>H23*J23*(1-COS(RADIANS(H24)))-I23*SIN(RADIANS(H24))</f>
        <v>0</v>
      </c>
      <c r="I27">
        <f>I23*J23*(1-COS(RADIANS(H24)))+H23*SIN(RADIANS(H24))</f>
        <v>0</v>
      </c>
      <c r="J27">
        <f>COS(RADIANS(H24))+(1-COS(RADIANS(H24)))*J23^2</f>
        <v>1</v>
      </c>
    </row>
    <row r="28" spans="1:10" x14ac:dyDescent="0.45">
      <c r="A28" cm="1">
        <f t="array" ref="A28:C28">TRANSPOSE((MMULT(README!$H$25:$J$27,TRANSPOSE('theta,phi'!C28:E28-'theta,phi'!$C$52:$E$52))))</f>
        <v>-2.2215526569445698E-3</v>
      </c>
      <c r="B28">
        <v>2.295755971476348</v>
      </c>
      <c r="C28">
        <v>-2.6921395312218857</v>
      </c>
      <c r="D28">
        <v>1.2</v>
      </c>
    </row>
    <row r="29" spans="1:10" x14ac:dyDescent="0.45">
      <c r="A29" cm="1">
        <f t="array" ref="A29:C29">TRANSPOSE((MMULT(README!$H$25:$J$27,TRANSPOSE('theta,phi'!C29:E29-'theta,phi'!$C$52:$E$52))))</f>
        <v>-4.9740802572150189E-3</v>
      </c>
      <c r="B29">
        <v>-2.2973668075163052</v>
      </c>
      <c r="C29">
        <v>2.6830122998415509</v>
      </c>
      <c r="D29">
        <v>1.2</v>
      </c>
    </row>
    <row r="30" spans="1:10" x14ac:dyDescent="0.45">
      <c r="A30" cm="1">
        <f t="array" ref="A30:C30">TRANSPOSE((MMULT(README!$H$25:$J$27,TRANSPOSE('theta,phi'!C30:E30-'theta,phi'!$C$52:$E$52))))</f>
        <v>-4.9964141802473216E-3</v>
      </c>
      <c r="B30">
        <v>-1.4359875293171926</v>
      </c>
      <c r="C30">
        <v>5.0056341394847097</v>
      </c>
      <c r="D30">
        <v>1.2</v>
      </c>
    </row>
    <row r="31" spans="1:10" x14ac:dyDescent="0.45">
      <c r="A31" cm="1">
        <f t="array" ref="A31:C31">TRANSPOSE((MMULT(README!$H$25:$J$27,TRANSPOSE('theta,phi'!C31:E31-'theta,phi'!$C$52:$E$52))))</f>
        <v>-1.5541553805862307E-3</v>
      </c>
      <c r="B31">
        <v>1.0002270939317865</v>
      </c>
      <c r="C31">
        <v>5.4415259231262336</v>
      </c>
      <c r="D31">
        <v>1.2</v>
      </c>
    </row>
    <row r="32" spans="1:10" x14ac:dyDescent="0.45">
      <c r="A32" cm="1">
        <f t="array" ref="A32:C32">TRANSPOSE((MMULT(README!$H$25:$J$27,TRANSPOSE('theta,phi'!C32:E32-'theta,phi'!$C$52:$E$52))))</f>
        <v>2.0501662022738287E-3</v>
      </c>
      <c r="B32">
        <v>2.6158226974467711</v>
      </c>
      <c r="C32">
        <v>3.565528143663268</v>
      </c>
      <c r="D32">
        <v>1.2</v>
      </c>
    </row>
    <row r="33" spans="1:4" x14ac:dyDescent="0.45">
      <c r="A33" cm="1">
        <f t="array" ref="A33:C33">TRANSPOSE((MMULT(README!$H$25:$J$27,TRANSPOSE('theta,phi'!C33:E33-'theta,phi'!$C$52:$E$52))))</f>
        <v>-0.39464488604827741</v>
      </c>
      <c r="B33">
        <v>-2.1473357780754654</v>
      </c>
      <c r="C33">
        <v>-5.919607428844361</v>
      </c>
      <c r="D33">
        <v>1.2</v>
      </c>
    </row>
    <row r="34" spans="1:4" x14ac:dyDescent="0.45">
      <c r="A34" cm="1">
        <f t="array" ref="A34:C34">TRANSPOSE((MMULT(README!$H$25:$J$27,TRANSPOSE('theta,phi'!C34:E34-'theta,phi'!$C$52:$E$52))))</f>
        <v>-0.55181767568447715</v>
      </c>
      <c r="B34">
        <v>-0.4984399758747125</v>
      </c>
      <c r="C34">
        <v>-6.5014953319843984</v>
      </c>
      <c r="D34">
        <v>1.2</v>
      </c>
    </row>
    <row r="35" spans="1:4" x14ac:dyDescent="0.45">
      <c r="A35" cm="1">
        <f t="array" ref="A35:C35">TRANSPOSE((MMULT(README!$H$25:$J$27,TRANSPOSE('theta,phi'!C35:E35-'theta,phi'!$C$52:$E$52))))</f>
        <v>2.0926349887597619</v>
      </c>
      <c r="B35">
        <v>-1.8563450752413162</v>
      </c>
      <c r="C35">
        <v>-5.7688887664166728</v>
      </c>
      <c r="D35">
        <v>1.2</v>
      </c>
    </row>
    <row r="36" spans="1:4" x14ac:dyDescent="0.45">
      <c r="A36" cm="1">
        <f t="array" ref="A36:C36">TRANSPOSE((MMULT(README!$H$25:$J$27,TRANSPOSE('theta,phi'!C36:E36-'theta,phi'!$C$52:$E$52))))</f>
        <v>1.9379932001179905</v>
      </c>
      <c r="B36">
        <v>-0.20838940071965273</v>
      </c>
      <c r="C36">
        <v>-6.3441705246208802</v>
      </c>
      <c r="D36">
        <v>1.2</v>
      </c>
    </row>
    <row r="37" spans="1:4" x14ac:dyDescent="0.45">
      <c r="A37" cm="1">
        <f t="array" ref="A37:C37">TRANSPOSE((MMULT(README!$H$25:$J$27,TRANSPOSE('theta,phi'!C37:E37-'theta,phi'!$C$52:$E$52))))</f>
        <v>1.102250012324292</v>
      </c>
      <c r="B37">
        <v>-2.7015141037308936</v>
      </c>
      <c r="C37">
        <v>-7.9214328413791124</v>
      </c>
      <c r="D37">
        <v>1.2</v>
      </c>
    </row>
    <row r="38" spans="1:4" x14ac:dyDescent="0.45">
      <c r="A38" cm="1">
        <f t="array" ref="A38:C38">TRANSPOSE((MMULT(README!$H$25:$J$27,TRANSPOSE('theta,phi'!C38:E38-'theta,phi'!$C$52:$E$52))))</f>
        <v>0.94423988634473233</v>
      </c>
      <c r="B38">
        <v>-1.051825799889808</v>
      </c>
      <c r="C38">
        <v>-8.4963183392896493</v>
      </c>
      <c r="D38">
        <v>1.2</v>
      </c>
    </row>
    <row r="39" spans="1:4" x14ac:dyDescent="0.45">
      <c r="A39" cm="1">
        <f t="array" ref="A39:C39">TRANSPOSE((MMULT(README!$H$25:$J$27,TRANSPOSE('theta,phi'!C39:E39-'theta,phi'!$C$52:$E$52))))</f>
        <v>3.5935017446440716</v>
      </c>
      <c r="B39">
        <v>-2.4115678662058171</v>
      </c>
      <c r="C39">
        <v>-7.7765289750892572</v>
      </c>
      <c r="D39">
        <v>1.2</v>
      </c>
    </row>
    <row r="40" spans="1:4" x14ac:dyDescent="0.45">
      <c r="A40" cm="1">
        <f t="array" ref="A40:C40">TRANSPOSE((MMULT(README!$H$25:$J$27,TRANSPOSE('theta,phi'!C40:E40-'theta,phi'!$C$52:$E$52))))</f>
        <v>3.434791122666446</v>
      </c>
      <c r="B40">
        <v>-0.76291129823108039</v>
      </c>
      <c r="C40">
        <v>-8.352833345953508</v>
      </c>
      <c r="D40">
        <v>1.2</v>
      </c>
    </row>
    <row r="41" spans="1:4" x14ac:dyDescent="0.45">
      <c r="A41" cm="1">
        <f t="array" ref="A41:C41">TRANSPOSE((MMULT(README!$H$25:$J$27,TRANSPOSE('theta,phi'!C41:E41-'theta,phi'!$C$52:$E$52))))</f>
        <v>2.6013655281178565</v>
      </c>
      <c r="B41">
        <v>-3.258123395497424</v>
      </c>
      <c r="C41">
        <v>-9.9227226243438764</v>
      </c>
      <c r="D41">
        <v>1.2</v>
      </c>
    </row>
    <row r="42" spans="1:4" x14ac:dyDescent="0.45">
      <c r="A42" cm="1">
        <f t="array" ref="A42:C42">TRANSPOSE((MMULT(README!$H$25:$J$27,TRANSPOSE('theta,phi'!C42:E42-'theta,phi'!$C$52:$E$52))))</f>
        <v>2.4404989484997648</v>
      </c>
      <c r="B42">
        <v>-1.6094921771170769</v>
      </c>
      <c r="C42">
        <v>-10.499162848255871</v>
      </c>
      <c r="D42">
        <v>1.2</v>
      </c>
    </row>
    <row r="43" spans="1:4" x14ac:dyDescent="0.45">
      <c r="A43" cm="1">
        <f t="array" ref="A43:C43">TRANSPOSE((MMULT(README!$H$25:$J$27,TRANSPOSE('theta,phi'!C43:E43-'theta,phi'!$C$52:$E$52))))</f>
        <v>5.091878314428115</v>
      </c>
      <c r="B43">
        <v>-2.9648310930984012</v>
      </c>
      <c r="C43">
        <v>-9.7798432771708388</v>
      </c>
      <c r="D43">
        <v>1.2</v>
      </c>
    </row>
    <row r="44" spans="1:4" x14ac:dyDescent="0.45">
      <c r="A44" cm="1">
        <f t="array" ref="A44:C44">TRANSPOSE((MMULT(README!$H$25:$J$27,TRANSPOSE('theta,phi'!C44:E44-'theta,phi'!$C$52:$E$52))))</f>
        <v>4.9306798970789663</v>
      </c>
      <c r="B44">
        <v>-1.3164633702200383</v>
      </c>
      <c r="C44">
        <v>-10.356765039077889</v>
      </c>
      <c r="D44">
        <v>1.2</v>
      </c>
    </row>
    <row r="45" spans="1:4" x14ac:dyDescent="0.45">
      <c r="A45" cm="1">
        <f t="array" ref="A45:C45">TRANSPOSE((MMULT(README!$H$25:$J$27,TRANSPOSE('theta,phi'!C45:E45-'theta,phi'!$C$52:$E$52))))</f>
        <v>4.099727728061648</v>
      </c>
      <c r="B45">
        <v>-3.8133584499130637</v>
      </c>
      <c r="C45">
        <v>-11.925858175965299</v>
      </c>
      <c r="D45">
        <v>1.2</v>
      </c>
    </row>
    <row r="46" spans="1:4" x14ac:dyDescent="0.45">
      <c r="A46" cm="1">
        <f t="array" ref="A46:C46">TRANSPOSE((MMULT(README!$H$25:$J$27,TRANSPOSE('theta,phi'!C46:E46-'theta,phi'!$C$52:$E$52))))</f>
        <v>3.9374354408191214</v>
      </c>
      <c r="B46">
        <v>-2.1650754976122255</v>
      </c>
      <c r="C46">
        <v>-12.502846229693468</v>
      </c>
      <c r="D46">
        <v>1.2</v>
      </c>
    </row>
    <row r="47" spans="1:4" x14ac:dyDescent="0.45">
      <c r="A47" cm="1">
        <f t="array" ref="A47:C47">TRANSPOSE((MMULT(README!$H$25:$J$27,TRANSPOSE('theta,phi'!C47:E47-'theta,phi'!$C$52:$E$52))))</f>
        <v>6.4258335020727424</v>
      </c>
      <c r="B47">
        <v>-1.8709138751432413</v>
      </c>
      <c r="C47">
        <v>-12.361275953393527</v>
      </c>
      <c r="D47">
        <v>1.2</v>
      </c>
    </row>
    <row r="48" spans="1:4" x14ac:dyDescent="0.45">
      <c r="A48" cm="1">
        <f t="array" ref="A48:C48">TRANSPOSE((MMULT(README!$H$25:$J$27,TRANSPOSE('theta,phi'!C48:E48-'theta,phi'!$C$52:$E$52))))</f>
        <v>6.5881299678286691</v>
      </c>
      <c r="B48">
        <v>-3.5182740965967576</v>
      </c>
      <c r="C48">
        <v>-11.784408776972683</v>
      </c>
      <c r="D48">
        <v>1.2</v>
      </c>
    </row>
    <row r="49" spans="1:4" x14ac:dyDescent="0.45">
      <c r="A49" cm="1">
        <f t="array" ref="A49:C49">TRANSPOSE((MMULT(README!$H$25:$J$27,TRANSPOSE('theta,phi'!C49:E49-'theta,phi'!$C$52:$E$52))))</f>
        <v>7.0620340855886834</v>
      </c>
      <c r="B49">
        <v>-3.39970816196278</v>
      </c>
      <c r="C49">
        <v>-14.242695104946398</v>
      </c>
      <c r="D49">
        <v>1.2</v>
      </c>
    </row>
    <row r="50" spans="1:4" x14ac:dyDescent="0.45">
      <c r="A50" cm="1">
        <f t="array" ref="A50:C50">TRANSPOSE((MMULT(README!$H$25:$J$27,TRANSPOSE('theta,phi'!C50:E50-'theta,phi'!$C$52:$E$52))))</f>
        <v>5.6202485414152754</v>
      </c>
      <c r="B50">
        <v>-4.3795787389631871</v>
      </c>
      <c r="C50">
        <v>-13.952225423107686</v>
      </c>
      <c r="D50">
        <v>1.2</v>
      </c>
    </row>
    <row r="51" spans="1:4" x14ac:dyDescent="0.45">
      <c r="A51" cm="1">
        <f t="array" ref="A51:C51">TRANSPOSE((MMULT(README!$H$25:$J$27,TRANSPOSE('theta,phi'!C51:E51-'theta,phi'!$C$52:$E$52))))</f>
        <v>5.4566875924330249</v>
      </c>
      <c r="B51">
        <v>-2.7202162335391149</v>
      </c>
      <c r="C51">
        <v>-14.533310471463583</v>
      </c>
      <c r="D51">
        <v>1.2</v>
      </c>
    </row>
  </sheetData>
  <phoneticPr fontId="18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67A4-16E1-4B55-8D3D-036DC608DD73}">
  <dimension ref="A1:E52"/>
  <sheetViews>
    <sheetView topLeftCell="A39" workbookViewId="0">
      <selection activeCell="A53" sqref="A53"/>
    </sheetView>
  </sheetViews>
  <sheetFormatPr defaultRowHeight="18" x14ac:dyDescent="0.45"/>
  <sheetData>
    <row r="1" spans="1:5" x14ac:dyDescent="0.45">
      <c r="A1">
        <v>16</v>
      </c>
      <c r="B1">
        <v>0</v>
      </c>
      <c r="C1">
        <v>2.9490270000000001</v>
      </c>
      <c r="D1">
        <v>-1.5556570000000001</v>
      </c>
      <c r="E1">
        <v>1.033671</v>
      </c>
    </row>
    <row r="2" spans="1:5" x14ac:dyDescent="0.45">
      <c r="A2">
        <v>16</v>
      </c>
      <c r="B2">
        <v>0</v>
      </c>
      <c r="C2">
        <v>4.8497199999999996</v>
      </c>
      <c r="D2">
        <v>1.6431990000000001</v>
      </c>
      <c r="E2">
        <v>-0.97663500000000003</v>
      </c>
    </row>
    <row r="3" spans="1:5" x14ac:dyDescent="0.45">
      <c r="A3">
        <v>6</v>
      </c>
      <c r="B3">
        <v>0</v>
      </c>
      <c r="C3">
        <v>0.46119399999999999</v>
      </c>
      <c r="D3">
        <v>-0.25992700000000002</v>
      </c>
      <c r="E3">
        <v>1.3820950000000001</v>
      </c>
    </row>
    <row r="4" spans="1:5" x14ac:dyDescent="0.45">
      <c r="A4">
        <v>6</v>
      </c>
      <c r="B4">
        <v>0</v>
      </c>
      <c r="C4">
        <v>-0.349302</v>
      </c>
      <c r="D4">
        <v>0.86029900000000004</v>
      </c>
      <c r="E4">
        <v>1.20824</v>
      </c>
    </row>
    <row r="5" spans="1:5" x14ac:dyDescent="0.45">
      <c r="A5">
        <v>6</v>
      </c>
      <c r="B5">
        <v>0</v>
      </c>
      <c r="C5">
        <v>0.17560899999999999</v>
      </c>
      <c r="D5">
        <v>1.9906839999999999</v>
      </c>
      <c r="E5">
        <v>0.55118199999999995</v>
      </c>
    </row>
    <row r="6" spans="1:5" x14ac:dyDescent="0.45">
      <c r="A6">
        <v>6</v>
      </c>
      <c r="B6">
        <v>0</v>
      </c>
      <c r="C6">
        <v>1.47516</v>
      </c>
      <c r="D6">
        <v>2.0177139999999998</v>
      </c>
      <c r="E6">
        <v>7.4180999999999997E-2</v>
      </c>
    </row>
    <row r="7" spans="1:5" x14ac:dyDescent="0.45">
      <c r="A7">
        <v>6</v>
      </c>
      <c r="B7">
        <v>0</v>
      </c>
      <c r="C7">
        <v>6.3195249999999996</v>
      </c>
      <c r="D7">
        <v>-1.934871</v>
      </c>
      <c r="E7">
        <v>-1.1297E-2</v>
      </c>
    </row>
    <row r="8" spans="1:5" x14ac:dyDescent="0.45">
      <c r="A8">
        <v>6</v>
      </c>
      <c r="B8">
        <v>0</v>
      </c>
      <c r="C8">
        <v>7.6221759999999996</v>
      </c>
      <c r="D8">
        <v>-1.913538</v>
      </c>
      <c r="E8">
        <v>-0.48508400000000002</v>
      </c>
    </row>
    <row r="9" spans="1:5" x14ac:dyDescent="0.45">
      <c r="A9">
        <v>6</v>
      </c>
      <c r="B9">
        <v>0</v>
      </c>
      <c r="C9">
        <v>8.1294939999999993</v>
      </c>
      <c r="D9">
        <v>-0.77992899999999998</v>
      </c>
      <c r="E9">
        <v>-1.138096</v>
      </c>
    </row>
    <row r="10" spans="1:5" x14ac:dyDescent="0.45">
      <c r="A10">
        <v>6</v>
      </c>
      <c r="B10">
        <v>0</v>
      </c>
      <c r="C10">
        <v>7.3388039999999997</v>
      </c>
      <c r="D10">
        <v>0.34756500000000001</v>
      </c>
      <c r="E10">
        <v>-1.325348</v>
      </c>
    </row>
    <row r="11" spans="1:5" x14ac:dyDescent="0.45">
      <c r="A11">
        <v>6</v>
      </c>
      <c r="B11">
        <v>0</v>
      </c>
      <c r="C11">
        <v>6.0286910000000002</v>
      </c>
      <c r="D11">
        <v>0.329318</v>
      </c>
      <c r="E11">
        <v>-0.85031100000000004</v>
      </c>
    </row>
    <row r="12" spans="1:5" x14ac:dyDescent="0.45">
      <c r="A12">
        <v>6</v>
      </c>
      <c r="B12">
        <v>0</v>
      </c>
      <c r="C12">
        <v>5.5021199999999997</v>
      </c>
      <c r="D12">
        <v>-0.80936399999999997</v>
      </c>
      <c r="E12">
        <v>-0.18829299999999999</v>
      </c>
    </row>
    <row r="13" spans="1:5" x14ac:dyDescent="0.45">
      <c r="A13">
        <v>6</v>
      </c>
      <c r="B13">
        <v>0</v>
      </c>
      <c r="C13">
        <v>4.1428900000000004</v>
      </c>
      <c r="D13">
        <v>-0.57569000000000004</v>
      </c>
      <c r="E13">
        <v>0.19983400000000001</v>
      </c>
    </row>
    <row r="14" spans="1:5" x14ac:dyDescent="0.45">
      <c r="A14">
        <v>6</v>
      </c>
      <c r="B14">
        <v>0</v>
      </c>
      <c r="C14">
        <v>3.657311</v>
      </c>
      <c r="D14">
        <v>0.66301900000000002</v>
      </c>
      <c r="E14">
        <v>-0.142761</v>
      </c>
    </row>
    <row r="15" spans="1:5" x14ac:dyDescent="0.45">
      <c r="A15">
        <v>6</v>
      </c>
      <c r="B15">
        <v>0</v>
      </c>
      <c r="C15">
        <v>2.2973979999999998</v>
      </c>
      <c r="D15">
        <v>0.89518600000000004</v>
      </c>
      <c r="E15">
        <v>0.243867</v>
      </c>
    </row>
    <row r="16" spans="1:5" x14ac:dyDescent="0.45">
      <c r="A16">
        <v>6</v>
      </c>
      <c r="B16">
        <v>0</v>
      </c>
      <c r="C16">
        <v>1.769919</v>
      </c>
      <c r="D16">
        <v>-0.24161299999999999</v>
      </c>
      <c r="E16">
        <v>0.90471699999999999</v>
      </c>
    </row>
    <row r="17" spans="1:5" x14ac:dyDescent="0.45">
      <c r="A17">
        <v>6</v>
      </c>
      <c r="B17">
        <v>0</v>
      </c>
      <c r="C17">
        <v>-1.7886899999999999</v>
      </c>
      <c r="D17">
        <v>0.84703600000000001</v>
      </c>
      <c r="E17">
        <v>1.6662589999999999</v>
      </c>
    </row>
    <row r="18" spans="1:5" x14ac:dyDescent="0.45">
      <c r="A18">
        <v>6</v>
      </c>
      <c r="B18">
        <v>0</v>
      </c>
      <c r="C18">
        <v>-2.7631329999999998</v>
      </c>
      <c r="D18">
        <v>0.448042</v>
      </c>
      <c r="E18">
        <v>0.54259900000000005</v>
      </c>
    </row>
    <row r="19" spans="1:5" x14ac:dyDescent="0.45">
      <c r="A19">
        <v>6</v>
      </c>
      <c r="B19">
        <v>0</v>
      </c>
      <c r="C19">
        <v>-4.2265199999999998</v>
      </c>
      <c r="D19">
        <v>0.43930900000000001</v>
      </c>
      <c r="E19">
        <v>0.99220600000000003</v>
      </c>
    </row>
    <row r="20" spans="1:5" x14ac:dyDescent="0.45">
      <c r="A20">
        <v>6</v>
      </c>
      <c r="B20">
        <v>0</v>
      </c>
      <c r="C20">
        <v>-5.200253</v>
      </c>
      <c r="D20">
        <v>4.4496000000000001E-2</v>
      </c>
      <c r="E20">
        <v>-0.12227300000000001</v>
      </c>
    </row>
    <row r="21" spans="1:5" x14ac:dyDescent="0.45">
      <c r="A21">
        <v>6</v>
      </c>
      <c r="B21">
        <v>0</v>
      </c>
      <c r="C21">
        <v>-6.6653760000000002</v>
      </c>
      <c r="D21">
        <v>3.3352E-2</v>
      </c>
      <c r="E21">
        <v>0.324353</v>
      </c>
    </row>
    <row r="22" spans="1:5" x14ac:dyDescent="0.45">
      <c r="A22">
        <v>6</v>
      </c>
      <c r="B22">
        <v>0</v>
      </c>
      <c r="C22">
        <v>-7.6397779999999997</v>
      </c>
      <c r="D22">
        <v>-0.35958699999999999</v>
      </c>
      <c r="E22">
        <v>-0.79024799999999995</v>
      </c>
    </row>
    <row r="23" spans="1:5" x14ac:dyDescent="0.45">
      <c r="A23">
        <v>6</v>
      </c>
      <c r="B23">
        <v>0</v>
      </c>
      <c r="C23">
        <v>-9.1048589999999994</v>
      </c>
      <c r="D23">
        <v>-0.37136599999999997</v>
      </c>
      <c r="E23">
        <v>-0.34395399999999998</v>
      </c>
    </row>
    <row r="24" spans="1:5" x14ac:dyDescent="0.45">
      <c r="A24">
        <v>6</v>
      </c>
      <c r="B24">
        <v>0</v>
      </c>
      <c r="C24">
        <v>-10.080943</v>
      </c>
      <c r="D24">
        <v>-0.76333899999999999</v>
      </c>
      <c r="E24">
        <v>-1.457991</v>
      </c>
    </row>
    <row r="25" spans="1:5" x14ac:dyDescent="0.45">
      <c r="A25">
        <v>6</v>
      </c>
      <c r="B25">
        <v>0</v>
      </c>
      <c r="C25">
        <v>-11.541968000000001</v>
      </c>
      <c r="D25">
        <v>-0.77173700000000001</v>
      </c>
      <c r="E25">
        <v>-0.99988600000000005</v>
      </c>
    </row>
    <row r="26" spans="1:5" x14ac:dyDescent="0.45">
      <c r="A26">
        <v>1</v>
      </c>
      <c r="B26">
        <v>0</v>
      </c>
      <c r="C26">
        <v>7.2955999999999993E-2</v>
      </c>
      <c r="D26">
        <v>-1.137513</v>
      </c>
      <c r="E26">
        <v>1.887888</v>
      </c>
    </row>
    <row r="27" spans="1:5" x14ac:dyDescent="0.45">
      <c r="A27">
        <v>1</v>
      </c>
      <c r="B27">
        <v>0</v>
      </c>
      <c r="C27">
        <v>-0.45826800000000001</v>
      </c>
      <c r="D27">
        <v>2.8616280000000001</v>
      </c>
      <c r="E27">
        <v>0.42140499999999997</v>
      </c>
    </row>
    <row r="28" spans="1:5" x14ac:dyDescent="0.45">
      <c r="A28">
        <v>1</v>
      </c>
      <c r="B28">
        <v>0</v>
      </c>
      <c r="C28">
        <v>1.8615660000000001</v>
      </c>
      <c r="D28">
        <v>2.8995639999999998</v>
      </c>
      <c r="E28">
        <v>-0.42443399999999998</v>
      </c>
    </row>
    <row r="29" spans="1:5" x14ac:dyDescent="0.45">
      <c r="A29">
        <v>1</v>
      </c>
      <c r="B29">
        <v>0</v>
      </c>
      <c r="C29">
        <v>5.9281090000000001</v>
      </c>
      <c r="D29">
        <v>-2.8109579999999998</v>
      </c>
      <c r="E29">
        <v>0.49328499999999997</v>
      </c>
    </row>
    <row r="30" spans="1:5" x14ac:dyDescent="0.45">
      <c r="A30">
        <v>1</v>
      </c>
      <c r="B30">
        <v>0</v>
      </c>
      <c r="C30">
        <v>8.2570809999999994</v>
      </c>
      <c r="D30">
        <v>-2.781415</v>
      </c>
      <c r="E30">
        <v>-0.35025699999999999</v>
      </c>
    </row>
    <row r="31" spans="1:5" x14ac:dyDescent="0.45">
      <c r="A31">
        <v>1</v>
      </c>
      <c r="B31">
        <v>0</v>
      </c>
      <c r="C31">
        <v>9.1503569999999996</v>
      </c>
      <c r="D31">
        <v>-0.78114700000000004</v>
      </c>
      <c r="E31">
        <v>-1.5018389999999999</v>
      </c>
    </row>
    <row r="32" spans="1:5" x14ac:dyDescent="0.45">
      <c r="A32">
        <v>1</v>
      </c>
      <c r="B32">
        <v>0</v>
      </c>
      <c r="C32">
        <v>7.7327729999999999</v>
      </c>
      <c r="D32">
        <v>1.2219390000000001</v>
      </c>
      <c r="E32">
        <v>-1.829912</v>
      </c>
    </row>
    <row r="33" spans="1:5" x14ac:dyDescent="0.45">
      <c r="A33">
        <v>1</v>
      </c>
      <c r="B33">
        <v>0</v>
      </c>
      <c r="C33">
        <v>-1.904415</v>
      </c>
      <c r="D33">
        <v>0.15262200000000001</v>
      </c>
      <c r="E33">
        <v>2.5052940000000001</v>
      </c>
    </row>
    <row r="34" spans="1:5" x14ac:dyDescent="0.45">
      <c r="A34">
        <v>1</v>
      </c>
      <c r="B34">
        <v>0</v>
      </c>
      <c r="C34">
        <v>-2.0637949999999998</v>
      </c>
      <c r="D34">
        <v>1.8386750000000001</v>
      </c>
      <c r="E34">
        <v>2.0427170000000001</v>
      </c>
    </row>
    <row r="35" spans="1:5" x14ac:dyDescent="0.45">
      <c r="A35">
        <v>1</v>
      </c>
      <c r="B35">
        <v>0</v>
      </c>
      <c r="C35">
        <v>-2.4849749999999999</v>
      </c>
      <c r="D35">
        <v>-0.54336700000000004</v>
      </c>
      <c r="E35">
        <v>0.16595599999999999</v>
      </c>
    </row>
    <row r="36" spans="1:5" x14ac:dyDescent="0.45">
      <c r="A36">
        <v>1</v>
      </c>
      <c r="B36">
        <v>0</v>
      </c>
      <c r="C36">
        <v>-2.639205</v>
      </c>
      <c r="D36">
        <v>1.1388750000000001</v>
      </c>
      <c r="E36">
        <v>-0.299765</v>
      </c>
    </row>
    <row r="37" spans="1:5" x14ac:dyDescent="0.45">
      <c r="A37">
        <v>1</v>
      </c>
      <c r="B37">
        <v>0</v>
      </c>
      <c r="C37">
        <v>-4.3426559999999998</v>
      </c>
      <c r="D37">
        <v>-0.251828</v>
      </c>
      <c r="E37">
        <v>1.8370770000000001</v>
      </c>
    </row>
    <row r="38" spans="1:5" x14ac:dyDescent="0.45">
      <c r="A38">
        <v>1</v>
      </c>
      <c r="B38">
        <v>0</v>
      </c>
      <c r="C38">
        <v>-4.4951150000000002</v>
      </c>
      <c r="D38">
        <v>1.4330350000000001</v>
      </c>
      <c r="E38">
        <v>1.3734770000000001</v>
      </c>
    </row>
    <row r="39" spans="1:5" x14ac:dyDescent="0.45">
      <c r="A39">
        <v>1</v>
      </c>
      <c r="B39">
        <v>0</v>
      </c>
      <c r="C39">
        <v>-4.9300670000000002</v>
      </c>
      <c r="D39">
        <v>-0.94835899999999995</v>
      </c>
      <c r="E39">
        <v>-0.50411799999999996</v>
      </c>
    </row>
    <row r="40" spans="1:5" x14ac:dyDescent="0.45">
      <c r="A40">
        <v>1</v>
      </c>
      <c r="B40">
        <v>0</v>
      </c>
      <c r="C40">
        <v>-5.083831</v>
      </c>
      <c r="D40">
        <v>0.73629699999999998</v>
      </c>
      <c r="E40">
        <v>-0.966368</v>
      </c>
    </row>
    <row r="41" spans="1:5" x14ac:dyDescent="0.45">
      <c r="A41">
        <v>1</v>
      </c>
      <c r="B41">
        <v>0</v>
      </c>
      <c r="C41">
        <v>-6.7815839999999996</v>
      </c>
      <c r="D41">
        <v>-0.65938600000000003</v>
      </c>
      <c r="E41">
        <v>1.167862</v>
      </c>
    </row>
    <row r="42" spans="1:5" x14ac:dyDescent="0.45">
      <c r="A42">
        <v>1</v>
      </c>
      <c r="B42">
        <v>0</v>
      </c>
      <c r="C42">
        <v>-6.9348039999999997</v>
      </c>
      <c r="D42">
        <v>1.0260739999999999</v>
      </c>
      <c r="E42">
        <v>0.707542</v>
      </c>
    </row>
    <row r="43" spans="1:5" x14ac:dyDescent="0.45">
      <c r="A43">
        <v>1</v>
      </c>
      <c r="B43">
        <v>0</v>
      </c>
      <c r="C43">
        <v>-7.3699700000000004</v>
      </c>
      <c r="D43">
        <v>-1.352079</v>
      </c>
      <c r="E43">
        <v>-1.1737329999999999</v>
      </c>
    </row>
    <row r="44" spans="1:5" x14ac:dyDescent="0.45">
      <c r="A44">
        <v>1</v>
      </c>
      <c r="B44">
        <v>0</v>
      </c>
      <c r="C44">
        <v>-7.5235859999999999</v>
      </c>
      <c r="D44">
        <v>0.33342100000000002</v>
      </c>
      <c r="E44">
        <v>-1.6335500000000001</v>
      </c>
    </row>
    <row r="45" spans="1:5" x14ac:dyDescent="0.45">
      <c r="A45">
        <v>1</v>
      </c>
      <c r="B45">
        <v>0</v>
      </c>
      <c r="C45">
        <v>-9.2217129999999994</v>
      </c>
      <c r="D45">
        <v>-1.0648869999999999</v>
      </c>
      <c r="E45">
        <v>0.49908200000000003</v>
      </c>
    </row>
    <row r="46" spans="1:5" x14ac:dyDescent="0.45">
      <c r="A46">
        <v>1</v>
      </c>
      <c r="B46">
        <v>0</v>
      </c>
      <c r="C46">
        <v>-9.3750649999999993</v>
      </c>
      <c r="D46">
        <v>0.62095699999999998</v>
      </c>
      <c r="E46">
        <v>4.0274999999999998E-2</v>
      </c>
    </row>
    <row r="47" spans="1:5" x14ac:dyDescent="0.45">
      <c r="A47">
        <v>1</v>
      </c>
      <c r="B47">
        <v>0</v>
      </c>
      <c r="C47">
        <v>-9.9638290000000005</v>
      </c>
      <c r="D47">
        <v>-6.9794999999999996E-2</v>
      </c>
      <c r="E47">
        <v>-2.299579</v>
      </c>
    </row>
    <row r="48" spans="1:5" x14ac:dyDescent="0.45">
      <c r="A48">
        <v>1</v>
      </c>
      <c r="B48">
        <v>0</v>
      </c>
      <c r="C48">
        <v>-9.8104049999999994</v>
      </c>
      <c r="D48">
        <v>-1.754793</v>
      </c>
      <c r="E48">
        <v>-1.841153</v>
      </c>
    </row>
    <row r="49" spans="1:5" x14ac:dyDescent="0.45">
      <c r="A49">
        <v>1</v>
      </c>
      <c r="B49">
        <v>0</v>
      </c>
      <c r="C49">
        <v>-12.216699</v>
      </c>
      <c r="D49">
        <v>-1.054257</v>
      </c>
      <c r="E49">
        <v>-1.8126370000000001</v>
      </c>
    </row>
    <row r="50" spans="1:5" x14ac:dyDescent="0.45">
      <c r="A50">
        <v>1</v>
      </c>
      <c r="B50">
        <v>0</v>
      </c>
      <c r="C50">
        <v>-11.692553</v>
      </c>
      <c r="D50">
        <v>-1.480818</v>
      </c>
      <c r="E50">
        <v>-0.17967</v>
      </c>
    </row>
    <row r="51" spans="1:5" x14ac:dyDescent="0.45">
      <c r="A51">
        <v>1</v>
      </c>
      <c r="B51">
        <v>0</v>
      </c>
      <c r="C51">
        <v>-11.847083</v>
      </c>
      <c r="D51">
        <v>0.21649099999999999</v>
      </c>
      <c r="E51">
        <v>-0.64136099999999996</v>
      </c>
    </row>
    <row r="52" spans="1:5" x14ac:dyDescent="0.45">
      <c r="A52" t="s">
        <v>72</v>
      </c>
      <c r="C52">
        <f>AVERAGE(C1:C16)</f>
        <v>3.8981085000000002</v>
      </c>
      <c r="D52">
        <f t="shared" ref="D52:E52" si="0">AVERAGE(D1:D16)</f>
        <v>4.2274687499999984E-2</v>
      </c>
      <c r="E52">
        <f t="shared" si="0"/>
        <v>2.999762499999999E-2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23EB4-8F55-404B-8583-E9CA20AB06FB}">
  <dimension ref="A1:F52"/>
  <sheetViews>
    <sheetView topLeftCell="A36" workbookViewId="0">
      <selection activeCell="A53" sqref="A53"/>
    </sheetView>
  </sheetViews>
  <sheetFormatPr defaultRowHeight="18" x14ac:dyDescent="0.45"/>
  <sheetData>
    <row r="1" spans="1:5" x14ac:dyDescent="0.45">
      <c r="A1">
        <v>16</v>
      </c>
      <c r="B1">
        <v>0</v>
      </c>
      <c r="C1">
        <v>2.9490270000000001</v>
      </c>
      <c r="D1">
        <v>-1.5556570000000001</v>
      </c>
      <c r="E1">
        <v>1.033671</v>
      </c>
    </row>
    <row r="2" spans="1:5" x14ac:dyDescent="0.45">
      <c r="A2">
        <v>16</v>
      </c>
      <c r="B2">
        <v>0</v>
      </c>
      <c r="C2">
        <v>4.8497199999999996</v>
      </c>
      <c r="D2">
        <v>1.6431990000000001</v>
      </c>
      <c r="E2">
        <v>-0.97663500000000003</v>
      </c>
    </row>
    <row r="3" spans="1:5" x14ac:dyDescent="0.45">
      <c r="A3">
        <v>6</v>
      </c>
      <c r="B3">
        <v>0</v>
      </c>
      <c r="C3">
        <v>0.46119399999999999</v>
      </c>
      <c r="D3">
        <v>-0.25992700000000002</v>
      </c>
      <c r="E3">
        <v>1.3820950000000001</v>
      </c>
    </row>
    <row r="4" spans="1:5" x14ac:dyDescent="0.45">
      <c r="A4">
        <v>6</v>
      </c>
      <c r="B4">
        <v>0</v>
      </c>
      <c r="C4">
        <v>-0.349302</v>
      </c>
      <c r="D4">
        <v>0.86029900000000004</v>
      </c>
      <c r="E4">
        <v>1.20824</v>
      </c>
    </row>
    <row r="5" spans="1:5" x14ac:dyDescent="0.45">
      <c r="A5">
        <v>6</v>
      </c>
      <c r="B5">
        <v>0</v>
      </c>
      <c r="C5">
        <v>0.17560899999999999</v>
      </c>
      <c r="D5">
        <v>1.9906839999999999</v>
      </c>
      <c r="E5">
        <v>0.55118199999999995</v>
      </c>
    </row>
    <row r="6" spans="1:5" x14ac:dyDescent="0.45">
      <c r="A6">
        <v>6</v>
      </c>
      <c r="B6">
        <v>0</v>
      </c>
      <c r="C6">
        <v>1.47516</v>
      </c>
      <c r="D6">
        <v>2.0177139999999998</v>
      </c>
      <c r="E6">
        <v>7.4180999999999997E-2</v>
      </c>
    </row>
    <row r="7" spans="1:5" x14ac:dyDescent="0.45">
      <c r="A7">
        <v>6</v>
      </c>
      <c r="B7">
        <v>0</v>
      </c>
      <c r="C7">
        <v>6.3195249999999996</v>
      </c>
      <c r="D7">
        <v>-1.934871</v>
      </c>
      <c r="E7">
        <v>-1.1297E-2</v>
      </c>
    </row>
    <row r="8" spans="1:5" x14ac:dyDescent="0.45">
      <c r="A8">
        <v>6</v>
      </c>
      <c r="B8">
        <v>0</v>
      </c>
      <c r="C8">
        <v>7.6221759999999996</v>
      </c>
      <c r="D8">
        <v>-1.913538</v>
      </c>
      <c r="E8">
        <v>-0.48508400000000002</v>
      </c>
    </row>
    <row r="9" spans="1:5" x14ac:dyDescent="0.45">
      <c r="A9">
        <v>6</v>
      </c>
      <c r="B9">
        <v>0</v>
      </c>
      <c r="C9">
        <v>8.1294939999999993</v>
      </c>
      <c r="D9">
        <v>-0.77992899999999998</v>
      </c>
      <c r="E9">
        <v>-1.138096</v>
      </c>
    </row>
    <row r="10" spans="1:5" x14ac:dyDescent="0.45">
      <c r="A10">
        <v>6</v>
      </c>
      <c r="B10">
        <v>0</v>
      </c>
      <c r="C10">
        <v>7.3388039999999997</v>
      </c>
      <c r="D10">
        <v>0.34756500000000001</v>
      </c>
      <c r="E10">
        <v>-1.325348</v>
      </c>
    </row>
    <row r="11" spans="1:5" x14ac:dyDescent="0.45">
      <c r="A11">
        <v>6</v>
      </c>
      <c r="B11">
        <v>0</v>
      </c>
      <c r="C11">
        <v>6.0286910000000002</v>
      </c>
      <c r="D11">
        <v>0.329318</v>
      </c>
      <c r="E11">
        <v>-0.85031100000000004</v>
      </c>
    </row>
    <row r="12" spans="1:5" x14ac:dyDescent="0.45">
      <c r="A12">
        <v>6</v>
      </c>
      <c r="B12">
        <v>0</v>
      </c>
      <c r="C12">
        <v>5.5021199999999997</v>
      </c>
      <c r="D12">
        <v>-0.80936399999999997</v>
      </c>
      <c r="E12">
        <v>-0.18829299999999999</v>
      </c>
    </row>
    <row r="13" spans="1:5" x14ac:dyDescent="0.45">
      <c r="A13">
        <v>6</v>
      </c>
      <c r="B13">
        <v>0</v>
      </c>
      <c r="C13">
        <v>4.1428900000000004</v>
      </c>
      <c r="D13">
        <v>-0.57569000000000004</v>
      </c>
      <c r="E13">
        <v>0.19983400000000001</v>
      </c>
    </row>
    <row r="14" spans="1:5" x14ac:dyDescent="0.45">
      <c r="A14">
        <v>6</v>
      </c>
      <c r="B14">
        <v>0</v>
      </c>
      <c r="C14">
        <v>3.657311</v>
      </c>
      <c r="D14">
        <v>0.66301900000000002</v>
      </c>
      <c r="E14">
        <v>-0.142761</v>
      </c>
    </row>
    <row r="15" spans="1:5" x14ac:dyDescent="0.45">
      <c r="A15">
        <v>6</v>
      </c>
      <c r="B15">
        <v>0</v>
      </c>
      <c r="C15">
        <v>2.2973979999999998</v>
      </c>
      <c r="D15">
        <v>0.89518600000000004</v>
      </c>
      <c r="E15">
        <v>0.243867</v>
      </c>
    </row>
    <row r="16" spans="1:5" x14ac:dyDescent="0.45">
      <c r="A16">
        <v>6</v>
      </c>
      <c r="B16">
        <v>0</v>
      </c>
      <c r="C16">
        <v>1.769919</v>
      </c>
      <c r="D16">
        <v>-0.24161299999999999</v>
      </c>
      <c r="E16">
        <v>0.90471699999999999</v>
      </c>
    </row>
    <row r="17" spans="1:6" x14ac:dyDescent="0.45">
      <c r="A17">
        <v>6</v>
      </c>
      <c r="B17">
        <v>0</v>
      </c>
      <c r="C17" s="2" cm="1">
        <f t="array" ref="C17:E17">TRANSPOSE((MMULT(README!$H$8:$J$10,TRANSPOSE(cifopt!C17:E17-cifopt!$C$4:$E$4))))+cifopt!$C$4:$E$4</f>
        <v>-3.4255664209357963</v>
      </c>
      <c r="D17" s="2">
        <v>0.83195327597362789</v>
      </c>
      <c r="E17" s="2">
        <v>2.1871196028677411</v>
      </c>
      <c r="F17" s="2"/>
    </row>
    <row r="18" spans="1:6" x14ac:dyDescent="0.45">
      <c r="A18">
        <v>6</v>
      </c>
      <c r="B18">
        <v>0</v>
      </c>
      <c r="C18" s="2" cm="1">
        <f t="array" ref="C18:E18">TRANSPOSE((MMULT(README!$H$8:$J$10,TRANSPOSE(cifopt!C18:E18-cifopt!$C$4:$E$4))))+cifopt!$C$4:$E$4</f>
        <v>-4.8725550766381769</v>
      </c>
      <c r="D18">
        <v>2.8269584254707825</v>
      </c>
      <c r="E18">
        <v>1.8655344645380998</v>
      </c>
    </row>
    <row r="19" spans="1:6" x14ac:dyDescent="0.45">
      <c r="A19">
        <v>6</v>
      </c>
      <c r="B19">
        <v>0</v>
      </c>
      <c r="C19" s="2" cm="1">
        <f t="array" ref="C19:E19">TRANSPOSE((MMULT(README!$H$8:$J$10,TRANSPOSE(cifopt!C19:E19-cifopt!$C$4:$E$4))))+cifopt!$C$4:$E$4</f>
        <v>-7.9886922418232178</v>
      </c>
      <c r="D19">
        <v>2.8217159615315235</v>
      </c>
      <c r="E19">
        <v>2.862707189367983</v>
      </c>
    </row>
    <row r="20" spans="1:6" x14ac:dyDescent="0.45">
      <c r="A20">
        <v>6</v>
      </c>
      <c r="B20">
        <v>0</v>
      </c>
      <c r="C20" s="2" cm="1">
        <f t="array" ref="C20:E20">TRANSPOSE((MMULT(README!$H$8:$J$10,TRANSPOSE(cifopt!C20:E20-cifopt!$C$4:$E$4))))+cifopt!$C$4:$E$4</f>
        <v>-9.4375711347710887</v>
      </c>
      <c r="D20">
        <v>4.80370215285149</v>
      </c>
      <c r="E20">
        <v>2.5493989504077912</v>
      </c>
    </row>
    <row r="21" spans="1:6" x14ac:dyDescent="0.45">
      <c r="A21">
        <v>6</v>
      </c>
      <c r="B21">
        <v>0</v>
      </c>
      <c r="C21" s="2" cm="1">
        <f t="array" ref="C21:E21">TRANSPOSE((MMULT(README!$H$8:$J$10,TRANSPOSE(cifopt!C21:E21-cifopt!$C$4:$E$4))))+cifopt!$C$4:$E$4</f>
        <v>-12.556528886067023</v>
      </c>
      <c r="D21">
        <v>4.8032274786734259</v>
      </c>
      <c r="E21">
        <v>3.5432836323264376</v>
      </c>
    </row>
    <row r="22" spans="1:6" x14ac:dyDescent="0.45">
      <c r="A22">
        <v>6</v>
      </c>
      <c r="B22">
        <v>0</v>
      </c>
      <c r="C22" s="2" cm="1">
        <f t="array" ref="C22:E22">TRANSPOSE((MMULT(README!$H$8:$J$10,TRANSPOSE(cifopt!C22:E22-cifopt!$C$4:$E$4))))+cifopt!$C$4:$E$4</f>
        <v>-14.005758611960063</v>
      </c>
      <c r="D22">
        <v>6.7858936278386208</v>
      </c>
      <c r="E22">
        <v>3.233009134867896</v>
      </c>
    </row>
    <row r="23" spans="1:6" x14ac:dyDescent="0.45">
      <c r="A23">
        <v>6</v>
      </c>
      <c r="B23">
        <v>0</v>
      </c>
      <c r="C23" s="2" cm="1">
        <f t="array" ref="C23:E23">TRANSPOSE((MMULT(README!$H$8:$J$10,TRANSPOSE(cifopt!C23:E23-cifopt!$C$4:$E$4))))+cifopt!$C$4:$E$4</f>
        <v>-17.124744353735604</v>
      </c>
      <c r="D23">
        <v>6.7858054370670509</v>
      </c>
      <c r="E23">
        <v>4.2258647004614414</v>
      </c>
    </row>
    <row r="24" spans="1:6" x14ac:dyDescent="0.45">
      <c r="A24">
        <v>6</v>
      </c>
      <c r="B24">
        <v>0</v>
      </c>
      <c r="C24" s="2" cm="1">
        <f t="array" ref="C24:E24">TRANSPOSE((MMULT(README!$H$8:$J$10,TRANSPOSE(cifopt!C24:E24-cifopt!$C$4:$E$4))))+cifopt!$C$4:$E$4</f>
        <v>-18.577122010427281</v>
      </c>
      <c r="D24">
        <v>8.7685080156927953</v>
      </c>
      <c r="E24">
        <v>3.9181411282487328</v>
      </c>
    </row>
    <row r="25" spans="1:6" x14ac:dyDescent="0.45">
      <c r="A25">
        <v>6</v>
      </c>
      <c r="B25">
        <v>0</v>
      </c>
      <c r="C25" s="2" cm="1">
        <f t="array" ref="C25:E25">TRANSPOSE((MMULT(README!$H$8:$J$10,TRANSPOSE(cifopt!C25:E25-cifopt!$C$4:$E$4))))+cifopt!$C$4:$E$4</f>
        <v>-21.693351429287404</v>
      </c>
      <c r="D25">
        <v>8.7500688180785229</v>
      </c>
      <c r="E25">
        <v>4.9169187414648547</v>
      </c>
    </row>
    <row r="26" spans="1:6" x14ac:dyDescent="0.45">
      <c r="A26">
        <v>1</v>
      </c>
      <c r="B26">
        <v>0</v>
      </c>
      <c r="C26" s="2">
        <v>7.2955999999999993E-2</v>
      </c>
      <c r="D26" s="2">
        <v>-1.137513</v>
      </c>
      <c r="E26" s="2">
        <v>1.887888</v>
      </c>
    </row>
    <row r="27" spans="1:6" x14ac:dyDescent="0.45">
      <c r="A27">
        <v>1</v>
      </c>
      <c r="B27">
        <v>0</v>
      </c>
      <c r="C27" s="2">
        <v>-0.45826800000000001</v>
      </c>
      <c r="D27" s="2">
        <v>2.8616280000000001</v>
      </c>
      <c r="E27" s="2">
        <v>0.42140499999999997</v>
      </c>
    </row>
    <row r="28" spans="1:6" x14ac:dyDescent="0.45">
      <c r="A28">
        <v>1</v>
      </c>
      <c r="B28">
        <v>0</v>
      </c>
      <c r="C28" s="2">
        <v>1.8615660000000001</v>
      </c>
      <c r="D28" s="2">
        <v>2.8995639999999998</v>
      </c>
      <c r="E28" s="2">
        <v>-0.42443399999999998</v>
      </c>
    </row>
    <row r="29" spans="1:6" x14ac:dyDescent="0.45">
      <c r="A29">
        <v>1</v>
      </c>
      <c r="B29">
        <v>0</v>
      </c>
      <c r="C29" s="2">
        <v>5.9281090000000001</v>
      </c>
      <c r="D29" s="2">
        <v>-2.8109579999999998</v>
      </c>
      <c r="E29" s="2">
        <v>0.49328499999999997</v>
      </c>
    </row>
    <row r="30" spans="1:6" x14ac:dyDescent="0.45">
      <c r="A30">
        <v>1</v>
      </c>
      <c r="B30">
        <v>0</v>
      </c>
      <c r="C30" s="2">
        <v>8.2570809999999994</v>
      </c>
      <c r="D30" s="2">
        <v>-2.781415</v>
      </c>
      <c r="E30" s="2">
        <v>-0.35025699999999999</v>
      </c>
    </row>
    <row r="31" spans="1:6" x14ac:dyDescent="0.45">
      <c r="A31">
        <v>1</v>
      </c>
      <c r="B31">
        <v>0</v>
      </c>
      <c r="C31" s="2">
        <v>9.1503569999999996</v>
      </c>
      <c r="D31" s="2">
        <v>-0.78114700000000004</v>
      </c>
      <c r="E31" s="2">
        <v>-1.5018389999999999</v>
      </c>
    </row>
    <row r="32" spans="1:6" x14ac:dyDescent="0.45">
      <c r="A32">
        <v>1</v>
      </c>
      <c r="B32">
        <v>0</v>
      </c>
      <c r="C32" s="2">
        <v>7.7327729999999999</v>
      </c>
      <c r="D32" s="2">
        <v>1.2219390000000001</v>
      </c>
      <c r="E32" s="2">
        <v>-1.829912</v>
      </c>
    </row>
    <row r="33" spans="1:5" x14ac:dyDescent="0.45">
      <c r="A33">
        <v>1</v>
      </c>
      <c r="B33">
        <v>0</v>
      </c>
      <c r="C33" s="2" cm="1">
        <f t="array" ref="C33:E33">TRANSPOSE((MMULT(README!$H$8:$J$10,TRANSPOSE(cifopt!C33:E33-cifopt!$C$4:$E$4))))+cifopt!$C$4:$E$4</f>
        <v>-4.458817384835565</v>
      </c>
      <c r="D33">
        <v>-0.40029251942085142</v>
      </c>
      <c r="E33">
        <v>1.5177288153652624</v>
      </c>
    </row>
    <row r="34" spans="1:5" x14ac:dyDescent="0.45">
      <c r="A34">
        <v>1</v>
      </c>
      <c r="B34">
        <v>0</v>
      </c>
      <c r="C34" s="2" cm="1">
        <f t="array" ref="C34:E34">TRANSPOSE((MMULT(README!$H$8:$J$10,TRANSPOSE(cifopt!C34:E34-cifopt!$C$4:$E$4))))+cifopt!$C$4:$E$4</f>
        <v>-3.7094197338663113</v>
      </c>
      <c r="D34">
        <v>0.52406942385803024</v>
      </c>
      <c r="E34">
        <v>3.8770834246897667</v>
      </c>
    </row>
    <row r="35" spans="1:5" x14ac:dyDescent="0.45">
      <c r="A35">
        <v>1</v>
      </c>
      <c r="B35">
        <v>0</v>
      </c>
      <c r="C35" s="2" cm="1">
        <f t="array" ref="C35:E35">TRANSPOSE((MMULT(README!$H$8:$J$10,TRANSPOSE(cifopt!C35:E35-cifopt!$C$4:$E$4))))+cifopt!$C$4:$E$4</f>
        <v>-4.5825312391095538</v>
      </c>
      <c r="D35">
        <v>3.1337961448687497</v>
      </c>
      <c r="E35">
        <v>0.17401711913258122</v>
      </c>
    </row>
    <row r="36" spans="1:5" x14ac:dyDescent="0.45">
      <c r="A36">
        <v>1</v>
      </c>
      <c r="B36">
        <v>0</v>
      </c>
      <c r="C36" s="2" cm="1">
        <f t="array" ref="C36:E36">TRANSPOSE((MMULT(README!$H$8:$J$10,TRANSPOSE(cifopt!C36:E36-cifopt!$C$4:$E$4))))+cifopt!$C$4:$E$4</f>
        <v>-3.8230877266839745</v>
      </c>
      <c r="D36">
        <v>4.0599845753216304</v>
      </c>
      <c r="E36">
        <v>2.5239218659935547</v>
      </c>
    </row>
    <row r="37" spans="1:5" x14ac:dyDescent="0.45">
      <c r="A37">
        <v>1</v>
      </c>
      <c r="B37">
        <v>0</v>
      </c>
      <c r="C37" s="2" cm="1">
        <f t="array" ref="C37:E37">TRANSPOSE((MMULT(README!$H$8:$J$10,TRANSPOSE(cifopt!C37:E37-cifopt!$C$4:$E$4))))+cifopt!$C$4:$E$4</f>
        <v>-9.0245347477389419</v>
      </c>
      <c r="D37">
        <v>1.5816423164390332</v>
      </c>
      <c r="E37">
        <v>2.1999758239678604</v>
      </c>
    </row>
    <row r="38" spans="1:5" x14ac:dyDescent="0.45">
      <c r="A38">
        <v>1</v>
      </c>
      <c r="B38">
        <v>0</v>
      </c>
      <c r="C38" s="2" cm="1">
        <f t="array" ref="C38:E38">TRANSPOSE((MMULT(README!$H$8:$J$10,TRANSPOSE(cifopt!C38:E38-cifopt!$C$4:$E$4))))+cifopt!$C$4:$E$4</f>
        <v>-8.2616115601602829</v>
      </c>
      <c r="D38">
        <v>2.5043059508052035</v>
      </c>
      <c r="E38">
        <v>4.5531898189042979</v>
      </c>
    </row>
    <row r="39" spans="1:5" x14ac:dyDescent="0.45">
      <c r="A39">
        <v>1</v>
      </c>
      <c r="B39">
        <v>0</v>
      </c>
      <c r="C39" s="2" cm="1">
        <f t="array" ref="C39:E39">TRANSPOSE((MMULT(README!$H$8:$J$10,TRANSPOSE(cifopt!C39:E39-cifopt!$C$4:$E$4))))+cifopt!$C$4:$E$4</f>
        <v>-9.1608085790407134</v>
      </c>
      <c r="D39">
        <v>5.1213374707369326</v>
      </c>
      <c r="E39">
        <v>0.8590342096982525</v>
      </c>
    </row>
    <row r="40" spans="1:5" x14ac:dyDescent="0.45">
      <c r="A40">
        <v>1</v>
      </c>
      <c r="B40">
        <v>0</v>
      </c>
      <c r="C40" s="2" cm="1">
        <f t="array" ref="C40:E40">TRANSPOSE((MMULT(README!$H$8:$J$10,TRANSPOSE(cifopt!C40:E40-cifopt!$C$4:$E$4))))+cifopt!$C$4:$E$4</f>
        <v>-8.4013008883484197</v>
      </c>
      <c r="D40">
        <v>6.04261147238521</v>
      </c>
      <c r="E40">
        <v>3.2131373034866018</v>
      </c>
    </row>
    <row r="41" spans="1:5" x14ac:dyDescent="0.45">
      <c r="A41">
        <v>1</v>
      </c>
      <c r="B41">
        <v>0</v>
      </c>
      <c r="C41" s="2" cm="1">
        <f t="array" ref="C41:E41">TRANSPOSE((MMULT(README!$H$8:$J$10,TRANSPOSE(cifopt!C41:E41-cifopt!$C$4:$E$4))))+cifopt!$C$4:$E$4</f>
        <v>-13.592488899892619</v>
      </c>
      <c r="D41">
        <v>3.5649598051412981</v>
      </c>
      <c r="E41">
        <v>2.877907074584515</v>
      </c>
    </row>
    <row r="42" spans="1:5" x14ac:dyDescent="0.45">
      <c r="A42">
        <v>1</v>
      </c>
      <c r="B42">
        <v>0</v>
      </c>
      <c r="C42" s="2" cm="1">
        <f t="array" ref="C42:E42">TRANSPOSE((MMULT(README!$H$8:$J$10,TRANSPOSE(cifopt!C42:E42-cifopt!$C$4:$E$4))))+cifopt!$C$4:$E$4</f>
        <v>-12.83264380969074</v>
      </c>
      <c r="D42">
        <v>4.4833155797692301</v>
      </c>
      <c r="E42">
        <v>5.2334072811274854</v>
      </c>
    </row>
    <row r="43" spans="1:5" x14ac:dyDescent="0.45">
      <c r="A43">
        <v>1</v>
      </c>
      <c r="B43">
        <v>0</v>
      </c>
      <c r="C43" s="2" cm="1">
        <f t="array" ref="C43:E43">TRANSPOSE((MMULT(README!$H$8:$J$10,TRANSPOSE(cifopt!C43:E43-cifopt!$C$4:$E$4))))+cifopt!$C$4:$E$4</f>
        <v>-13.728624538214747</v>
      </c>
      <c r="D43">
        <v>7.1060899421089152</v>
      </c>
      <c r="E43">
        <v>1.5428974425518445</v>
      </c>
    </row>
    <row r="44" spans="1:5" x14ac:dyDescent="0.45">
      <c r="A44">
        <v>1</v>
      </c>
      <c r="B44">
        <v>0</v>
      </c>
      <c r="C44" s="2" cm="1">
        <f t="array" ref="C44:E44">TRANSPOSE((MMULT(README!$H$8:$J$10,TRANSPOSE(cifopt!C44:E44-cifopt!$C$4:$E$4))))+cifopt!$C$4:$E$4</f>
        <v>-12.969820710337951</v>
      </c>
      <c r="D44">
        <v>8.0239016440587783</v>
      </c>
      <c r="E44">
        <v>3.8988418376338689</v>
      </c>
    </row>
    <row r="45" spans="1:5" x14ac:dyDescent="0.45">
      <c r="A45">
        <v>1</v>
      </c>
      <c r="B45">
        <v>0</v>
      </c>
      <c r="C45" s="2" cm="1">
        <f t="array" ref="C45:E45">TRANSPOSE((MMULT(README!$H$8:$J$10,TRANSPOSE(cifopt!C45:E45-cifopt!$C$4:$E$4))))+cifopt!$C$4:$E$4</f>
        <v>-18.16206384601082</v>
      </c>
      <c r="D45">
        <v>5.5484114000342251</v>
      </c>
      <c r="E45">
        <v>3.5596174835109036</v>
      </c>
    </row>
    <row r="46" spans="1:5" x14ac:dyDescent="0.45">
      <c r="A46">
        <v>1</v>
      </c>
      <c r="B46">
        <v>0</v>
      </c>
      <c r="C46" s="2" cm="1">
        <f t="array" ref="C46:E46">TRANSPOSE((MMULT(README!$H$8:$J$10,TRANSPOSE(cifopt!C46:E46-cifopt!$C$4:$E$4))))+cifopt!$C$4:$E$4</f>
        <v>-17.4031600311354</v>
      </c>
      <c r="D46">
        <v>6.4646963404801783</v>
      </c>
      <c r="E46">
        <v>5.9161960320032652</v>
      </c>
    </row>
    <row r="47" spans="1:5" x14ac:dyDescent="0.45">
      <c r="A47">
        <v>1</v>
      </c>
      <c r="B47">
        <v>0</v>
      </c>
      <c r="C47" s="2" cm="1">
        <f t="array" ref="C47:E47">TRANSPOSE((MMULT(README!$H$8:$J$10,TRANSPOSE(cifopt!C47:E47-cifopt!$C$4:$E$4))))+cifopt!$C$4:$E$4</f>
        <v>-17.540112270941357</v>
      </c>
      <c r="D47">
        <v>10.003711995072505</v>
      </c>
      <c r="E47">
        <v>4.5846984541277926</v>
      </c>
    </row>
    <row r="48" spans="1:5" x14ac:dyDescent="0.45">
      <c r="A48">
        <v>1</v>
      </c>
      <c r="B48">
        <v>0</v>
      </c>
      <c r="C48" s="2" cm="1">
        <f t="array" ref="C48:E48">TRANSPOSE((MMULT(README!$H$8:$J$10,TRANSPOSE(cifopt!C48:E48-cifopt!$C$4:$E$4))))+cifopt!$C$4:$E$4</f>
        <v>-18.298258453720166</v>
      </c>
      <c r="D48">
        <v>9.0880380315837055</v>
      </c>
      <c r="E48">
        <v>2.2291683452986986</v>
      </c>
    </row>
    <row r="49" spans="1:5" x14ac:dyDescent="0.45">
      <c r="A49">
        <v>1</v>
      </c>
      <c r="B49">
        <v>0</v>
      </c>
      <c r="C49" s="2" cm="1">
        <f t="array" ref="C49:E49">TRANSPOSE((MMULT(README!$H$8:$J$10,TRANSPOSE(cifopt!C49:E49-cifopt!$C$4:$E$4))))+cifopt!$C$4:$E$4</f>
        <v>-22.67839652121005</v>
      </c>
      <c r="D49">
        <v>10.180571671125646</v>
      </c>
      <c r="E49">
        <v>4.6749735414002451</v>
      </c>
    </row>
    <row r="50" spans="1:5" x14ac:dyDescent="0.45">
      <c r="A50">
        <v>1</v>
      </c>
      <c r="B50">
        <v>0</v>
      </c>
      <c r="C50" s="2" cm="1">
        <f t="array" ref="C50:E50">TRANSPOSE((MMULT(README!$H$8:$J$10,TRANSPOSE(cifopt!C50:E50-cifopt!$C$4:$E$4))))+cifopt!$C$4:$E$4</f>
        <v>-22.79077590210704</v>
      </c>
      <c r="D50">
        <v>7.5584568073354568</v>
      </c>
      <c r="E50">
        <v>4.2418538147463876</v>
      </c>
    </row>
    <row r="51" spans="1:5" x14ac:dyDescent="0.45">
      <c r="A51">
        <v>1</v>
      </c>
      <c r="B51">
        <v>0</v>
      </c>
      <c r="C51" s="2" cm="1">
        <f t="array" ref="C51:E51">TRANSPOSE((MMULT(README!$H$8:$J$10,TRANSPOSE(cifopt!C51:E51-cifopt!$C$4:$E$4))))+cifopt!$C$4:$E$4</f>
        <v>-22.027109586130443</v>
      </c>
      <c r="D51">
        <v>8.4806932317097683</v>
      </c>
      <c r="E51">
        <v>6.6146102695124851</v>
      </c>
    </row>
    <row r="52" spans="1:5" x14ac:dyDescent="0.45">
      <c r="A52" t="s">
        <v>72</v>
      </c>
      <c r="C52">
        <f>AVERAGE(C1:C51)</f>
        <v>-5.0630028744082498</v>
      </c>
      <c r="D52">
        <f t="shared" ref="D52:E52" si="0">AVERAGE(D1:D51)</f>
        <v>2.948953479933166</v>
      </c>
      <c r="E52">
        <f t="shared" si="0"/>
        <v>1.8190261863193462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FBC0C-3602-4071-8BA8-17C8BB2DD7AA}">
  <dimension ref="A2:E31"/>
  <sheetViews>
    <sheetView workbookViewId="0">
      <selection activeCell="G1" sqref="G1:K1048576"/>
    </sheetView>
  </sheetViews>
  <sheetFormatPr defaultRowHeight="18" x14ac:dyDescent="0.45"/>
  <sheetData>
    <row r="2" spans="1:5" x14ac:dyDescent="0.45">
      <c r="A2" t="s">
        <v>26</v>
      </c>
      <c r="B2" t="s">
        <v>27</v>
      </c>
      <c r="C2" t="s">
        <v>28</v>
      </c>
      <c r="D2" t="s">
        <v>0</v>
      </c>
      <c r="E2" t="s">
        <v>30</v>
      </c>
    </row>
    <row r="3" spans="1:5" x14ac:dyDescent="0.45">
      <c r="A3" t="s">
        <v>29</v>
      </c>
      <c r="B3">
        <v>0.92817362127434955</v>
      </c>
      <c r="C3">
        <v>-0.31272656497706719</v>
      </c>
      <c r="D3">
        <v>-0.20173431064204025</v>
      </c>
      <c r="E3">
        <f>B3^2+C3^2+D3^2</f>
        <v>1.0000009077621148</v>
      </c>
    </row>
    <row r="5" spans="1:5" x14ac:dyDescent="0.45">
      <c r="A5" t="s">
        <v>25</v>
      </c>
      <c r="B5" t="s">
        <v>31</v>
      </c>
      <c r="C5" t="s">
        <v>32</v>
      </c>
      <c r="D5" t="s">
        <v>33</v>
      </c>
      <c r="E5" t="s">
        <v>34</v>
      </c>
    </row>
    <row r="6" spans="1:5" x14ac:dyDescent="0.45">
      <c r="A6" s="1" t="s">
        <v>3</v>
      </c>
      <c r="B6">
        <v>2.9490270000000001</v>
      </c>
      <c r="C6">
        <v>-1.5556570000000001</v>
      </c>
      <c r="D6">
        <v>1.033671</v>
      </c>
      <c r="E6">
        <f>SUMPRODUCT($B$3:$D$3,B6:D6)</f>
        <v>3.0151774331026924</v>
      </c>
    </row>
    <row r="7" spans="1:5" x14ac:dyDescent="0.45">
      <c r="A7" s="1" t="s">
        <v>4</v>
      </c>
      <c r="B7">
        <v>4.8497199999999996</v>
      </c>
      <c r="C7">
        <v>1.6431990000000001</v>
      </c>
      <c r="D7">
        <v>-0.97663500000000003</v>
      </c>
      <c r="E7">
        <f t="shared" ref="E7:E27" si="0">SUMPRODUCT($B$3:$D$3,B7:D7)</f>
        <v>4.1845309841967753</v>
      </c>
    </row>
    <row r="8" spans="1:5" x14ac:dyDescent="0.45">
      <c r="A8" s="1" t="s">
        <v>5</v>
      </c>
      <c r="B8">
        <v>0.46119399999999999</v>
      </c>
      <c r="C8">
        <v>-0.25992700000000002</v>
      </c>
      <c r="D8">
        <v>1.3820950000000001</v>
      </c>
      <c r="E8">
        <f t="shared" si="0"/>
        <v>0.23053820087798588</v>
      </c>
    </row>
    <row r="9" spans="1:5" x14ac:dyDescent="0.45">
      <c r="A9" s="1" t="s">
        <v>6</v>
      </c>
      <c r="B9">
        <v>-0.349302</v>
      </c>
      <c r="C9">
        <v>0.86029900000000004</v>
      </c>
      <c r="D9">
        <v>1.20824</v>
      </c>
      <c r="E9">
        <f t="shared" si="0"/>
        <v>-0.83699471687171756</v>
      </c>
    </row>
    <row r="10" spans="1:5" x14ac:dyDescent="0.45">
      <c r="A10" s="1" t="s">
        <v>7</v>
      </c>
      <c r="B10">
        <v>0.17560899999999999</v>
      </c>
      <c r="C10">
        <v>1.9906839999999999</v>
      </c>
      <c r="D10">
        <v>0.55118199999999995</v>
      </c>
      <c r="E10">
        <f t="shared" si="0"/>
        <v>-0.57073644862474182</v>
      </c>
    </row>
    <row r="11" spans="1:5" x14ac:dyDescent="0.45">
      <c r="A11" s="1" t="s">
        <v>8</v>
      </c>
      <c r="B11">
        <v>1.47516</v>
      </c>
      <c r="C11">
        <v>2.0177139999999998</v>
      </c>
      <c r="D11">
        <v>7.4180999999999997E-2</v>
      </c>
      <c r="E11">
        <f t="shared" si="0"/>
        <v>0.72324697793519432</v>
      </c>
    </row>
    <row r="12" spans="1:5" x14ac:dyDescent="0.45">
      <c r="A12" s="1" t="s">
        <v>9</v>
      </c>
      <c r="B12">
        <v>6.3195249999999996</v>
      </c>
      <c r="C12">
        <v>-1.934871</v>
      </c>
      <c r="D12">
        <v>-1.1297E-2</v>
      </c>
      <c r="E12">
        <f t="shared" si="0"/>
        <v>6.4729809579948494</v>
      </c>
    </row>
    <row r="13" spans="1:5" x14ac:dyDescent="0.45">
      <c r="A13" s="1" t="s">
        <v>10</v>
      </c>
      <c r="B13">
        <v>7.6221759999999996</v>
      </c>
      <c r="C13">
        <v>-1.913538</v>
      </c>
      <c r="D13">
        <v>-0.48508400000000002</v>
      </c>
      <c r="E13">
        <f t="shared" si="0"/>
        <v>7.7709749519470064</v>
      </c>
    </row>
    <row r="14" spans="1:5" x14ac:dyDescent="0.45">
      <c r="A14" s="1" t="s">
        <v>11</v>
      </c>
      <c r="B14">
        <v>8.1294939999999993</v>
      </c>
      <c r="C14">
        <v>-0.77992899999999998</v>
      </c>
      <c r="D14">
        <v>-1.138096</v>
      </c>
      <c r="E14">
        <f t="shared" si="0"/>
        <v>8.0190794142085586</v>
      </c>
    </row>
    <row r="15" spans="1:5" x14ac:dyDescent="0.45">
      <c r="A15" s="1" t="s">
        <v>12</v>
      </c>
      <c r="B15">
        <v>7.3388039999999997</v>
      </c>
      <c r="C15">
        <v>0.34756500000000001</v>
      </c>
      <c r="D15">
        <v>-1.325348</v>
      </c>
      <c r="E15">
        <f t="shared" si="0"/>
        <v>6.9703596410872342</v>
      </c>
    </row>
    <row r="16" spans="1:5" x14ac:dyDescent="0.45">
      <c r="A16" s="1" t="s">
        <v>13</v>
      </c>
      <c r="B16">
        <v>6.0286910000000002</v>
      </c>
      <c r="C16">
        <v>0.329318</v>
      </c>
      <c r="D16">
        <v>-0.85031100000000004</v>
      </c>
      <c r="E16">
        <f t="shared" si="0"/>
        <v>5.6642223735053063</v>
      </c>
    </row>
    <row r="17" spans="1:5" x14ac:dyDescent="0.45">
      <c r="A17" s="1" t="s">
        <v>14</v>
      </c>
      <c r="B17">
        <v>5.5021199999999997</v>
      </c>
      <c r="C17">
        <v>-0.80936399999999997</v>
      </c>
      <c r="D17">
        <v>-0.18829299999999999</v>
      </c>
      <c r="E17">
        <f t="shared" si="0"/>
        <v>5.3980174271758443</v>
      </c>
    </row>
    <row r="18" spans="1:5" x14ac:dyDescent="0.45">
      <c r="A18" s="1" t="s">
        <v>15</v>
      </c>
      <c r="B18">
        <v>4.1428900000000004</v>
      </c>
      <c r="C18">
        <v>-0.57569000000000004</v>
      </c>
      <c r="D18">
        <v>0.19983400000000001</v>
      </c>
      <c r="E18">
        <f t="shared" si="0"/>
        <v>3.9850413958000965</v>
      </c>
    </row>
    <row r="19" spans="1:5" x14ac:dyDescent="0.45">
      <c r="A19" s="1" t="s">
        <v>16</v>
      </c>
      <c r="B19">
        <v>3.657311</v>
      </c>
      <c r="C19">
        <v>0.66301900000000002</v>
      </c>
      <c r="D19">
        <v>-0.142761</v>
      </c>
      <c r="E19">
        <f t="shared" si="0"/>
        <v>3.2160757325335507</v>
      </c>
    </row>
    <row r="20" spans="1:5" x14ac:dyDescent="0.45">
      <c r="A20" s="1" t="s">
        <v>17</v>
      </c>
      <c r="B20">
        <v>2.2973979999999998</v>
      </c>
      <c r="C20">
        <v>0.89518600000000004</v>
      </c>
      <c r="D20">
        <v>0.243867</v>
      </c>
      <c r="E20">
        <f t="shared" si="0"/>
        <v>1.8032394372395448</v>
      </c>
    </row>
    <row r="21" spans="1:5" x14ac:dyDescent="0.45">
      <c r="A21" s="1" t="s">
        <v>18</v>
      </c>
      <c r="B21">
        <v>1.769919</v>
      </c>
      <c r="C21">
        <v>-0.24161299999999999</v>
      </c>
      <c r="D21">
        <v>0.90471699999999999</v>
      </c>
      <c r="E21">
        <f t="shared" si="0"/>
        <v>1.5358384708149448</v>
      </c>
    </row>
    <row r="22" spans="1:5" x14ac:dyDescent="0.45">
      <c r="A22" s="1" t="s">
        <v>19</v>
      </c>
      <c r="B22">
        <v>7.2955999999999993E-2</v>
      </c>
      <c r="C22">
        <v>-1.137513</v>
      </c>
      <c r="D22">
        <v>1.887888</v>
      </c>
      <c r="E22">
        <f t="shared" si="0"/>
        <v>4.2594583571069988E-2</v>
      </c>
    </row>
    <row r="23" spans="1:5" x14ac:dyDescent="0.45">
      <c r="A23" s="1" t="s">
        <v>20</v>
      </c>
      <c r="B23">
        <v>-0.45826800000000001</v>
      </c>
      <c r="C23">
        <v>2.8616280000000001</v>
      </c>
      <c r="D23">
        <v>0.42140499999999997</v>
      </c>
      <c r="E23">
        <f>SUMPRODUCT($B$3:$D$3,B23:D23)</f>
        <v>-1.4052712109324574</v>
      </c>
    </row>
    <row r="24" spans="1:5" x14ac:dyDescent="0.45">
      <c r="A24" s="1" t="s">
        <v>21</v>
      </c>
      <c r="B24">
        <v>1.8615660000000001</v>
      </c>
      <c r="C24">
        <v>2.8995639999999998</v>
      </c>
      <c r="D24">
        <v>-0.42443399999999998</v>
      </c>
      <c r="E24">
        <f t="shared" si="0"/>
        <v>0.90670866621308477</v>
      </c>
    </row>
    <row r="25" spans="1:5" x14ac:dyDescent="0.45">
      <c r="A25" s="1" t="s">
        <v>22</v>
      </c>
      <c r="B25">
        <v>5.9281090000000001</v>
      </c>
      <c r="C25">
        <v>-2.8109579999999998</v>
      </c>
      <c r="D25">
        <v>0.49328499999999997</v>
      </c>
      <c r="E25">
        <f t="shared" si="0"/>
        <v>6.2818631280488111</v>
      </c>
    </row>
    <row r="26" spans="1:5" x14ac:dyDescent="0.45">
      <c r="A26" s="1" t="s">
        <v>23</v>
      </c>
      <c r="B26">
        <v>8.2570809999999994</v>
      </c>
      <c r="C26">
        <v>-2.781415</v>
      </c>
      <c r="D26">
        <v>-0.35025699999999999</v>
      </c>
      <c r="E26">
        <f t="shared" si="0"/>
        <v>8.6044859860938647</v>
      </c>
    </row>
    <row r="27" spans="1:5" x14ac:dyDescent="0.45">
      <c r="A27" s="1" t="s">
        <v>24</v>
      </c>
      <c r="B27">
        <v>7.7327729999999999</v>
      </c>
      <c r="C27">
        <v>1.2219390000000001</v>
      </c>
      <c r="D27">
        <v>-1.829912</v>
      </c>
      <c r="E27">
        <f t="shared" si="0"/>
        <v>7.1643791676766</v>
      </c>
    </row>
    <row r="28" spans="1:5" x14ac:dyDescent="0.45">
      <c r="A28" t="s">
        <v>35</v>
      </c>
      <c r="B28">
        <f>VARP(B6:B27)</f>
        <v>8.671224199647618</v>
      </c>
      <c r="C28">
        <f t="shared" ref="C28:E28" si="1">VARP(C6:C27)</f>
        <v>2.7032946008135039</v>
      </c>
      <c r="D28">
        <f t="shared" si="1"/>
        <v>0.8318725672803079</v>
      </c>
      <c r="E28">
        <f t="shared" si="1"/>
        <v>9.9598026962307191</v>
      </c>
    </row>
    <row r="29" spans="1:5" x14ac:dyDescent="0.45">
      <c r="A29" t="s">
        <v>36</v>
      </c>
      <c r="E29">
        <f>E28/SUM(B28:D28)</f>
        <v>0.81594980827438424</v>
      </c>
    </row>
    <row r="31" spans="1:5" x14ac:dyDescent="0.45">
      <c r="A31" t="s">
        <v>56</v>
      </c>
      <c r="B31">
        <f>AVERAGE(B6:B27)</f>
        <v>3.8983615</v>
      </c>
      <c r="C31">
        <f t="shared" ref="C31:D31" si="2">AVERAGE(C6:C27)</f>
        <v>4.2256363636363627E-2</v>
      </c>
      <c r="D31">
        <f t="shared" si="2"/>
        <v>3.0815318181818194E-2</v>
      </c>
    </row>
  </sheetData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62DD6-27B2-4FC4-A1B5-11C3EB3E530E}">
  <dimension ref="A1:E52"/>
  <sheetViews>
    <sheetView topLeftCell="A32" workbookViewId="0">
      <selection activeCell="A53" sqref="A53"/>
    </sheetView>
  </sheetViews>
  <sheetFormatPr defaultRowHeight="18" x14ac:dyDescent="0.45"/>
  <cols>
    <col min="3" max="3" width="13" bestFit="1" customWidth="1"/>
  </cols>
  <sheetData>
    <row r="1" spans="1:5" x14ac:dyDescent="0.45">
      <c r="A1">
        <v>16</v>
      </c>
      <c r="B1">
        <v>0</v>
      </c>
      <c r="C1" cm="1">
        <f t="array" ref="C1:E1">TRANSPOSE((MMULT(README!$L$14:$N$16,TRANSPOSE(cifopt!C1:E1-cifopt!$C$52:$E$52))))</f>
        <v>-0.90452347304124625</v>
      </c>
      <c r="D1">
        <v>-1.8173238604689437</v>
      </c>
      <c r="E1">
        <v>-0.58367190109717937</v>
      </c>
    </row>
    <row r="2" spans="1:5" x14ac:dyDescent="0.45">
      <c r="A2">
        <v>16</v>
      </c>
      <c r="B2">
        <v>0</v>
      </c>
      <c r="C2" cm="1">
        <f t="array" ref="C2:E2">TRANSPOSE((MMULT(README!$L$14:$N$16,TRANSPOSE(cifopt!C2:E2-cifopt!$C$52:$E$52))))</f>
        <v>0.90713097003629795</v>
      </c>
      <c r="D2">
        <v>1.8209676478097745</v>
      </c>
      <c r="E2">
        <v>0.58568128861299584</v>
      </c>
    </row>
    <row r="3" spans="1:5" x14ac:dyDescent="0.45">
      <c r="A3">
        <v>6</v>
      </c>
      <c r="B3">
        <v>0</v>
      </c>
      <c r="C3" cm="1">
        <f t="array" ref="C3:E3">TRANSPOSE((MMULT(README!$L$14:$N$16,TRANSPOSE(cifopt!C3:E3-cifopt!$C$52:$E$52))))</f>
        <v>-0.68671232055977649</v>
      </c>
      <c r="D3">
        <v>-1.3837591557778479</v>
      </c>
      <c r="E3">
        <v>-3.3683098490656076</v>
      </c>
    </row>
    <row r="4" spans="1:5" x14ac:dyDescent="0.45">
      <c r="A4">
        <v>6</v>
      </c>
      <c r="B4">
        <v>0</v>
      </c>
      <c r="C4" cm="1">
        <f t="array" ref="C4:E4">TRANSPOSE((MMULT(README!$L$14:$N$16,TRANSPOSE(cifopt!C4:E4-cifopt!$C$52:$E$52))))</f>
        <v>-0.28932932664471078</v>
      </c>
      <c r="D4">
        <v>-0.58095347716669643</v>
      </c>
      <c r="E4">
        <v>-4.4358422451331867</v>
      </c>
    </row>
    <row r="5" spans="1:5" x14ac:dyDescent="0.45">
      <c r="A5">
        <v>6</v>
      </c>
      <c r="B5">
        <v>0</v>
      </c>
      <c r="C5" cm="1">
        <f t="array" ref="C5:E5">TRANSPOSE((MMULT(README!$L$14:$N$16,TRANSPOSE(cifopt!C5:E5-cifopt!$C$52:$E$52))))</f>
        <v>0.3266802403022796</v>
      </c>
      <c r="D5">
        <v>0.65786281398294877</v>
      </c>
      <c r="E5">
        <v>-4.169584040147841</v>
      </c>
    </row>
    <row r="6" spans="1:5" x14ac:dyDescent="0.45">
      <c r="A6">
        <v>6</v>
      </c>
      <c r="B6">
        <v>0</v>
      </c>
      <c r="C6" cm="1">
        <f t="array" ref="C6:E6">TRANSPOSE((MMULT(README!$L$14:$N$16,TRANSPOSE(cifopt!C6:E6-cifopt!$C$52:$E$52))))</f>
        <v>0.54717378497078606</v>
      </c>
      <c r="D6">
        <v>1.0984128470704944</v>
      </c>
      <c r="E6">
        <v>-2.8756011802891495</v>
      </c>
    </row>
    <row r="7" spans="1:5" x14ac:dyDescent="0.45">
      <c r="A7">
        <v>6</v>
      </c>
      <c r="B7">
        <v>0</v>
      </c>
      <c r="C7" cm="1">
        <f t="array" ref="C7:E7">TRANSPOSE((MMULT(README!$L$14:$N$16,TRANSPOSE(cifopt!C7:E7-cifopt!$C$52:$E$52))))</f>
        <v>-0.54982017409752881</v>
      </c>
      <c r="D7">
        <v>-1.100519058567381</v>
      </c>
      <c r="E7">
        <v>2.874130087524104</v>
      </c>
    </row>
    <row r="8" spans="1:5" x14ac:dyDescent="0.45">
      <c r="A8">
        <v>6</v>
      </c>
      <c r="B8">
        <v>0</v>
      </c>
      <c r="C8" cm="1">
        <f t="array" ref="C8:E8">TRANSPOSE((MMULT(README!$L$14:$N$16,TRANSPOSE(cifopt!C8:E8-cifopt!$C$52:$E$52))))</f>
        <v>-0.33343414744049038</v>
      </c>
      <c r="D8">
        <v>-0.66437802396690637</v>
      </c>
      <c r="E8">
        <v>4.1721235125707059</v>
      </c>
    </row>
    <row r="9" spans="1:5" x14ac:dyDescent="0.45">
      <c r="A9">
        <v>6</v>
      </c>
      <c r="B9">
        <v>0</v>
      </c>
      <c r="C9" cm="1">
        <f t="array" ref="C9:E9">TRANSPOSE((MMULT(README!$L$14:$N$16,TRANSPOSE(cifopt!C9:E9-cifopt!$C$52:$E$52))))</f>
        <v>0.28218360785089835</v>
      </c>
      <c r="D9">
        <v>0.5718762268429588</v>
      </c>
      <c r="E9">
        <v>4.4202279197736614</v>
      </c>
    </row>
    <row r="10" spans="1:5" x14ac:dyDescent="0.45">
      <c r="A10">
        <v>6</v>
      </c>
      <c r="B10">
        <v>0</v>
      </c>
      <c r="C10" cm="1">
        <f t="array" ref="C10:E10">TRANSPOSE((MMULT(README!$L$14:$N$16,TRANSPOSE(cifopt!C10:E10-cifopt!$C$52:$E$52))))</f>
        <v>0.68936989956984185</v>
      </c>
      <c r="D10">
        <v>1.3878933511420362</v>
      </c>
      <c r="E10">
        <v>3.3715086607120011</v>
      </c>
    </row>
    <row r="11" spans="1:5" x14ac:dyDescent="0.45">
      <c r="A11">
        <v>6</v>
      </c>
      <c r="B11">
        <v>0</v>
      </c>
      <c r="C11" cm="1">
        <f t="array" ref="C11:E11">TRANSPOSE((MMULT(README!$L$14:$N$16,TRANSPOSE(cifopt!C11:E11-cifopt!$C$52:$E$52))))</f>
        <v>0.47338489474712209</v>
      </c>
      <c r="D11">
        <v>0.95229423617208053</v>
      </c>
      <c r="E11">
        <v>2.0653719657691938</v>
      </c>
    </row>
    <row r="12" spans="1:5" x14ac:dyDescent="0.45">
      <c r="A12">
        <v>6</v>
      </c>
      <c r="B12">
        <v>0</v>
      </c>
      <c r="C12" cm="1">
        <f t="array" ref="C12:E12">TRANSPOSE((MMULT(README!$L$14:$N$16,TRANSPOSE(cifopt!C12:E12-cifopt!$C$52:$E$52))))</f>
        <v>-0.1476997715664069</v>
      </c>
      <c r="D12">
        <v>-0.29491478589461773</v>
      </c>
      <c r="E12">
        <v>1.799167082202713</v>
      </c>
    </row>
    <row r="13" spans="1:5" x14ac:dyDescent="0.45">
      <c r="A13">
        <v>6</v>
      </c>
      <c r="B13">
        <v>0</v>
      </c>
      <c r="C13" cm="1">
        <f t="array" ref="C13:E13">TRANSPOSE((MMULT(README!$L$14:$N$16,TRANSPOSE(cifopt!C13:E13-cifopt!$C$52:$E$52))))</f>
        <v>-0.25294496470442307</v>
      </c>
      <c r="D13">
        <v>-0.50746188167888795</v>
      </c>
      <c r="E13">
        <v>0.3861916823106939</v>
      </c>
    </row>
    <row r="14" spans="1:5" x14ac:dyDescent="0.45">
      <c r="A14">
        <v>6</v>
      </c>
      <c r="B14">
        <v>0</v>
      </c>
      <c r="C14" cm="1">
        <f t="array" ref="C14:E14">TRANSPOSE((MMULT(README!$L$14:$N$16,TRANSPOSE(cifopt!C14:E14-cifopt!$C$52:$E$52))))</f>
        <v>0.2552245343926372</v>
      </c>
      <c r="D14">
        <v>0.51136806717406857</v>
      </c>
      <c r="E14">
        <v>-0.38277358443074061</v>
      </c>
    </row>
    <row r="15" spans="1:5" x14ac:dyDescent="0.45">
      <c r="A15">
        <v>6</v>
      </c>
      <c r="B15">
        <v>0</v>
      </c>
      <c r="C15" cm="1">
        <f t="array" ref="C15:E15">TRANSPOSE((MMULT(README!$L$14:$N$16,TRANSPOSE(cifopt!C15:E15-cifopt!$C$52:$E$52))))</f>
        <v>0.15148102588810169</v>
      </c>
      <c r="D15">
        <v>0.29717477697007755</v>
      </c>
      <c r="E15">
        <v>-1.7956092481640562</v>
      </c>
    </row>
    <row r="16" spans="1:5" x14ac:dyDescent="0.45">
      <c r="A16">
        <v>6</v>
      </c>
      <c r="B16">
        <v>0</v>
      </c>
      <c r="C16" cm="1">
        <f t="array" ref="C16:E16">TRANSPOSE((MMULT(README!$L$14:$N$16,TRANSPOSE(cifopt!C16:E16-cifopt!$C$52:$E$52))))</f>
        <v>-0.46816477970338077</v>
      </c>
      <c r="D16">
        <v>-0.94853972364315986</v>
      </c>
      <c r="E16">
        <v>-2.0630101511483128</v>
      </c>
    </row>
    <row r="17" spans="1:5" x14ac:dyDescent="0.45">
      <c r="A17">
        <v>6</v>
      </c>
      <c r="B17">
        <v>0</v>
      </c>
      <c r="C17" cm="1">
        <f t="array" ref="C17:E17">TRANSPOSE((MMULT(README!$L$14:$N$16,TRANSPOSE(cifopt!C17:E17-cifopt!$C$52:$E$52))))</f>
        <v>-0.46361105521346535</v>
      </c>
      <c r="D17">
        <v>-1.0531058083380973</v>
      </c>
      <c r="E17">
        <v>-5.8600940421587335</v>
      </c>
    </row>
    <row r="18" spans="1:5" x14ac:dyDescent="0.45">
      <c r="A18">
        <v>6</v>
      </c>
      <c r="B18">
        <v>0</v>
      </c>
      <c r="C18" cm="1">
        <f t="array" ref="C18:E18">TRANSPOSE((MMULT(README!$L$14:$N$16,TRANSPOSE(cifopt!C18:E18-cifopt!$C$52:$E$52))))</f>
        <v>0.79753585788832571</v>
      </c>
      <c r="D18">
        <v>-1.7423459900406266</v>
      </c>
      <c r="E18">
        <v>-6.4130891627389133</v>
      </c>
    </row>
    <row r="19" spans="1:5" x14ac:dyDescent="0.45">
      <c r="A19">
        <v>6</v>
      </c>
      <c r="B19">
        <v>0</v>
      </c>
      <c r="C19" cm="1">
        <f t="array" ref="C19:E19">TRANSPOSE((MMULT(README!$L$14:$N$16,TRANSPOSE(cifopt!C19:E19-cifopt!$C$52:$E$52))))</f>
        <v>0.63637297297349182</v>
      </c>
      <c r="D19">
        <v>-2.2178680996705062</v>
      </c>
      <c r="E19">
        <v>-7.8593358496101668</v>
      </c>
    </row>
    <row r="20" spans="1:5" x14ac:dyDescent="0.45">
      <c r="A20">
        <v>6</v>
      </c>
      <c r="B20">
        <v>0</v>
      </c>
      <c r="C20" cm="1">
        <f t="array" ref="C20:E20">TRANSPOSE((MMULT(README!$L$14:$N$16,TRANSPOSE(cifopt!C20:E20-cifopt!$C$52:$E$52))))</f>
        <v>1.8886612169922516</v>
      </c>
      <c r="D20">
        <v>-2.9029194319844018</v>
      </c>
      <c r="E20">
        <v>-8.4148315990865843</v>
      </c>
    </row>
    <row r="21" spans="1:5" x14ac:dyDescent="0.45">
      <c r="A21">
        <v>6</v>
      </c>
      <c r="B21">
        <v>0</v>
      </c>
      <c r="C21" cm="1">
        <f t="array" ref="C21:E21">TRANSPOSE((MMULT(README!$L$14:$N$16,TRANSPOSE(cifopt!C21:E21-cifopt!$C$52:$E$52))))</f>
        <v>1.7305946259640574</v>
      </c>
      <c r="D21">
        <v>-3.3812806310926056</v>
      </c>
      <c r="E21">
        <v>-9.8613342412305549</v>
      </c>
    </row>
    <row r="22" spans="1:5" x14ac:dyDescent="0.45">
      <c r="A22">
        <v>6</v>
      </c>
      <c r="B22">
        <v>0</v>
      </c>
      <c r="C22" cm="1">
        <f t="array" ref="C22:E22">TRANSPOSE((MMULT(README!$L$14:$N$16,TRANSPOSE(cifopt!C22:E22-cifopt!$C$52:$E$52))))</f>
        <v>2.983250965665468</v>
      </c>
      <c r="D22">
        <v>-4.0647696603269612</v>
      </c>
      <c r="E22">
        <v>-10.418012376285398</v>
      </c>
    </row>
    <row r="23" spans="1:5" x14ac:dyDescent="0.45">
      <c r="A23">
        <v>6</v>
      </c>
      <c r="B23">
        <v>0</v>
      </c>
      <c r="C23" cm="1">
        <f t="array" ref="C23:E23">TRANSPOSE((MMULT(README!$L$14:$N$16,TRANSPOSE(cifopt!C23:E23-cifopt!$C$52:$E$52))))</f>
        <v>2.8254606178848047</v>
      </c>
      <c r="D23">
        <v>-4.543719211242979</v>
      </c>
      <c r="E23">
        <v>-11.864210478089783</v>
      </c>
    </row>
    <row r="24" spans="1:5" x14ac:dyDescent="0.45">
      <c r="A24">
        <v>6</v>
      </c>
      <c r="B24">
        <v>0</v>
      </c>
      <c r="C24" cm="1">
        <f t="array" ref="C24:E24">TRANSPOSE((MMULT(README!$L$14:$N$16,TRANSPOSE(cifopt!C24:E24-cifopt!$C$52:$E$52))))</f>
        <v>4.0779483313456453</v>
      </c>
      <c r="D24">
        <v>-5.2268298514454008</v>
      </c>
      <c r="E24">
        <v>-12.422865672306994</v>
      </c>
    </row>
    <row r="25" spans="1:5" x14ac:dyDescent="0.45">
      <c r="A25">
        <v>6</v>
      </c>
      <c r="B25">
        <v>0</v>
      </c>
      <c r="C25" cm="1">
        <f t="array" ref="C25:E25">TRANSPOSE((MMULT(README!$L$14:$N$16,TRANSPOSE(cifopt!C25:E25-cifopt!$C$52:$E$52))))</f>
        <v>3.9080321858428961</v>
      </c>
      <c r="D25">
        <v>-5.70128033084805</v>
      </c>
      <c r="E25">
        <v>-13.868739115643612</v>
      </c>
    </row>
    <row r="26" spans="1:5" x14ac:dyDescent="0.45">
      <c r="A26">
        <v>1</v>
      </c>
      <c r="B26">
        <v>0</v>
      </c>
      <c r="C26" cm="1">
        <f t="array" ref="C26:E26">TRANSPOSE((MMULT(README!$L$14:$N$16,TRANSPOSE(cifopt!C26:E26-cifopt!$C$52:$E$52))))</f>
        <v>-1.1644120233968214</v>
      </c>
      <c r="D26">
        <v>-2.3393703197929643</v>
      </c>
      <c r="E26">
        <v>-3.5562534257264589</v>
      </c>
    </row>
    <row r="27" spans="1:5" x14ac:dyDescent="0.45">
      <c r="A27">
        <v>1</v>
      </c>
      <c r="B27">
        <v>0</v>
      </c>
      <c r="C27" cm="1">
        <f t="array" ref="C27:E27">TRANSPOSE((MMULT(README!$L$14:$N$16,TRANSPOSE(cifopt!C27:E27-cifopt!$C$52:$E$52))))</f>
        <v>0.63106961248816984</v>
      </c>
      <c r="D27">
        <v>1.2808275740601061</v>
      </c>
      <c r="E27">
        <v>-5.0041183952203516</v>
      </c>
    </row>
    <row r="28" spans="1:5" x14ac:dyDescent="0.45">
      <c r="A28">
        <v>1</v>
      </c>
      <c r="B28">
        <v>0</v>
      </c>
      <c r="C28" cm="1">
        <f t="array" ref="C28:E28">TRANSPOSE((MMULT(README!$L$14:$N$16,TRANSPOSE(cifopt!C28:E28-cifopt!$C$52:$E$52))))</f>
        <v>1.0184679503435989</v>
      </c>
      <c r="D28">
        <v>2.0574798783921135</v>
      </c>
      <c r="E28">
        <v>-2.6921395312218857</v>
      </c>
    </row>
    <row r="29" spans="1:5" x14ac:dyDescent="0.45">
      <c r="A29">
        <v>1</v>
      </c>
      <c r="B29">
        <v>0</v>
      </c>
      <c r="C29" cm="1">
        <f t="array" ref="C29:E29">TRANSPOSE((MMULT(README!$L$14:$N$16,TRANSPOSE(cifopt!C29:E29-cifopt!$C$52:$E$52))))</f>
        <v>-1.0256296674909964</v>
      </c>
      <c r="D29">
        <v>-2.0557243917690844</v>
      </c>
      <c r="E29">
        <v>2.6830122998415509</v>
      </c>
    </row>
    <row r="30" spans="1:5" x14ac:dyDescent="0.45">
      <c r="A30">
        <v>1</v>
      </c>
      <c r="B30">
        <v>0</v>
      </c>
      <c r="C30" cm="1">
        <f t="array" ref="C30:E30">TRANSPOSE((MMULT(README!$L$14:$N$16,TRANSPOSE(cifopt!C30:E30-cifopt!$C$52:$E$52))))</f>
        <v>-0.64276866941229527</v>
      </c>
      <c r="D30">
        <v>-1.2841080897382056</v>
      </c>
      <c r="E30">
        <v>5.0056341394847097</v>
      </c>
    </row>
    <row r="31" spans="1:5" x14ac:dyDescent="0.45">
      <c r="A31">
        <v>1</v>
      </c>
      <c r="B31">
        <v>0</v>
      </c>
      <c r="C31" cm="1">
        <f t="array" ref="C31:E31">TRANSPOSE((MMULT(README!$L$14:$N$16,TRANSPOSE(cifopt!C31:E31-cifopt!$C$52:$E$52))))</f>
        <v>0.44320634101324408</v>
      </c>
      <c r="D31">
        <v>0.89667429656471476</v>
      </c>
      <c r="E31">
        <v>5.4415259231262336</v>
      </c>
    </row>
    <row r="32" spans="1:5" x14ac:dyDescent="0.45">
      <c r="A32">
        <v>1</v>
      </c>
      <c r="B32">
        <v>0</v>
      </c>
      <c r="C32" cm="1">
        <f t="array" ref="C32:E32">TRANSPOSE((MMULT(README!$L$14:$N$16,TRANSPOSE(cifopt!C32:E32-cifopt!$C$52:$E$52))))</f>
        <v>1.1645633559213204</v>
      </c>
      <c r="D32">
        <v>2.3422904981458705</v>
      </c>
      <c r="E32">
        <v>3.565528143663268</v>
      </c>
    </row>
    <row r="33" spans="1:5" x14ac:dyDescent="0.45">
      <c r="A33">
        <v>1</v>
      </c>
      <c r="B33">
        <v>0</v>
      </c>
      <c r="C33" cm="1">
        <f t="array" ref="C33:E33">TRANSPOSE((MMULT(README!$L$14:$N$16,TRANSPOSE(cifopt!C33:E33-cifopt!$C$52:$E$52))))</f>
        <v>-1.3080005727171007</v>
      </c>
      <c r="D33">
        <v>-1.7481218583550628</v>
      </c>
      <c r="E33">
        <v>-5.919607428844361</v>
      </c>
    </row>
    <row r="34" spans="1:5" x14ac:dyDescent="0.45">
      <c r="A34">
        <v>1</v>
      </c>
      <c r="B34">
        <v>0</v>
      </c>
      <c r="C34" cm="1">
        <f t="array" ref="C34:E34">TRANSPOSE((MMULT(README!$L$14:$N$16,TRANSPOSE(cifopt!C34:E34-cifopt!$C$52:$E$52))))</f>
        <v>-0.71586262914528076</v>
      </c>
      <c r="D34">
        <v>-0.20121096625434931</v>
      </c>
      <c r="E34">
        <v>-6.5014953319843984</v>
      </c>
    </row>
    <row r="35" spans="1:5" x14ac:dyDescent="0.45">
      <c r="A35">
        <v>1</v>
      </c>
      <c r="B35">
        <v>0</v>
      </c>
      <c r="C35" cm="1">
        <f t="array" ref="C35:E35">TRANSPOSE((MMULT(README!$L$14:$N$16,TRANSPOSE(cifopt!C35:E35-cifopt!$C$52:$E$52))))</f>
        <v>1.0493997861146287</v>
      </c>
      <c r="D35">
        <v>-2.5930480758090138</v>
      </c>
      <c r="E35">
        <v>-5.7688887664166728</v>
      </c>
    </row>
    <row r="36" spans="1:5" x14ac:dyDescent="0.45">
      <c r="A36">
        <v>1</v>
      </c>
      <c r="B36">
        <v>0</v>
      </c>
      <c r="C36" cm="1">
        <f t="array" ref="C36:E36">TRANSPOSE((MMULT(README!$L$14:$N$16,TRANSPOSE(cifopt!C36:E36-cifopt!$C$52:$E$52))))</f>
        <v>1.6433870654110025</v>
      </c>
      <c r="D36">
        <v>-1.0481043551458407</v>
      </c>
      <c r="E36">
        <v>-6.3441705246208802</v>
      </c>
    </row>
    <row r="37" spans="1:5" x14ac:dyDescent="0.45">
      <c r="A37">
        <v>1</v>
      </c>
      <c r="B37">
        <v>0</v>
      </c>
      <c r="C37" cm="1">
        <f t="array" ref="C37:E37">TRANSPOSE((MMULT(README!$L$14:$N$16,TRANSPOSE(cifopt!C37:E37-cifopt!$C$52:$E$52))))</f>
        <v>-0.2134429072211026</v>
      </c>
      <c r="D37">
        <v>-2.9099099071419445</v>
      </c>
      <c r="E37">
        <v>-7.9214328413791124</v>
      </c>
    </row>
    <row r="38" spans="1:5" x14ac:dyDescent="0.45">
      <c r="A38">
        <v>1</v>
      </c>
      <c r="B38">
        <v>0</v>
      </c>
      <c r="C38" cm="1">
        <f t="array" ref="C38:E38">TRANSPOSE((MMULT(README!$L$14:$N$16,TRANSPOSE(cifopt!C38:E38-cifopt!$C$52:$E$52))))</f>
        <v>0.37829723221851741</v>
      </c>
      <c r="D38">
        <v>-1.3619169139025906</v>
      </c>
      <c r="E38">
        <v>-8.4963183392896493</v>
      </c>
    </row>
    <row r="39" spans="1:5" x14ac:dyDescent="0.45">
      <c r="A39">
        <v>1</v>
      </c>
      <c r="B39">
        <v>0</v>
      </c>
      <c r="C39" cm="1">
        <f t="array" ref="C39:E39">TRANSPOSE((MMULT(README!$L$14:$N$16,TRANSPOSE(cifopt!C39:E39-cifopt!$C$52:$E$52))))</f>
        <v>2.1470511000372499</v>
      </c>
      <c r="D39">
        <v>-3.7575372168356891</v>
      </c>
      <c r="E39">
        <v>-7.7765289750892572</v>
      </c>
    </row>
    <row r="40" spans="1:5" x14ac:dyDescent="0.45">
      <c r="A40">
        <v>1</v>
      </c>
      <c r="B40">
        <v>0</v>
      </c>
      <c r="C40" cm="1">
        <f t="array" ref="C40:E40">TRANSPOSE((MMULT(README!$L$14:$N$16,TRANSPOSE(cifopt!C40:E40-cifopt!$C$52:$E$52))))</f>
        <v>2.7377051450397847</v>
      </c>
      <c r="D40">
        <v>-2.2101570632286629</v>
      </c>
      <c r="E40">
        <v>-8.352833345953508</v>
      </c>
    </row>
    <row r="41" spans="1:5" x14ac:dyDescent="0.45">
      <c r="A41">
        <v>1</v>
      </c>
      <c r="B41">
        <v>0</v>
      </c>
      <c r="C41" cm="1">
        <f t="array" ref="C41:E41">TRANSPOSE((MMULT(README!$L$14:$N$16,TRANSPOSE(cifopt!C41:E41-cifopt!$C$52:$E$52))))</f>
        <v>0.88202338451113516</v>
      </c>
      <c r="D41">
        <v>-4.074862625947417</v>
      </c>
      <c r="E41">
        <v>-9.9227226243438764</v>
      </c>
    </row>
    <row r="42" spans="1:5" x14ac:dyDescent="0.45">
      <c r="A42">
        <v>1</v>
      </c>
      <c r="B42">
        <v>0</v>
      </c>
      <c r="C42" cm="1">
        <f t="array" ref="C42:E42">TRANSPOSE((MMULT(README!$L$14:$N$16,TRANSPOSE(cifopt!C42:E42-cifopt!$C$52:$E$52))))</f>
        <v>1.4707348978329331</v>
      </c>
      <c r="D42">
        <v>-2.5265468620482538</v>
      </c>
      <c r="E42">
        <v>-10.499162848255871</v>
      </c>
    </row>
    <row r="43" spans="1:5" x14ac:dyDescent="0.45">
      <c r="A43">
        <v>1</v>
      </c>
      <c r="B43">
        <v>0</v>
      </c>
      <c r="C43" cm="1">
        <f t="array" ref="C43:E43">TRANSPOSE((MMULT(README!$L$14:$N$16,TRANSPOSE(cifopt!C43:E43-cifopt!$C$52:$E$52))))</f>
        <v>3.2433427764126019</v>
      </c>
      <c r="D43">
        <v>-4.919164137761471</v>
      </c>
      <c r="E43">
        <v>-9.7798432771708388</v>
      </c>
    </row>
    <row r="44" spans="1:5" x14ac:dyDescent="0.45">
      <c r="A44">
        <v>1</v>
      </c>
      <c r="B44">
        <v>0</v>
      </c>
      <c r="C44" cm="1">
        <f t="array" ref="C44:E44">TRANSPOSE((MMULT(README!$L$14:$N$16,TRANSPOSE(cifopt!C44:E44-cifopt!$C$52:$E$52))))</f>
        <v>3.8316399130015091</v>
      </c>
      <c r="D44">
        <v>-3.370936906808482</v>
      </c>
      <c r="E44">
        <v>-10.356765039077889</v>
      </c>
    </row>
    <row r="45" spans="1:5" x14ac:dyDescent="0.45">
      <c r="A45">
        <v>1</v>
      </c>
      <c r="B45">
        <v>0</v>
      </c>
      <c r="C45" cm="1">
        <f t="array" ref="C45:E45">TRANSPOSE((MMULT(README!$L$14:$N$16,TRANSPOSE(cifopt!C45:E45-cifopt!$C$52:$E$52))))</f>
        <v>1.9774257161086584</v>
      </c>
      <c r="D45">
        <v>-5.2382494832752142</v>
      </c>
      <c r="E45">
        <v>-11.925858175965299</v>
      </c>
    </row>
    <row r="46" spans="1:5" x14ac:dyDescent="0.45">
      <c r="A46">
        <v>1</v>
      </c>
      <c r="B46">
        <v>0</v>
      </c>
      <c r="C46" cm="1">
        <f t="array" ref="C46:E46">TRANSPOSE((MMULT(README!$L$14:$N$16,TRANSPOSE(cifopt!C46:E46-cifopt!$C$52:$E$52))))</f>
        <v>2.5647053055510054</v>
      </c>
      <c r="D46">
        <v>-3.6896119655944606</v>
      </c>
      <c r="E46">
        <v>-12.502846229693468</v>
      </c>
    </row>
    <row r="47" spans="1:5" x14ac:dyDescent="0.45">
      <c r="A47">
        <v>1</v>
      </c>
      <c r="B47">
        <v>0</v>
      </c>
      <c r="C47" cm="1">
        <f t="array" ref="C47:E47">TRANSPOSE((MMULT(README!$L$14:$N$16,TRANSPOSE(cifopt!C47:E47-cifopt!$C$52:$E$52))))</f>
        <v>4.924516779598255</v>
      </c>
      <c r="D47">
        <v>-4.5321947676615988</v>
      </c>
      <c r="E47">
        <v>-12.361275953393527</v>
      </c>
    </row>
    <row r="48" spans="1:5" x14ac:dyDescent="0.45">
      <c r="A48">
        <v>1</v>
      </c>
      <c r="B48">
        <v>0</v>
      </c>
      <c r="C48" cm="1">
        <f t="array" ref="C48:E48">TRANSPOSE((MMULT(README!$L$14:$N$16,TRANSPOSE(cifopt!C48:E48-cifopt!$C$52:$E$52))))</f>
        <v>4.3376510848132064</v>
      </c>
      <c r="D48">
        <v>-6.0800075787950076</v>
      </c>
      <c r="E48">
        <v>-11.784408776972683</v>
      </c>
    </row>
    <row r="49" spans="1:5" x14ac:dyDescent="0.45">
      <c r="A49">
        <v>1</v>
      </c>
      <c r="B49">
        <v>0</v>
      </c>
      <c r="C49" cm="1">
        <f t="array" ref="C49:E49">TRANSPOSE((MMULT(README!$L$14:$N$16,TRANSPOSE(cifopt!C49:E49-cifopt!$C$52:$E$52))))</f>
        <v>4.8148672110642883</v>
      </c>
      <c r="D49">
        <v>-6.184447813050955</v>
      </c>
      <c r="E49">
        <v>-14.242695104946398</v>
      </c>
    </row>
    <row r="50" spans="1:5" x14ac:dyDescent="0.45">
      <c r="A50">
        <v>1</v>
      </c>
      <c r="B50">
        <v>0</v>
      </c>
      <c r="C50" cm="1">
        <f t="array" ref="C50:E50">TRANSPOSE((MMULT(README!$L$14:$N$16,TRANSPOSE(cifopt!C50:E50-cifopt!$C$52:$E$52))))</f>
        <v>3.0877943813722588</v>
      </c>
      <c r="D50">
        <v>-6.4213261446857546</v>
      </c>
      <c r="E50">
        <v>-13.952225423107686</v>
      </c>
    </row>
    <row r="51" spans="1:5" x14ac:dyDescent="0.45">
      <c r="A51">
        <v>1</v>
      </c>
      <c r="B51">
        <v>0</v>
      </c>
      <c r="C51" cm="1">
        <f t="array" ref="C51:E51">TRANSPOSE((MMULT(README!$L$14:$N$16,TRANSPOSE(cifopt!C51:E51-cifopt!$C$52:$E$52))))</f>
        <v>3.67886236348278</v>
      </c>
      <c r="D51">
        <v>-4.8621998672588669</v>
      </c>
      <c r="E51">
        <v>-14.533310471463583</v>
      </c>
    </row>
    <row r="52" spans="1:5" x14ac:dyDescent="0.45">
      <c r="A52" t="s">
        <v>72</v>
      </c>
      <c r="C52">
        <f>AVERAGE(C1:C16)</f>
        <v>8.3266726846886741E-17</v>
      </c>
      <c r="D52">
        <f t="shared" ref="D52:E52" si="0">AVERAGE(D1:D16)</f>
        <v>-9.7144514654701197E-17</v>
      </c>
      <c r="E52">
        <f t="shared" si="0"/>
        <v>0</v>
      </c>
    </row>
  </sheetData>
  <phoneticPr fontId="1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38DE8-E35F-4137-BF5C-471B553DF2AD}">
  <dimension ref="A2:K31"/>
  <sheetViews>
    <sheetView workbookViewId="0">
      <selection activeCell="H3" sqref="H3:J3"/>
    </sheetView>
  </sheetViews>
  <sheetFormatPr defaultRowHeight="18" x14ac:dyDescent="0.45"/>
  <sheetData>
    <row r="2" spans="1:11" x14ac:dyDescent="0.45">
      <c r="A2" t="s">
        <v>26</v>
      </c>
      <c r="B2" t="s">
        <v>27</v>
      </c>
      <c r="C2" t="s">
        <v>28</v>
      </c>
      <c r="D2" t="s">
        <v>0</v>
      </c>
      <c r="E2" t="s">
        <v>30</v>
      </c>
      <c r="G2" t="s">
        <v>39</v>
      </c>
      <c r="H2" t="s">
        <v>1</v>
      </c>
      <c r="I2" t="s">
        <v>2</v>
      </c>
      <c r="J2" t="s">
        <v>38</v>
      </c>
      <c r="K2" t="s">
        <v>30</v>
      </c>
    </row>
    <row r="3" spans="1:11" x14ac:dyDescent="0.45">
      <c r="A3" t="s">
        <v>29</v>
      </c>
      <c r="B3">
        <v>-3.3864404543072578E-4</v>
      </c>
      <c r="C3">
        <v>-1.1279525455191468E-2</v>
      </c>
      <c r="D3">
        <v>-0.99993682188474742</v>
      </c>
      <c r="E3">
        <f>B3^2+C3^2+D3^2</f>
        <v>1.0000009901352529</v>
      </c>
      <c r="G3" t="s">
        <v>29</v>
      </c>
      <c r="H3">
        <v>-0.44449779138984397</v>
      </c>
      <c r="I3">
        <v>-0.89578047866070898</v>
      </c>
      <c r="J3">
        <v>8.717234101056607E-5</v>
      </c>
      <c r="K3">
        <f>H3^2+I3^2+J3^2</f>
        <v>1.0000009600990751</v>
      </c>
    </row>
    <row r="5" spans="1:11" x14ac:dyDescent="0.45">
      <c r="A5" t="s">
        <v>25</v>
      </c>
      <c r="B5" t="s">
        <v>31</v>
      </c>
      <c r="C5" t="s">
        <v>32</v>
      </c>
      <c r="D5" t="s">
        <v>33</v>
      </c>
      <c r="E5" t="s">
        <v>34</v>
      </c>
      <c r="G5" t="s">
        <v>25</v>
      </c>
      <c r="H5" t="s">
        <v>31</v>
      </c>
      <c r="I5" t="s">
        <v>32</v>
      </c>
      <c r="J5" t="s">
        <v>33</v>
      </c>
      <c r="K5" t="s">
        <v>37</v>
      </c>
    </row>
    <row r="6" spans="1:11" x14ac:dyDescent="0.45">
      <c r="A6" s="1" t="s">
        <v>3</v>
      </c>
      <c r="B6">
        <v>-0.90452347304124625</v>
      </c>
      <c r="C6">
        <v>-1.8173238604689437</v>
      </c>
      <c r="D6">
        <v>-0.58367190109717937</v>
      </c>
      <c r="E6">
        <f>SUMPRODUCT($B$3:$D$3,B6:D6)</f>
        <v>0.60443988803912618</v>
      </c>
      <c r="H6" s="1">
        <f>B6-$E6*B$3</f>
        <v>-0.90431878307234104</v>
      </c>
      <c r="I6" s="1">
        <f>C6-$E6*C$3</f>
        <v>-1.8105060653656733</v>
      </c>
      <c r="J6" s="1">
        <f>D6-$E6*D$3</f>
        <v>2.0729799569036977E-2</v>
      </c>
      <c r="K6">
        <f>SUMPRODUCT($H$3:$J$3,H6:J6)</f>
        <v>2.0237854987045436</v>
      </c>
    </row>
    <row r="7" spans="1:11" x14ac:dyDescent="0.45">
      <c r="A7" s="1" t="s">
        <v>4</v>
      </c>
      <c r="B7">
        <v>0.90713097003629795</v>
      </c>
      <c r="C7">
        <v>1.8209676478097745</v>
      </c>
      <c r="D7">
        <v>0.58568128861299584</v>
      </c>
      <c r="E7">
        <f t="shared" ref="E7:E27" si="0">SUMPRODUCT($B$3:$D$3,B7:D7)</f>
        <v>-0.60649113181102166</v>
      </c>
      <c r="H7" s="1">
        <f t="shared" ref="H7:H27" si="1">B7-$E7*B$3</f>
        <v>0.90692558542590362</v>
      </c>
      <c r="I7" s="1">
        <f t="shared" ref="I7:I27" si="2">C7-$E7*C$3</f>
        <v>1.8141267156501641</v>
      </c>
      <c r="J7" s="1">
        <f t="shared" ref="J7:J27" si="3">D7-$E7*D$3</f>
        <v>-2.077152623140055E-2</v>
      </c>
      <c r="K7">
        <f t="shared" ref="K7:K27" si="4">SUMPRODUCT($H$3:$J$3,H7:J7)</f>
        <v>-2.0281875280756072</v>
      </c>
    </row>
    <row r="8" spans="1:11" x14ac:dyDescent="0.45">
      <c r="A8" s="1" t="s">
        <v>5</v>
      </c>
      <c r="B8">
        <v>-0.68671232055977649</v>
      </c>
      <c r="C8">
        <v>-1.3837591557778479</v>
      </c>
      <c r="D8">
        <v>-3.3683098490656076</v>
      </c>
      <c r="E8">
        <f t="shared" si="0"/>
        <v>3.3839377432574889</v>
      </c>
      <c r="H8" s="1">
        <f t="shared" si="1"/>
        <v>-0.685566370192914</v>
      </c>
      <c r="I8" s="1">
        <f t="shared" si="2"/>
        <v>-1.345589943863992</v>
      </c>
      <c r="J8" s="1">
        <f t="shared" si="3"/>
        <v>1.5414103383130318E-2</v>
      </c>
      <c r="K8">
        <f t="shared" si="4"/>
        <v>1.5100872850809022</v>
      </c>
    </row>
    <row r="9" spans="1:11" x14ac:dyDescent="0.45">
      <c r="A9" s="1" t="s">
        <v>6</v>
      </c>
      <c r="B9">
        <v>-0.28932932664471078</v>
      </c>
      <c r="C9">
        <v>-0.58095347716669643</v>
      </c>
      <c r="D9">
        <v>-4.4358422451331867</v>
      </c>
      <c r="E9">
        <f t="shared" si="0"/>
        <v>4.4422128561682017</v>
      </c>
      <c r="H9" s="1">
        <f t="shared" si="1"/>
        <v>-0.28782499771243358</v>
      </c>
      <c r="I9" s="1">
        <f t="shared" si="2"/>
        <v>-0.53084742417816844</v>
      </c>
      <c r="J9" s="1">
        <f t="shared" si="3"/>
        <v>6.0899603992119467E-3</v>
      </c>
      <c r="K9">
        <f t="shared" si="4"/>
        <v>0.60346086639219232</v>
      </c>
    </row>
    <row r="10" spans="1:11" x14ac:dyDescent="0.45">
      <c r="A10" s="1" t="s">
        <v>7</v>
      </c>
      <c r="B10">
        <v>0.3266802403022796</v>
      </c>
      <c r="C10">
        <v>0.65786281398294877</v>
      </c>
      <c r="D10">
        <v>-4.169584040147841</v>
      </c>
      <c r="E10">
        <f t="shared" si="0"/>
        <v>4.1617896050123147</v>
      </c>
      <c r="H10" s="1">
        <f t="shared" si="1"/>
        <v>0.32808960557035249</v>
      </c>
      <c r="I10" s="1">
        <f t="shared" si="2"/>
        <v>0.70480582577183637</v>
      </c>
      <c r="J10" s="1">
        <f t="shared" si="3"/>
        <v>-8.057369158849248E-3</v>
      </c>
      <c r="K10">
        <f t="shared" si="4"/>
        <v>-0.77718710740647046</v>
      </c>
    </row>
    <row r="11" spans="1:11" x14ac:dyDescent="0.45">
      <c r="A11" s="1" t="s">
        <v>8</v>
      </c>
      <c r="B11">
        <v>0.54717378497078606</v>
      </c>
      <c r="C11">
        <v>1.0984128470704944</v>
      </c>
      <c r="D11">
        <v>-2.8756011802891495</v>
      </c>
      <c r="E11">
        <f t="shared" si="0"/>
        <v>2.8628446324134234</v>
      </c>
      <c r="H11" s="1">
        <f t="shared" si="1"/>
        <v>0.54814327025854614</v>
      </c>
      <c r="I11" s="1">
        <f t="shared" si="2"/>
        <v>1.1307043759760598</v>
      </c>
      <c r="J11" s="1">
        <f t="shared" si="3"/>
        <v>-1.2937417003862972E-2</v>
      </c>
      <c r="K11">
        <f t="shared" si="4"/>
        <v>-1.2565125079156498</v>
      </c>
    </row>
    <row r="12" spans="1:11" x14ac:dyDescent="0.45">
      <c r="A12" s="1" t="s">
        <v>9</v>
      </c>
      <c r="B12">
        <v>-0.54982017409752881</v>
      </c>
      <c r="C12">
        <v>-1.100519058567381</v>
      </c>
      <c r="D12">
        <v>2.874130087524104</v>
      </c>
      <c r="E12">
        <f t="shared" si="0"/>
        <v>-2.8613489793391338</v>
      </c>
      <c r="H12" s="1">
        <f t="shared" si="1"/>
        <v>-0.55078915289128128</v>
      </c>
      <c r="I12" s="1">
        <f t="shared" si="2"/>
        <v>-1.132793717216023</v>
      </c>
      <c r="J12" s="1">
        <f t="shared" si="3"/>
        <v>1.2961882820564874E-2</v>
      </c>
      <c r="K12">
        <f t="shared" si="4"/>
        <v>1.2595601901309399</v>
      </c>
    </row>
    <row r="13" spans="1:11" x14ac:dyDescent="0.45">
      <c r="A13" s="1" t="s">
        <v>10</v>
      </c>
      <c r="B13">
        <v>-0.33343414744049038</v>
      </c>
      <c r="C13">
        <v>-0.66437802396690637</v>
      </c>
      <c r="D13">
        <v>4.1721235125707059</v>
      </c>
      <c r="E13">
        <f t="shared" si="0"/>
        <v>-4.1642531413488024</v>
      </c>
      <c r="H13" s="1">
        <f t="shared" si="1"/>
        <v>-0.33484434697047433</v>
      </c>
      <c r="I13" s="1">
        <f t="shared" si="2"/>
        <v>-0.7113488232766112</v>
      </c>
      <c r="J13" s="1">
        <f t="shared" si="3"/>
        <v>8.1334608868086633E-3</v>
      </c>
      <c r="K13">
        <f t="shared" si="4"/>
        <v>0.78605067111003135</v>
      </c>
    </row>
    <row r="14" spans="1:11" x14ac:dyDescent="0.45">
      <c r="A14" s="1" t="s">
        <v>11</v>
      </c>
      <c r="B14">
        <v>0.28218360785089835</v>
      </c>
      <c r="C14">
        <v>0.5718762268429588</v>
      </c>
      <c r="D14">
        <v>4.4202279197736614</v>
      </c>
      <c r="E14">
        <f t="shared" si="0"/>
        <v>-4.4264947103611139</v>
      </c>
      <c r="H14" s="1">
        <f t="shared" si="1"/>
        <v>0.28068460177510396</v>
      </c>
      <c r="I14" s="1">
        <f t="shared" si="2"/>
        <v>0.52194746708017026</v>
      </c>
      <c r="J14" s="1">
        <f t="shared" si="3"/>
        <v>-5.9871329944760632E-3</v>
      </c>
      <c r="K14">
        <f t="shared" si="4"/>
        <v>-0.59231455937539024</v>
      </c>
    </row>
    <row r="15" spans="1:11" x14ac:dyDescent="0.45">
      <c r="A15" s="1" t="s">
        <v>12</v>
      </c>
      <c r="B15">
        <v>0.68936989956984185</v>
      </c>
      <c r="C15">
        <v>1.3878933511420362</v>
      </c>
      <c r="D15">
        <v>3.3715086607120011</v>
      </c>
      <c r="E15">
        <f t="shared" si="0"/>
        <v>-3.3871838845441458</v>
      </c>
      <c r="H15" s="1">
        <f t="shared" si="1"/>
        <v>0.68822284991656202</v>
      </c>
      <c r="I15" s="1">
        <f t="shared" si="2"/>
        <v>1.3496875242949062</v>
      </c>
      <c r="J15" s="1">
        <f t="shared" si="3"/>
        <v>-1.5461227938305289E-2</v>
      </c>
      <c r="K15">
        <f t="shared" si="4"/>
        <v>-1.5149386211186484</v>
      </c>
    </row>
    <row r="16" spans="1:11" x14ac:dyDescent="0.45">
      <c r="A16" s="1" t="s">
        <v>13</v>
      </c>
      <c r="B16">
        <v>0.47338489474712209</v>
      </c>
      <c r="C16">
        <v>0.95229423617208053</v>
      </c>
      <c r="D16">
        <v>2.0653719657691938</v>
      </c>
      <c r="E16">
        <f t="shared" si="0"/>
        <v>-2.0761432155146391</v>
      </c>
      <c r="H16" s="1">
        <f t="shared" si="1"/>
        <v>0.47268182120972663</v>
      </c>
      <c r="I16" s="1">
        <f t="shared" si="2"/>
        <v>0.92887632592406011</v>
      </c>
      <c r="J16" s="1">
        <f t="shared" si="3"/>
        <v>-1.0640082930094774E-2</v>
      </c>
      <c r="K16">
        <f t="shared" si="4"/>
        <v>-1.0421762329316455</v>
      </c>
    </row>
    <row r="17" spans="1:11" x14ac:dyDescent="0.45">
      <c r="A17" s="1" t="s">
        <v>14</v>
      </c>
      <c r="B17">
        <v>-0.1476997715664069</v>
      </c>
      <c r="C17">
        <v>-0.29491478589461773</v>
      </c>
      <c r="D17">
        <v>1.799167082202713</v>
      </c>
      <c r="E17">
        <f t="shared" si="0"/>
        <v>-1.795676897734672</v>
      </c>
      <c r="H17" s="1">
        <f t="shared" si="1"/>
        <v>-0.14830786685534228</v>
      </c>
      <c r="I17" s="1">
        <f t="shared" si="2"/>
        <v>-0.31516916917191523</v>
      </c>
      <c r="J17" s="1">
        <f t="shared" si="3"/>
        <v>3.6036319500425407E-3</v>
      </c>
      <c r="K17">
        <f t="shared" si="4"/>
        <v>0.34824522261988811</v>
      </c>
    </row>
    <row r="18" spans="1:11" x14ac:dyDescent="0.45">
      <c r="A18" s="1" t="s">
        <v>15</v>
      </c>
      <c r="B18">
        <v>-0.25294496470442307</v>
      </c>
      <c r="C18">
        <v>-0.50746188167888795</v>
      </c>
      <c r="D18">
        <v>0.3861916823106939</v>
      </c>
      <c r="E18">
        <f t="shared" si="0"/>
        <v>-0.38035769593002405</v>
      </c>
      <c r="H18" s="1">
        <f t="shared" si="1"/>
        <v>-0.25307377057328351</v>
      </c>
      <c r="I18" s="1">
        <f t="shared" si="2"/>
        <v>-0.51175213599220859</v>
      </c>
      <c r="J18" s="1">
        <f t="shared" si="3"/>
        <v>5.8580166630204933E-3</v>
      </c>
      <c r="K18">
        <f t="shared" si="4"/>
        <v>0.57090881607029165</v>
      </c>
    </row>
    <row r="19" spans="1:11" x14ac:dyDescent="0.45">
      <c r="A19" s="1" t="s">
        <v>16</v>
      </c>
      <c r="B19">
        <v>0.2552245343926372</v>
      </c>
      <c r="C19">
        <v>0.51136806717406857</v>
      </c>
      <c r="D19">
        <v>-0.38277358443074061</v>
      </c>
      <c r="E19">
        <f t="shared" si="0"/>
        <v>0.37689498211762595</v>
      </c>
      <c r="H19" s="1">
        <f t="shared" si="1"/>
        <v>0.25535216763408408</v>
      </c>
      <c r="I19" s="1">
        <f t="shared" si="2"/>
        <v>0.51561926371879829</v>
      </c>
      <c r="J19" s="1">
        <f t="shared" si="3"/>
        <v>-5.9024138277329885E-3</v>
      </c>
      <c r="K19">
        <f t="shared" si="4"/>
        <v>-0.57538565992789803</v>
      </c>
    </row>
    <row r="20" spans="1:11" x14ac:dyDescent="0.45">
      <c r="A20" s="1" t="s">
        <v>17</v>
      </c>
      <c r="B20">
        <v>0.15148102588810169</v>
      </c>
      <c r="C20">
        <v>0.29717477697007755</v>
      </c>
      <c r="D20">
        <v>-1.7956092481640562</v>
      </c>
      <c r="E20">
        <f t="shared" si="0"/>
        <v>1.7920925163471395</v>
      </c>
      <c r="H20" s="1">
        <f t="shared" si="1"/>
        <v>0.15208790734762362</v>
      </c>
      <c r="I20" s="1">
        <f t="shared" si="2"/>
        <v>0.31738873012627322</v>
      </c>
      <c r="J20" s="1">
        <f t="shared" si="3"/>
        <v>-3.6299528444576623E-3</v>
      </c>
      <c r="K20">
        <f t="shared" si="4"/>
        <v>-0.35191368393863676</v>
      </c>
    </row>
    <row r="21" spans="1:11" x14ac:dyDescent="0.45">
      <c r="A21" s="1" t="s">
        <v>18</v>
      </c>
      <c r="B21">
        <v>-0.46816477970338077</v>
      </c>
      <c r="C21">
        <v>-0.94853972364315986</v>
      </c>
      <c r="D21">
        <v>-2.0630101511483128</v>
      </c>
      <c r="E21">
        <f t="shared" si="0"/>
        <v>2.0737374332282363</v>
      </c>
      <c r="H21" s="1">
        <f t="shared" si="1"/>
        <v>-0.46746252086983126</v>
      </c>
      <c r="I21" s="1">
        <f t="shared" si="2"/>
        <v>-0.92514894947767856</v>
      </c>
      <c r="J21" s="1">
        <f t="shared" si="3"/>
        <v>1.0596267257363401E-2</v>
      </c>
      <c r="K21">
        <f t="shared" si="4"/>
        <v>1.0365173505811587</v>
      </c>
    </row>
    <row r="22" spans="1:11" x14ac:dyDescent="0.45">
      <c r="A22" s="1" t="s">
        <v>19</v>
      </c>
      <c r="B22">
        <v>-1.1644120233968214</v>
      </c>
      <c r="C22">
        <v>-2.3393703197929643</v>
      </c>
      <c r="D22">
        <v>-3.5562534257264589</v>
      </c>
      <c r="E22">
        <f t="shared" si="0"/>
        <v>3.5828100566070367</v>
      </c>
      <c r="H22" s="1">
        <f t="shared" si="1"/>
        <v>-1.1631987261052421</v>
      </c>
      <c r="I22" s="1">
        <f t="shared" si="2"/>
        <v>-2.2989579225583494</v>
      </c>
      <c r="J22" s="1">
        <f t="shared" si="3"/>
        <v>2.6330275693893235E-2</v>
      </c>
      <c r="K22">
        <f t="shared" si="4"/>
        <v>2.5764031882631793</v>
      </c>
    </row>
    <row r="23" spans="1:11" x14ac:dyDescent="0.45">
      <c r="A23" s="1" t="s">
        <v>20</v>
      </c>
      <c r="B23">
        <v>0.63106961248816984</v>
      </c>
      <c r="C23">
        <v>1.2808275740601061</v>
      </c>
      <c r="D23">
        <v>-5.0041183952203516</v>
      </c>
      <c r="E23">
        <f>SUMPRODUCT($B$3:$D$3,B23:D23)</f>
        <v>4.9891414092597968</v>
      </c>
      <c r="H23" s="1">
        <f t="shared" si="1"/>
        <v>0.63275915551822748</v>
      </c>
      <c r="I23" s="1">
        <f t="shared" si="2"/>
        <v>1.3371027215854017</v>
      </c>
      <c r="J23" s="1">
        <f t="shared" si="3"/>
        <v>-1.5292190511520865E-2</v>
      </c>
      <c r="K23">
        <f t="shared" si="4"/>
        <v>-1.4790118961259089</v>
      </c>
    </row>
    <row r="24" spans="1:11" x14ac:dyDescent="0.45">
      <c r="A24" s="1" t="s">
        <v>21</v>
      </c>
      <c r="B24">
        <v>1.0184679503435989</v>
      </c>
      <c r="C24">
        <v>2.0574798783921135</v>
      </c>
      <c r="D24">
        <v>-2.6921395312218857</v>
      </c>
      <c r="E24">
        <f t="shared" si="0"/>
        <v>2.668417152151592</v>
      </c>
      <c r="H24" s="1">
        <f t="shared" si="1"/>
        <v>1.0193715939229002</v>
      </c>
      <c r="I24" s="1">
        <f t="shared" si="2"/>
        <v>2.087578357584877</v>
      </c>
      <c r="J24" s="1">
        <f t="shared" si="3"/>
        <v>-2.3890964636674283E-2</v>
      </c>
      <c r="K24">
        <f t="shared" si="4"/>
        <v>-2.3231224451347083</v>
      </c>
    </row>
    <row r="25" spans="1:11" x14ac:dyDescent="0.45">
      <c r="A25" s="1" t="s">
        <v>22</v>
      </c>
      <c r="B25">
        <v>-1.0256296674909964</v>
      </c>
      <c r="C25">
        <v>-2.0557243917690844</v>
      </c>
      <c r="D25">
        <v>2.6830122998415509</v>
      </c>
      <c r="E25">
        <f t="shared" si="0"/>
        <v>-2.6593078731957167</v>
      </c>
      <c r="H25" s="1">
        <f t="shared" si="1"/>
        <v>-1.0265302262672211</v>
      </c>
      <c r="I25" s="1">
        <f t="shared" si="2"/>
        <v>-2.0857201226179867</v>
      </c>
      <c r="J25" s="1">
        <f t="shared" si="3"/>
        <v>2.3872436705139055E-2</v>
      </c>
      <c r="K25">
        <f t="shared" si="4"/>
        <v>2.3246398691779024</v>
      </c>
    </row>
    <row r="26" spans="1:11" x14ac:dyDescent="0.45">
      <c r="A26" s="1" t="s">
        <v>23</v>
      </c>
      <c r="B26">
        <v>-0.64276866941229527</v>
      </c>
      <c r="C26">
        <v>-1.2841080897382056</v>
      </c>
      <c r="D26">
        <v>5.0056341394847097</v>
      </c>
      <c r="E26">
        <f t="shared" si="0"/>
        <v>-4.9906160932862278</v>
      </c>
      <c r="H26" s="1">
        <f t="shared" si="1"/>
        <v>-0.64445871183531744</v>
      </c>
      <c r="I26" s="1">
        <f t="shared" si="2"/>
        <v>-1.3403998709995157</v>
      </c>
      <c r="J26" s="1">
        <f t="shared" si="3"/>
        <v>1.5333343917204978E-2</v>
      </c>
      <c r="K26">
        <f t="shared" si="4"/>
        <v>1.4871658487369261</v>
      </c>
    </row>
    <row r="27" spans="1:11" x14ac:dyDescent="0.45">
      <c r="A27" s="1" t="s">
        <v>24</v>
      </c>
      <c r="B27">
        <v>1.1645633559213204</v>
      </c>
      <c r="C27">
        <v>2.3422904981458705</v>
      </c>
      <c r="D27">
        <v>3.565528143663268</v>
      </c>
      <c r="E27">
        <f t="shared" si="0"/>
        <v>-3.5921171780585706</v>
      </c>
      <c r="H27" s="1">
        <f t="shared" si="1"/>
        <v>1.1633469068284814</v>
      </c>
      <c r="I27" s="1">
        <f t="shared" si="2"/>
        <v>2.3017731209979284</v>
      </c>
      <c r="J27" s="1">
        <f t="shared" si="3"/>
        <v>-2.6362091202226434E-2</v>
      </c>
      <c r="K27">
        <f t="shared" si="4"/>
        <v>-2.5789908568465485</v>
      </c>
    </row>
    <row r="28" spans="1:11" x14ac:dyDescent="0.45">
      <c r="A28" t="s">
        <v>35</v>
      </c>
      <c r="B28">
        <f>VARP(B6:B27)</f>
        <v>0.44548125144619527</v>
      </c>
      <c r="C28">
        <f t="shared" ref="C28:E28" si="5">VARP(C6:C27)</f>
        <v>1.8011164615710706</v>
      </c>
      <c r="D28">
        <f t="shared" si="5"/>
        <v>9.9597936547241588</v>
      </c>
      <c r="E28">
        <f t="shared" si="5"/>
        <v>9.9587521244517312</v>
      </c>
      <c r="H28">
        <f>VARP(H6:H27)</f>
        <v>0.44547683668509863</v>
      </c>
      <c r="I28">
        <f t="shared" ref="I28:K28" si="6">VARP(I6:I27)</f>
        <v>1.8019360895250212</v>
      </c>
      <c r="J28">
        <f t="shared" si="6"/>
        <v>2.3617759112916706E-4</v>
      </c>
      <c r="K28">
        <f t="shared" si="6"/>
        <v>2.2472055653649754</v>
      </c>
    </row>
    <row r="29" spans="1:11" x14ac:dyDescent="0.45">
      <c r="A29" t="s">
        <v>36</v>
      </c>
      <c r="E29">
        <f>E28/SUM(B28:D28)</f>
        <v>0.81586374092267211</v>
      </c>
      <c r="K29">
        <f>K28/SUM(H28:J28)</f>
        <v>0.99980266562270625</v>
      </c>
    </row>
    <row r="31" spans="1:11" x14ac:dyDescent="0.45">
      <c r="A31" t="s">
        <v>56</v>
      </c>
      <c r="B31">
        <f>AVERAGE(B6:B27)</f>
        <v>-8.5042916122829947E-4</v>
      </c>
      <c r="C31">
        <f t="shared" ref="C31:D31" si="7">AVERAGE(C6:C27)</f>
        <v>6.3415877174278663E-5</v>
      </c>
      <c r="D31">
        <f t="shared" si="7"/>
        <v>7.5601400946827141E-5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README</vt:lpstr>
      <vt:lpstr>cifopt</vt:lpstr>
      <vt:lpstr>alchyl0</vt:lpstr>
      <vt:lpstr>PCA 1</vt:lpstr>
      <vt:lpstr>theta,phi</vt:lpstr>
      <vt:lpstr>PCA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youmo</dc:creator>
  <cp:lastModifiedBy>youmo</cp:lastModifiedBy>
  <dcterms:created xsi:type="dcterms:W3CDTF">2020-04-24T06:37:57Z</dcterms:created>
  <dcterms:modified xsi:type="dcterms:W3CDTF">2020-06-12T06:20:35Z</dcterms:modified>
</cp:coreProperties>
</file>