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amura\Documents\MTGPQ\MM\MM\MTG\MTGPQ\"/>
    </mc:Choice>
  </mc:AlternateContent>
  <bookViews>
    <workbookView xWindow="0" yWindow="0" windowWidth="20430" windowHeight="6615" firstSheet="8" activeTab="16"/>
  </bookViews>
  <sheets>
    <sheet name="DF" sheetId="2" r:id="rId1"/>
    <sheet name="到達" sheetId="3" r:id="rId2"/>
    <sheet name="警戒" sheetId="4" r:id="rId3"/>
    <sheet name="飛行" sheetId="5" r:id="rId4"/>
    <sheet name="威迫" sheetId="6" r:id="rId5"/>
    <sheet name="UB" sheetId="7" r:id="rId6"/>
    <sheet name="BSK" sheetId="8" r:id="rId7"/>
    <sheet name="FDS" sheetId="9" r:id="rId8"/>
    <sheet name="TP" sheetId="10" r:id="rId9"/>
    <sheet name="軽減" sheetId="11" r:id="rId10"/>
    <sheet name="絆魂" sheetId="12" r:id="rId11"/>
    <sheet name="接死" sheetId="13" r:id="rId12"/>
    <sheet name="速攻" sheetId="14" r:id="rId13"/>
    <sheet name="呪禁" sheetId="15" r:id="rId14"/>
    <sheet name="補強" sheetId="16" r:id="rId15"/>
    <sheet name="Sheet1" sheetId="1" r:id="rId16"/>
    <sheet name="tnpr" sheetId="17" r:id="rId17"/>
  </sheets>
  <externalReferences>
    <externalReference r:id="rId18"/>
  </externalReferences>
  <definedNames>
    <definedName name="_xlnm._FilterDatabase" localSheetId="6" hidden="1">BSK!$Y$3:$AD$80</definedName>
    <definedName name="_xlnm._FilterDatabase" localSheetId="7" hidden="1">FDS!$Y$3:$AD$40</definedName>
    <definedName name="_xlnm._FilterDatabase" localSheetId="16" hidden="1">tnpr!$Y$1:$AD$8</definedName>
    <definedName name="_xlnm._FilterDatabase" localSheetId="8" hidden="1">TP!$Z$3:$AE$64</definedName>
    <definedName name="_xlnm._FilterDatabase" localSheetId="5" hidden="1">UB!$Y$3:$AD$39</definedName>
    <definedName name="_xlnm._FilterDatabase" localSheetId="4" hidden="1">威迫!$Y$1:$AD$40</definedName>
    <definedName name="_xlnm._FilterDatabase" localSheetId="2" hidden="1">警戒!$Y$1:$Y$77</definedName>
    <definedName name="_xlnm._FilterDatabase" localSheetId="9" hidden="1">軽減!$Z$3:$AE$14</definedName>
    <definedName name="_xlnm._FilterDatabase" localSheetId="13" hidden="1">呪禁!$Z$3:$AE$24</definedName>
    <definedName name="_xlnm._FilterDatabase" localSheetId="11" hidden="1">接死!$Z$3:$AE$55</definedName>
    <definedName name="_xlnm._FilterDatabase" localSheetId="12" hidden="1">速攻!$Z$3:$AE$78</definedName>
    <definedName name="_xlnm._FilterDatabase" localSheetId="3" hidden="1">飛行!$Y$1:$AD$159</definedName>
    <definedName name="_xlnm._FilterDatabase" localSheetId="14" hidden="1">補強!$Z$3:$AE$18</definedName>
    <definedName name="_xlnm._FilterDatabase" localSheetId="10" hidden="1">絆魂!$Z$3:$AE$15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17" l="1"/>
  <c r="Z10" i="17"/>
  <c r="Z11" i="17"/>
  <c r="Z12" i="17"/>
  <c r="AD12" i="17" s="1"/>
  <c r="Z13" i="17"/>
  <c r="Z14" i="17"/>
  <c r="Z15" i="17"/>
  <c r="Z16" i="17"/>
  <c r="Z17" i="17"/>
  <c r="Z18" i="17"/>
  <c r="Z19" i="17"/>
  <c r="Z20" i="17"/>
  <c r="AC20" i="17" s="1"/>
  <c r="Z21" i="17"/>
  <c r="Z22" i="17"/>
  <c r="Z23" i="17"/>
  <c r="Z24" i="17"/>
  <c r="Z25" i="17"/>
  <c r="AD25" i="17" s="1"/>
  <c r="Z26" i="17"/>
  <c r="AA26" i="17" s="1"/>
  <c r="Z27" i="17"/>
  <c r="Z28" i="17"/>
  <c r="Z29" i="17"/>
  <c r="Z30" i="17"/>
  <c r="Z8" i="17"/>
  <c r="AD8" i="17" s="1"/>
  <c r="A8" i="17"/>
  <c r="A5" i="17"/>
  <c r="A30" i="17"/>
  <c r="A29" i="17"/>
  <c r="AD26" i="17"/>
  <c r="AC26" i="17"/>
  <c r="AB26" i="17"/>
  <c r="T26" i="17"/>
  <c r="L26" i="17"/>
  <c r="K26" i="17"/>
  <c r="I26" i="17"/>
  <c r="V26" i="17" s="1"/>
  <c r="F26" i="17"/>
  <c r="G26" i="17" s="1"/>
  <c r="D26" i="17"/>
  <c r="C26" i="17"/>
  <c r="AC25" i="17"/>
  <c r="AB25" i="17"/>
  <c r="AA25" i="17"/>
  <c r="T25" i="17"/>
  <c r="L25" i="17"/>
  <c r="K25" i="17"/>
  <c r="I25" i="17"/>
  <c r="U25" i="17" s="1"/>
  <c r="F25" i="17"/>
  <c r="G25" i="17" s="1"/>
  <c r="D25" i="17"/>
  <c r="C25" i="17"/>
  <c r="A24" i="17"/>
  <c r="A23" i="17"/>
  <c r="AD20" i="17"/>
  <c r="T20" i="17"/>
  <c r="L20" i="17"/>
  <c r="K20" i="17"/>
  <c r="I20" i="17"/>
  <c r="V20" i="17" s="1"/>
  <c r="F20" i="17"/>
  <c r="G20" i="17" s="1"/>
  <c r="C20" i="17"/>
  <c r="D20" i="17" s="1"/>
  <c r="AD19" i="17"/>
  <c r="AC19" i="17"/>
  <c r="AB19" i="17"/>
  <c r="AA19" i="17"/>
  <c r="T19" i="17"/>
  <c r="L19" i="17"/>
  <c r="K19" i="17"/>
  <c r="I19" i="17"/>
  <c r="V19" i="17" s="1"/>
  <c r="F19" i="17"/>
  <c r="G19" i="17" s="1"/>
  <c r="C19" i="17"/>
  <c r="D19" i="17" s="1"/>
  <c r="AD18" i="17"/>
  <c r="AC18" i="17"/>
  <c r="AB18" i="17"/>
  <c r="AA18" i="17"/>
  <c r="T18" i="17"/>
  <c r="L18" i="17"/>
  <c r="K18" i="17"/>
  <c r="M18" i="17" s="1"/>
  <c r="I18" i="17"/>
  <c r="V18" i="17" s="1"/>
  <c r="F18" i="17"/>
  <c r="G18" i="17" s="1"/>
  <c r="C18" i="17"/>
  <c r="D18" i="17" s="1"/>
  <c r="AD17" i="17"/>
  <c r="AC17" i="17"/>
  <c r="AB17" i="17"/>
  <c r="AA17" i="17"/>
  <c r="T17" i="17"/>
  <c r="L17" i="17"/>
  <c r="M17" i="17" s="1"/>
  <c r="K17" i="17"/>
  <c r="I17" i="17"/>
  <c r="U17" i="17" s="1"/>
  <c r="F17" i="17"/>
  <c r="G17" i="17" s="1"/>
  <c r="C17" i="17"/>
  <c r="D17" i="17" s="1"/>
  <c r="AE16" i="17"/>
  <c r="M16" i="17"/>
  <c r="A16" i="17" s="1"/>
  <c r="A15" i="17"/>
  <c r="AC12" i="17"/>
  <c r="AB12" i="17"/>
  <c r="AA12" i="17"/>
  <c r="T12" i="17"/>
  <c r="L12" i="17"/>
  <c r="K12" i="17"/>
  <c r="I12" i="17"/>
  <c r="U12" i="17" s="1"/>
  <c r="F12" i="17"/>
  <c r="G12" i="17" s="1"/>
  <c r="C12" i="17"/>
  <c r="D12" i="17" s="1"/>
  <c r="AD11" i="17"/>
  <c r="AC11" i="17"/>
  <c r="AB11" i="17"/>
  <c r="AA11" i="17"/>
  <c r="T11" i="17"/>
  <c r="L11" i="17"/>
  <c r="K11" i="17"/>
  <c r="I11" i="17"/>
  <c r="U11" i="17" s="1"/>
  <c r="G11" i="17"/>
  <c r="F11" i="17"/>
  <c r="C11" i="17"/>
  <c r="D11" i="17" s="1"/>
  <c r="AD10" i="17"/>
  <c r="AC10" i="17"/>
  <c r="AB10" i="17"/>
  <c r="AA10" i="17"/>
  <c r="T10" i="17"/>
  <c r="L10" i="17"/>
  <c r="K10" i="17"/>
  <c r="I10" i="17"/>
  <c r="V10" i="17" s="1"/>
  <c r="F10" i="17"/>
  <c r="G10" i="17" s="1"/>
  <c r="C10" i="17"/>
  <c r="AD9" i="17"/>
  <c r="AC9" i="17"/>
  <c r="AB9" i="17"/>
  <c r="AA9" i="17"/>
  <c r="T9" i="17"/>
  <c r="L9" i="17"/>
  <c r="K9" i="17"/>
  <c r="M9" i="17" s="1"/>
  <c r="I9" i="17"/>
  <c r="U9" i="17" s="1"/>
  <c r="G9" i="17"/>
  <c r="F9" i="17"/>
  <c r="C9" i="17"/>
  <c r="D9" i="17" s="1"/>
  <c r="AB8" i="17"/>
  <c r="AA8" i="17"/>
  <c r="T8" i="17"/>
  <c r="L8" i="17"/>
  <c r="K8" i="17"/>
  <c r="I8" i="17"/>
  <c r="U8" i="17" s="1"/>
  <c r="F8" i="17"/>
  <c r="G8" i="17" s="1"/>
  <c r="C8" i="17"/>
  <c r="D8" i="17" s="1"/>
  <c r="AE7" i="17"/>
  <c r="M7" i="17"/>
  <c r="A7" i="17" s="1"/>
  <c r="A6" i="17"/>
  <c r="C4" i="17"/>
  <c r="F14" i="17" s="1"/>
  <c r="A14" i="17" s="1"/>
  <c r="A3" i="17"/>
  <c r="A2" i="17"/>
  <c r="AE25" i="17" l="1"/>
  <c r="AE17" i="17"/>
  <c r="AE19" i="17"/>
  <c r="AA20" i="17"/>
  <c r="AB20" i="17"/>
  <c r="AE26" i="17"/>
  <c r="AC8" i="17"/>
  <c r="AE8" i="17" s="1"/>
  <c r="AE9" i="17"/>
  <c r="M11" i="17"/>
  <c r="M10" i="17"/>
  <c r="AE11" i="17"/>
  <c r="V12" i="17"/>
  <c r="AE18" i="17"/>
  <c r="V17" i="17"/>
  <c r="U18" i="17"/>
  <c r="A18" i="17" s="1"/>
  <c r="M8" i="17"/>
  <c r="V9" i="17"/>
  <c r="A9" i="17" s="1"/>
  <c r="U19" i="17"/>
  <c r="AE10" i="17"/>
  <c r="V11" i="17"/>
  <c r="A11" i="17" s="1"/>
  <c r="AE12" i="17"/>
  <c r="A17" i="17"/>
  <c r="M19" i="17"/>
  <c r="A19" i="17" s="1"/>
  <c r="M20" i="17"/>
  <c r="V25" i="17"/>
  <c r="A25" i="17" s="1"/>
  <c r="V8" i="17"/>
  <c r="M12" i="17"/>
  <c r="AE20" i="17"/>
  <c r="D10" i="17"/>
  <c r="U10" i="17"/>
  <c r="A10" i="17" s="1"/>
  <c r="A12" i="17"/>
  <c r="U20" i="17"/>
  <c r="F22" i="17"/>
  <c r="A22" i="17" s="1"/>
  <c r="U26" i="17"/>
  <c r="A26" i="17" s="1"/>
  <c r="F28" i="17"/>
  <c r="A28" i="17" s="1"/>
  <c r="A4" i="17"/>
  <c r="A20" i="17" l="1"/>
  <c r="K73" i="4" l="1"/>
  <c r="L73" i="4"/>
  <c r="S73" i="4"/>
  <c r="C73" i="4"/>
  <c r="F73" i="4"/>
  <c r="G73" i="4" s="1"/>
  <c r="I73" i="4"/>
  <c r="M73" i="4"/>
  <c r="R58" i="4"/>
  <c r="L58" i="4"/>
  <c r="K58" i="4"/>
  <c r="M58" i="4" s="1"/>
  <c r="I58" i="4"/>
  <c r="F58" i="4"/>
  <c r="G58" i="4" s="1"/>
  <c r="C58" i="4"/>
  <c r="D58" i="4" s="1"/>
  <c r="R57" i="4"/>
  <c r="M57" i="4"/>
  <c r="L57" i="4"/>
  <c r="K57" i="4"/>
  <c r="I57" i="4"/>
  <c r="G57" i="4"/>
  <c r="F57" i="4"/>
  <c r="C57" i="4"/>
  <c r="D57" i="4" s="1"/>
  <c r="A57" i="4"/>
  <c r="R61" i="4"/>
  <c r="L61" i="4"/>
  <c r="K61" i="4"/>
  <c r="M61" i="4" s="1"/>
  <c r="A61" i="4" s="1"/>
  <c r="I61" i="4"/>
  <c r="F61" i="4"/>
  <c r="G61" i="4" s="1"/>
  <c r="C61" i="4"/>
  <c r="D61" i="4" s="1"/>
  <c r="R60" i="4"/>
  <c r="L60" i="4"/>
  <c r="K60" i="4"/>
  <c r="M60" i="4" s="1"/>
  <c r="I60" i="4"/>
  <c r="F60" i="4"/>
  <c r="G60" i="4" s="1"/>
  <c r="C60" i="4"/>
  <c r="D60" i="4" s="1"/>
  <c r="R59" i="4"/>
  <c r="L59" i="4"/>
  <c r="K59" i="4"/>
  <c r="M59" i="4" s="1"/>
  <c r="A59" i="4" s="1"/>
  <c r="I59" i="4"/>
  <c r="F59" i="4"/>
  <c r="G59" i="4" s="1"/>
  <c r="C59" i="4"/>
  <c r="D59" i="4" s="1"/>
  <c r="R56" i="4"/>
  <c r="L56" i="4"/>
  <c r="K56" i="4"/>
  <c r="M56" i="4" s="1"/>
  <c r="I56" i="4"/>
  <c r="F56" i="4"/>
  <c r="G56" i="4" s="1"/>
  <c r="C56" i="4"/>
  <c r="D56" i="4" s="1"/>
  <c r="M55" i="4"/>
  <c r="A55" i="4"/>
  <c r="A54" i="4"/>
  <c r="A76" i="3"/>
  <c r="A77" i="3"/>
  <c r="A75" i="3"/>
  <c r="A127" i="2"/>
  <c r="A128" i="2"/>
  <c r="A126" i="2"/>
  <c r="S128" i="2"/>
  <c r="R107" i="2"/>
  <c r="R108" i="2"/>
  <c r="R109" i="2"/>
  <c r="R110" i="2"/>
  <c r="R106" i="2"/>
  <c r="M128" i="2"/>
  <c r="K107" i="2"/>
  <c r="L107" i="2"/>
  <c r="K108" i="2"/>
  <c r="M108" i="2" s="1"/>
  <c r="L108" i="2"/>
  <c r="K109" i="2"/>
  <c r="L109" i="2"/>
  <c r="K110" i="2"/>
  <c r="L110" i="2"/>
  <c r="L106" i="2"/>
  <c r="K106" i="2"/>
  <c r="M106" i="2" s="1"/>
  <c r="I128" i="2"/>
  <c r="I107" i="2"/>
  <c r="I108" i="2"/>
  <c r="I109" i="2"/>
  <c r="I110" i="2"/>
  <c r="I106" i="2"/>
  <c r="F128" i="2"/>
  <c r="G128" i="2" s="1"/>
  <c r="F107" i="2"/>
  <c r="F108" i="2"/>
  <c r="F109" i="2"/>
  <c r="F110" i="2"/>
  <c r="F106" i="2"/>
  <c r="Y128" i="2"/>
  <c r="Y107" i="2"/>
  <c r="Y108" i="2"/>
  <c r="Y109" i="2"/>
  <c r="Y110" i="2"/>
  <c r="Y106" i="2"/>
  <c r="D128" i="2"/>
  <c r="M110" i="2"/>
  <c r="M109" i="2"/>
  <c r="A109" i="2" s="1"/>
  <c r="M107" i="2"/>
  <c r="M105" i="2"/>
  <c r="A105" i="2" s="1"/>
  <c r="A104" i="2"/>
  <c r="AA9" i="16"/>
  <c r="A73" i="4" l="1"/>
  <c r="D73" i="4"/>
  <c r="A58" i="4"/>
  <c r="A56" i="4"/>
  <c r="A60" i="4"/>
  <c r="A106" i="2"/>
  <c r="A110" i="2"/>
  <c r="A107" i="2"/>
  <c r="A108" i="2"/>
  <c r="V68" i="14"/>
  <c r="I59" i="6"/>
  <c r="I66" i="6"/>
  <c r="F66" i="6"/>
  <c r="C66" i="6"/>
  <c r="A47" i="7"/>
  <c r="T59" i="6" l="1"/>
  <c r="C59" i="6"/>
  <c r="F59" i="6"/>
  <c r="G59" i="6" s="1"/>
  <c r="K59" i="6"/>
  <c r="L59" i="6"/>
  <c r="Z59" i="6"/>
  <c r="AB59" i="6"/>
  <c r="AC59" i="6"/>
  <c r="AC47" i="6"/>
  <c r="AB47" i="6"/>
  <c r="AD47" i="6" s="1"/>
  <c r="AA47" i="6"/>
  <c r="Z47" i="6"/>
  <c r="R47" i="6"/>
  <c r="L47" i="6"/>
  <c r="K47" i="6"/>
  <c r="M47" i="6" s="1"/>
  <c r="I47" i="6"/>
  <c r="F47" i="6"/>
  <c r="G47" i="6" s="1"/>
  <c r="C47" i="6"/>
  <c r="D47" i="6" s="1"/>
  <c r="AB46" i="6"/>
  <c r="AD46" i="6" s="1"/>
  <c r="AA46" i="6"/>
  <c r="Z46" i="6"/>
  <c r="R46" i="6"/>
  <c r="L46" i="6"/>
  <c r="K46" i="6"/>
  <c r="I46" i="6"/>
  <c r="F46" i="6"/>
  <c r="G46" i="6" s="1"/>
  <c r="C46" i="6"/>
  <c r="D46" i="6" s="1"/>
  <c r="AC45" i="6"/>
  <c r="AB45" i="6"/>
  <c r="AA45" i="6"/>
  <c r="Z45" i="6"/>
  <c r="R45" i="6"/>
  <c r="L45" i="6"/>
  <c r="K45" i="6"/>
  <c r="I45" i="6"/>
  <c r="F45" i="6"/>
  <c r="G45" i="6" s="1"/>
  <c r="C45" i="6"/>
  <c r="AD44" i="6"/>
  <c r="M44" i="6"/>
  <c r="A44" i="6" s="1"/>
  <c r="A43" i="6"/>
  <c r="T212" i="5"/>
  <c r="M212" i="5"/>
  <c r="I212" i="5"/>
  <c r="F212" i="5"/>
  <c r="C212" i="5"/>
  <c r="A212" i="5"/>
  <c r="C249" i="5"/>
  <c r="F249" i="5"/>
  <c r="I249" i="5"/>
  <c r="M249" i="5"/>
  <c r="T249" i="5"/>
  <c r="L199" i="5"/>
  <c r="K199" i="5"/>
  <c r="M199" i="5" s="1"/>
  <c r="T199" i="5"/>
  <c r="I199" i="5"/>
  <c r="F199" i="5"/>
  <c r="C199" i="5"/>
  <c r="T248" i="5"/>
  <c r="M248" i="5"/>
  <c r="I248" i="5"/>
  <c r="F248" i="5"/>
  <c r="C248" i="5"/>
  <c r="AC199" i="5"/>
  <c r="Z199" i="5"/>
  <c r="AA199" i="5"/>
  <c r="AB199" i="5"/>
  <c r="Z249" i="5"/>
  <c r="AA249" i="5"/>
  <c r="AB249" i="5"/>
  <c r="AC249" i="5"/>
  <c r="Z212" i="5"/>
  <c r="AA212" i="5"/>
  <c r="AB212" i="5"/>
  <c r="AC212" i="5"/>
  <c r="Z248" i="5"/>
  <c r="AA248" i="5"/>
  <c r="AB248" i="5"/>
  <c r="AC248" i="5"/>
  <c r="C165" i="5"/>
  <c r="F165" i="5"/>
  <c r="G165" i="5" s="1"/>
  <c r="I165" i="5"/>
  <c r="K165" i="5"/>
  <c r="L165" i="5"/>
  <c r="R165" i="5"/>
  <c r="Z165" i="5"/>
  <c r="AA165" i="5"/>
  <c r="AB165" i="5"/>
  <c r="AC165" i="5"/>
  <c r="C166" i="5"/>
  <c r="D166" i="5" s="1"/>
  <c r="F166" i="5"/>
  <c r="G166" i="5" s="1"/>
  <c r="I166" i="5"/>
  <c r="K166" i="5"/>
  <c r="L166" i="5"/>
  <c r="R166" i="5"/>
  <c r="Z166" i="5"/>
  <c r="AA166" i="5"/>
  <c r="AB166" i="5"/>
  <c r="AC166" i="5"/>
  <c r="C167" i="5"/>
  <c r="D167" i="5" s="1"/>
  <c r="F167" i="5"/>
  <c r="G167" i="5" s="1"/>
  <c r="I167" i="5"/>
  <c r="K167" i="5"/>
  <c r="L167" i="5"/>
  <c r="R167" i="5"/>
  <c r="Z167" i="5"/>
  <c r="AA167" i="5"/>
  <c r="AB167" i="5"/>
  <c r="AC167" i="5"/>
  <c r="C168" i="5"/>
  <c r="D168" i="5" s="1"/>
  <c r="F168" i="5"/>
  <c r="G168" i="5" s="1"/>
  <c r="I168" i="5"/>
  <c r="K168" i="5"/>
  <c r="L168" i="5"/>
  <c r="R168" i="5"/>
  <c r="Z168" i="5"/>
  <c r="AA168" i="5"/>
  <c r="AB168" i="5"/>
  <c r="AC168" i="5"/>
  <c r="C169" i="5"/>
  <c r="D169" i="5" s="1"/>
  <c r="F169" i="5"/>
  <c r="I169" i="5"/>
  <c r="K169" i="5"/>
  <c r="L169" i="5"/>
  <c r="R169" i="5"/>
  <c r="Z169" i="5"/>
  <c r="AA169" i="5"/>
  <c r="AB169" i="5"/>
  <c r="AC169" i="5"/>
  <c r="C170" i="5"/>
  <c r="D170" i="5" s="1"/>
  <c r="F170" i="5"/>
  <c r="G170" i="5" s="1"/>
  <c r="I170" i="5"/>
  <c r="K170" i="5"/>
  <c r="L170" i="5"/>
  <c r="R170" i="5"/>
  <c r="Z170" i="5"/>
  <c r="AA170" i="5"/>
  <c r="AB170" i="5"/>
  <c r="AC170" i="5"/>
  <c r="C171" i="5"/>
  <c r="D171" i="5" s="1"/>
  <c r="F171" i="5"/>
  <c r="G171" i="5" s="1"/>
  <c r="I171" i="5"/>
  <c r="K171" i="5"/>
  <c r="L171" i="5"/>
  <c r="R171" i="5"/>
  <c r="Z171" i="5"/>
  <c r="AA171" i="5"/>
  <c r="AB171" i="5"/>
  <c r="AC171" i="5"/>
  <c r="C172" i="5"/>
  <c r="D172" i="5" s="1"/>
  <c r="F172" i="5"/>
  <c r="G172" i="5" s="1"/>
  <c r="I172" i="5"/>
  <c r="K172" i="5"/>
  <c r="L172" i="5"/>
  <c r="R172" i="5"/>
  <c r="Z172" i="5"/>
  <c r="AA172" i="5"/>
  <c r="AB172" i="5"/>
  <c r="AC172" i="5"/>
  <c r="C173" i="5"/>
  <c r="D173" i="5" s="1"/>
  <c r="F173" i="5"/>
  <c r="I173" i="5"/>
  <c r="K173" i="5"/>
  <c r="L173" i="5"/>
  <c r="R173" i="5"/>
  <c r="Z173" i="5"/>
  <c r="AA173" i="5"/>
  <c r="AB173" i="5"/>
  <c r="AC173" i="5"/>
  <c r="C174" i="5"/>
  <c r="D174" i="5" s="1"/>
  <c r="F174" i="5"/>
  <c r="G174" i="5" s="1"/>
  <c r="I174" i="5"/>
  <c r="K174" i="5"/>
  <c r="L174" i="5"/>
  <c r="R174" i="5"/>
  <c r="Z174" i="5"/>
  <c r="AA174" i="5"/>
  <c r="AB174" i="5"/>
  <c r="AC174" i="5"/>
  <c r="C175" i="5"/>
  <c r="D175" i="5" s="1"/>
  <c r="F175" i="5"/>
  <c r="G175" i="5" s="1"/>
  <c r="I175" i="5"/>
  <c r="K175" i="5"/>
  <c r="L175" i="5"/>
  <c r="R175" i="5"/>
  <c r="Z175" i="5"/>
  <c r="AA175" i="5"/>
  <c r="AB175" i="5"/>
  <c r="AC175" i="5"/>
  <c r="C176" i="5"/>
  <c r="D176" i="5" s="1"/>
  <c r="F176" i="5"/>
  <c r="G176" i="5" s="1"/>
  <c r="I176" i="5"/>
  <c r="K176" i="5"/>
  <c r="L176" i="5"/>
  <c r="R176" i="5"/>
  <c r="Z176" i="5"/>
  <c r="AA176" i="5"/>
  <c r="AB176" i="5"/>
  <c r="AC176" i="5"/>
  <c r="C177" i="5"/>
  <c r="D177" i="5" s="1"/>
  <c r="F177" i="5"/>
  <c r="I177" i="5"/>
  <c r="K177" i="5"/>
  <c r="L177" i="5"/>
  <c r="R177" i="5"/>
  <c r="Z177" i="5"/>
  <c r="AA177" i="5"/>
  <c r="AB177" i="5"/>
  <c r="AC177" i="5"/>
  <c r="C178" i="5"/>
  <c r="D178" i="5" s="1"/>
  <c r="F178" i="5"/>
  <c r="G178" i="5" s="1"/>
  <c r="I178" i="5"/>
  <c r="K178" i="5"/>
  <c r="L178" i="5"/>
  <c r="R178" i="5"/>
  <c r="Z178" i="5"/>
  <c r="AA178" i="5"/>
  <c r="AB178" i="5"/>
  <c r="AC178" i="5"/>
  <c r="C179" i="5"/>
  <c r="D179" i="5" s="1"/>
  <c r="F179" i="5"/>
  <c r="G179" i="5" s="1"/>
  <c r="I179" i="5"/>
  <c r="K179" i="5"/>
  <c r="L179" i="5"/>
  <c r="R179" i="5"/>
  <c r="Z179" i="5"/>
  <c r="AA179" i="5"/>
  <c r="AB179" i="5"/>
  <c r="AC179" i="5"/>
  <c r="AC164" i="5"/>
  <c r="AB164" i="5"/>
  <c r="AA164" i="5"/>
  <c r="Z164" i="5"/>
  <c r="R164" i="5"/>
  <c r="L164" i="5"/>
  <c r="K164" i="5"/>
  <c r="I164" i="5"/>
  <c r="F164" i="5"/>
  <c r="G164" i="5" s="1"/>
  <c r="C164" i="5"/>
  <c r="D164" i="5" s="1"/>
  <c r="AD163" i="5"/>
  <c r="M163" i="5"/>
  <c r="A163" i="5" s="1"/>
  <c r="A162" i="5"/>
  <c r="A59" i="6" l="1"/>
  <c r="AD59" i="6"/>
  <c r="D59" i="6"/>
  <c r="AD45" i="6"/>
  <c r="M46" i="6"/>
  <c r="A47" i="6"/>
  <c r="M45" i="6"/>
  <c r="A45" i="6" s="1"/>
  <c r="D45" i="6"/>
  <c r="A46" i="6"/>
  <c r="A249" i="5"/>
  <c r="A199" i="5"/>
  <c r="A248" i="5"/>
  <c r="AD164" i="5"/>
  <c r="AD168" i="5"/>
  <c r="M166" i="5"/>
  <c r="A166" i="5" s="1"/>
  <c r="AD248" i="5"/>
  <c r="AD212" i="5"/>
  <c r="M175" i="5"/>
  <c r="M174" i="5"/>
  <c r="A174" i="5" s="1"/>
  <c r="M170" i="5"/>
  <c r="A170" i="5" s="1"/>
  <c r="M164" i="5"/>
  <c r="A164" i="5" s="1"/>
  <c r="M177" i="5"/>
  <c r="A177" i="5" s="1"/>
  <c r="M178" i="5"/>
  <c r="A178" i="5" s="1"/>
  <c r="AD199" i="5"/>
  <c r="M173" i="5"/>
  <c r="A173" i="5" s="1"/>
  <c r="AD172" i="5"/>
  <c r="M171" i="5"/>
  <c r="A171" i="5" s="1"/>
  <c r="M169" i="5"/>
  <c r="A169" i="5" s="1"/>
  <c r="M167" i="5"/>
  <c r="A167" i="5" s="1"/>
  <c r="AD249" i="5"/>
  <c r="AD176" i="5"/>
  <c r="M179" i="5"/>
  <c r="A179" i="5" s="1"/>
  <c r="AD179" i="5"/>
  <c r="AD178" i="5"/>
  <c r="AD177" i="5"/>
  <c r="M176" i="5"/>
  <c r="A176" i="5" s="1"/>
  <c r="AD171" i="5"/>
  <c r="AD170" i="5"/>
  <c r="AD169" i="5"/>
  <c r="M168" i="5"/>
  <c r="A168" i="5" s="1"/>
  <c r="AD175" i="5"/>
  <c r="AD174" i="5"/>
  <c r="AD173" i="5"/>
  <c r="M172" i="5"/>
  <c r="A172" i="5" s="1"/>
  <c r="AD167" i="5"/>
  <c r="AD166" i="5"/>
  <c r="AD165" i="5"/>
  <c r="M165" i="5"/>
  <c r="A165" i="5" s="1"/>
  <c r="D165" i="5"/>
  <c r="A175" i="5"/>
  <c r="G177" i="5"/>
  <c r="G173" i="5"/>
  <c r="G169" i="5"/>
  <c r="I87" i="4"/>
  <c r="F87" i="4"/>
  <c r="C87" i="4"/>
  <c r="T87" i="4"/>
  <c r="I94" i="4"/>
  <c r="I95" i="4"/>
  <c r="I96" i="4"/>
  <c r="I97" i="4"/>
  <c r="I98" i="4"/>
  <c r="I93" i="4"/>
  <c r="F98" i="4"/>
  <c r="A98" i="4" s="1"/>
  <c r="R98" i="4"/>
  <c r="C49" i="4"/>
  <c r="D49" i="4" s="1"/>
  <c r="F49" i="4"/>
  <c r="G49" i="4" s="1"/>
  <c r="I49" i="4"/>
  <c r="K49" i="4"/>
  <c r="L49" i="4"/>
  <c r="R49" i="4"/>
  <c r="C50" i="4"/>
  <c r="D50" i="4" s="1"/>
  <c r="F50" i="4"/>
  <c r="G50" i="4" s="1"/>
  <c r="I50" i="4"/>
  <c r="K50" i="4"/>
  <c r="L50" i="4"/>
  <c r="R50" i="4"/>
  <c r="C51" i="4"/>
  <c r="D51" i="4"/>
  <c r="F51" i="4"/>
  <c r="G51" i="4" s="1"/>
  <c r="I51" i="4"/>
  <c r="K51" i="4"/>
  <c r="L51" i="4"/>
  <c r="R51" i="4"/>
  <c r="R48" i="4"/>
  <c r="L48" i="4"/>
  <c r="K48" i="4"/>
  <c r="I48" i="4"/>
  <c r="F48" i="4"/>
  <c r="G48" i="4" s="1"/>
  <c r="C48" i="4"/>
  <c r="D48" i="4" s="1"/>
  <c r="M47" i="4"/>
  <c r="A47" i="4"/>
  <c r="A46" i="4"/>
  <c r="M50" i="4" l="1"/>
  <c r="A87" i="4"/>
  <c r="M49" i="4"/>
  <c r="A49" i="4" s="1"/>
  <c r="M51" i="4"/>
  <c r="A51" i="4" s="1"/>
  <c r="M48" i="4"/>
  <c r="A48" i="4" s="1"/>
  <c r="A50" i="4"/>
  <c r="A72" i="3"/>
  <c r="D72" i="3"/>
  <c r="G72" i="3"/>
  <c r="D51" i="3"/>
  <c r="G51" i="3"/>
  <c r="M51" i="3"/>
  <c r="A51" i="3" s="1"/>
  <c r="D52" i="3"/>
  <c r="G52" i="3"/>
  <c r="M52" i="3"/>
  <c r="A52" i="3" s="1"/>
  <c r="D50" i="3"/>
  <c r="M50" i="3"/>
  <c r="A50" i="3" s="1"/>
  <c r="G50" i="3"/>
  <c r="M49" i="3"/>
  <c r="A49" i="3" s="1"/>
  <c r="A48" i="3"/>
  <c r="A122" i="2"/>
  <c r="D122" i="2"/>
  <c r="G122" i="2"/>
  <c r="A123" i="2"/>
  <c r="D123" i="2"/>
  <c r="G123" i="2"/>
  <c r="G121" i="2"/>
  <c r="D121" i="2"/>
  <c r="A121" i="2"/>
  <c r="A120" i="2"/>
  <c r="A119" i="2"/>
  <c r="M98" i="2"/>
  <c r="A98" i="2" s="1"/>
  <c r="M99" i="2"/>
  <c r="A99" i="2" s="1"/>
  <c r="M100" i="2"/>
  <c r="A100" i="2" s="1"/>
  <c r="M101" i="2"/>
  <c r="A101" i="2" s="1"/>
  <c r="M97" i="2"/>
  <c r="A97" i="2" s="1"/>
  <c r="M96" i="2"/>
  <c r="A96" i="2" s="1"/>
  <c r="M95" i="2"/>
  <c r="A95" i="2" s="1"/>
  <c r="M94" i="2"/>
  <c r="A94" i="2" s="1"/>
  <c r="M93" i="2"/>
  <c r="A93" i="2" s="1"/>
  <c r="A92" i="2"/>
  <c r="A2" i="16" l="1"/>
  <c r="A3" i="16"/>
  <c r="A4" i="16"/>
  <c r="A7" i="16"/>
  <c r="A8" i="16"/>
  <c r="AE8" i="16"/>
  <c r="C9" i="16"/>
  <c r="F9" i="16"/>
  <c r="G9" i="16"/>
  <c r="I9" i="16"/>
  <c r="V9" i="16" s="1"/>
  <c r="K9" i="16"/>
  <c r="L9" i="16"/>
  <c r="T9" i="16"/>
  <c r="U9" i="16"/>
  <c r="AB9" i="16"/>
  <c r="AC9" i="16"/>
  <c r="AE9" i="16" s="1"/>
  <c r="AD9" i="16"/>
  <c r="C10" i="16"/>
  <c r="F10" i="16"/>
  <c r="G10" i="16"/>
  <c r="I10" i="16"/>
  <c r="V10" i="16" s="1"/>
  <c r="K10" i="16"/>
  <c r="L10" i="16"/>
  <c r="T10" i="16"/>
  <c r="U10" i="16"/>
  <c r="AA10" i="16"/>
  <c r="AB10" i="16"/>
  <c r="AC10" i="16"/>
  <c r="AE10" i="16" s="1"/>
  <c r="AD10" i="16"/>
  <c r="C11" i="16"/>
  <c r="F11" i="16"/>
  <c r="G11" i="16"/>
  <c r="I11" i="16"/>
  <c r="V11" i="16" s="1"/>
  <c r="K11" i="16"/>
  <c r="L11" i="16"/>
  <c r="T11" i="16"/>
  <c r="U11" i="16"/>
  <c r="AA11" i="16"/>
  <c r="AB11" i="16"/>
  <c r="AC11" i="16"/>
  <c r="AE11" i="16" s="1"/>
  <c r="AD11" i="16"/>
  <c r="C12" i="16"/>
  <c r="F12" i="16"/>
  <c r="G12" i="16"/>
  <c r="I12" i="16"/>
  <c r="V12" i="16" s="1"/>
  <c r="K12" i="16"/>
  <c r="L12" i="16"/>
  <c r="T12" i="16"/>
  <c r="U12" i="16"/>
  <c r="AA12" i="16"/>
  <c r="AB12" i="16"/>
  <c r="AC12" i="16"/>
  <c r="AE12" i="16" s="1"/>
  <c r="AD12" i="16"/>
  <c r="C13" i="16"/>
  <c r="F13" i="16"/>
  <c r="G13" i="16"/>
  <c r="I13" i="16"/>
  <c r="V13" i="16" s="1"/>
  <c r="K13" i="16"/>
  <c r="L13" i="16"/>
  <c r="T13" i="16"/>
  <c r="U13" i="16"/>
  <c r="AA13" i="16"/>
  <c r="AB13" i="16"/>
  <c r="AC13" i="16"/>
  <c r="AE13" i="16" s="1"/>
  <c r="AD13" i="16"/>
  <c r="C14" i="16"/>
  <c r="F14" i="16"/>
  <c r="G14" i="16"/>
  <c r="I14" i="16"/>
  <c r="V14" i="16" s="1"/>
  <c r="K14" i="16"/>
  <c r="L14" i="16"/>
  <c r="T14" i="16"/>
  <c r="U14" i="16"/>
  <c r="AA14" i="16"/>
  <c r="AB14" i="16"/>
  <c r="AC14" i="16"/>
  <c r="AE14" i="16" s="1"/>
  <c r="AD14" i="16"/>
  <c r="F16" i="16"/>
  <c r="A17" i="16"/>
  <c r="M18" i="16"/>
  <c r="A18" i="16" s="1"/>
  <c r="C19" i="16"/>
  <c r="F19" i="16"/>
  <c r="G19" i="16" s="1"/>
  <c r="I19" i="16"/>
  <c r="K19" i="16"/>
  <c r="L19" i="16"/>
  <c r="M19" i="16"/>
  <c r="T19" i="16"/>
  <c r="AA19" i="16"/>
  <c r="AB19" i="16"/>
  <c r="AC19" i="16"/>
  <c r="AD19" i="16"/>
  <c r="AE19" i="16"/>
  <c r="C20" i="16"/>
  <c r="D20" i="16"/>
  <c r="F20" i="16"/>
  <c r="G20" i="16" s="1"/>
  <c r="I20" i="16"/>
  <c r="K20" i="16"/>
  <c r="L20" i="16"/>
  <c r="M20" i="16"/>
  <c r="T20" i="16"/>
  <c r="U20" i="16"/>
  <c r="V20" i="16"/>
  <c r="AA20" i="16"/>
  <c r="AB20" i="16"/>
  <c r="AC20" i="16"/>
  <c r="AD20" i="16"/>
  <c r="AE20" i="16"/>
  <c r="C21" i="16"/>
  <c r="D21" i="16"/>
  <c r="F21" i="16"/>
  <c r="G21" i="16" s="1"/>
  <c r="I21" i="16"/>
  <c r="K21" i="16"/>
  <c r="M21" i="16" s="1"/>
  <c r="L21" i="16"/>
  <c r="T21" i="16"/>
  <c r="U21" i="16"/>
  <c r="V21" i="16"/>
  <c r="AA21" i="16"/>
  <c r="AB21" i="16"/>
  <c r="AC21" i="16"/>
  <c r="AD21" i="16"/>
  <c r="F23" i="16"/>
  <c r="A24" i="16"/>
  <c r="A25" i="16"/>
  <c r="AE25" i="16"/>
  <c r="C26" i="16"/>
  <c r="D26" i="16"/>
  <c r="F26" i="16"/>
  <c r="G26" i="16" s="1"/>
  <c r="I26" i="16"/>
  <c r="K26" i="16"/>
  <c r="L26" i="16"/>
  <c r="T26" i="16"/>
  <c r="U26" i="16"/>
  <c r="V26" i="16"/>
  <c r="AA26" i="16"/>
  <c r="AB26" i="16"/>
  <c r="AC26" i="16"/>
  <c r="AE26" i="16" s="1"/>
  <c r="AD26" i="16"/>
  <c r="C27" i="16"/>
  <c r="D27" i="16"/>
  <c r="F27" i="16"/>
  <c r="G27" i="16" s="1"/>
  <c r="I27" i="16"/>
  <c r="V27" i="16" s="1"/>
  <c r="K27" i="16"/>
  <c r="L27" i="16"/>
  <c r="M27" i="16"/>
  <c r="T27" i="16"/>
  <c r="U27" i="16"/>
  <c r="AA27" i="16"/>
  <c r="AB27" i="16"/>
  <c r="AC27" i="16"/>
  <c r="AE27" i="16" s="1"/>
  <c r="AD27" i="16"/>
  <c r="C28" i="16"/>
  <c r="D28" i="16" s="1"/>
  <c r="F28" i="16"/>
  <c r="G28" i="16"/>
  <c r="I28" i="16"/>
  <c r="K28" i="16"/>
  <c r="L28" i="16"/>
  <c r="M28" i="16"/>
  <c r="T28" i="16"/>
  <c r="AA28" i="16"/>
  <c r="AB28" i="16"/>
  <c r="AC28" i="16"/>
  <c r="AD28" i="16"/>
  <c r="AE28" i="16"/>
  <c r="C29" i="16"/>
  <c r="D29" i="16"/>
  <c r="F29" i="16"/>
  <c r="I29" i="16"/>
  <c r="K29" i="16"/>
  <c r="L29" i="16"/>
  <c r="M29" i="16"/>
  <c r="T29" i="16"/>
  <c r="U29" i="16"/>
  <c r="V29" i="16"/>
  <c r="AA29" i="16"/>
  <c r="AB29" i="16"/>
  <c r="AC29" i="16"/>
  <c r="AD29" i="16"/>
  <c r="AE29" i="16" s="1"/>
  <c r="C30" i="16"/>
  <c r="D30" i="16"/>
  <c r="F30" i="16"/>
  <c r="G30" i="16" s="1"/>
  <c r="I30" i="16"/>
  <c r="K30" i="16"/>
  <c r="L30" i="16"/>
  <c r="M30" i="16"/>
  <c r="T30" i="16"/>
  <c r="U30" i="16"/>
  <c r="V30" i="16"/>
  <c r="AA30" i="16"/>
  <c r="AB30" i="16"/>
  <c r="AC30" i="16"/>
  <c r="AE30" i="16" s="1"/>
  <c r="AD30" i="16"/>
  <c r="A2" i="15"/>
  <c r="A3" i="15"/>
  <c r="A4" i="15"/>
  <c r="C4" i="15"/>
  <c r="A5" i="15"/>
  <c r="M6" i="15"/>
  <c r="A6" i="15" s="1"/>
  <c r="AE6" i="15"/>
  <c r="C7" i="15"/>
  <c r="D7" i="15" s="1"/>
  <c r="F7" i="15"/>
  <c r="G7" i="15"/>
  <c r="I7" i="15"/>
  <c r="V7" i="15" s="1"/>
  <c r="K7" i="15"/>
  <c r="M7" i="15" s="1"/>
  <c r="L7" i="15"/>
  <c r="T7" i="15"/>
  <c r="U7" i="15"/>
  <c r="AA7" i="15"/>
  <c r="AB7" i="15"/>
  <c r="AC7" i="15"/>
  <c r="AE7" i="15" s="1"/>
  <c r="AD7" i="15"/>
  <c r="C8" i="15"/>
  <c r="D8" i="15" s="1"/>
  <c r="F8" i="15"/>
  <c r="G8" i="15"/>
  <c r="I8" i="15"/>
  <c r="K8" i="15"/>
  <c r="L8" i="15"/>
  <c r="M8" i="15"/>
  <c r="T8" i="15"/>
  <c r="AA8" i="15"/>
  <c r="AB8" i="15"/>
  <c r="AC8" i="15"/>
  <c r="AD8" i="15"/>
  <c r="AE8" i="15"/>
  <c r="C9" i="15"/>
  <c r="D9" i="15"/>
  <c r="F9" i="15"/>
  <c r="I9" i="15"/>
  <c r="K9" i="15"/>
  <c r="L9" i="15"/>
  <c r="M9" i="15" s="1"/>
  <c r="T9" i="15"/>
  <c r="U9" i="15"/>
  <c r="V9" i="15"/>
  <c r="AA9" i="15"/>
  <c r="AB9" i="15"/>
  <c r="AC9" i="15"/>
  <c r="AD9" i="15"/>
  <c r="AE9" i="15" s="1"/>
  <c r="C10" i="15"/>
  <c r="D10" i="15"/>
  <c r="F10" i="15"/>
  <c r="G10" i="15" s="1"/>
  <c r="I10" i="15"/>
  <c r="K10" i="15"/>
  <c r="M10" i="15" s="1"/>
  <c r="L10" i="15"/>
  <c r="T10" i="15"/>
  <c r="U10" i="15"/>
  <c r="V10" i="15"/>
  <c r="AA10" i="15"/>
  <c r="AB10" i="15"/>
  <c r="AC10" i="15"/>
  <c r="AE10" i="15" s="1"/>
  <c r="AD10" i="15"/>
  <c r="C11" i="15"/>
  <c r="D11" i="15"/>
  <c r="F11" i="15"/>
  <c r="G11" i="15"/>
  <c r="I11" i="15"/>
  <c r="V11" i="15" s="1"/>
  <c r="K11" i="15"/>
  <c r="M11" i="15" s="1"/>
  <c r="L11" i="15"/>
  <c r="T11" i="15"/>
  <c r="U11" i="15"/>
  <c r="AA11" i="15"/>
  <c r="AB11" i="15"/>
  <c r="AC11" i="15"/>
  <c r="AE11" i="15" s="1"/>
  <c r="AD11" i="15"/>
  <c r="A13" i="15"/>
  <c r="F13" i="15"/>
  <c r="A14" i="15"/>
  <c r="M15" i="15"/>
  <c r="A15" i="15" s="1"/>
  <c r="AE15" i="15"/>
  <c r="C16" i="15"/>
  <c r="D16" i="15"/>
  <c r="F16" i="15"/>
  <c r="G16" i="15" s="1"/>
  <c r="I16" i="15"/>
  <c r="K16" i="15"/>
  <c r="M16" i="15" s="1"/>
  <c r="L16" i="15"/>
  <c r="T16" i="15"/>
  <c r="U16" i="15"/>
  <c r="V16" i="15"/>
  <c r="AA16" i="15"/>
  <c r="AB16" i="15"/>
  <c r="AC16" i="15"/>
  <c r="AE16" i="15" s="1"/>
  <c r="AD16" i="15"/>
  <c r="C17" i="15"/>
  <c r="D17" i="15" s="1"/>
  <c r="F17" i="15"/>
  <c r="G17" i="15" s="1"/>
  <c r="I17" i="15"/>
  <c r="V17" i="15" s="1"/>
  <c r="K17" i="15"/>
  <c r="M17" i="15" s="1"/>
  <c r="L17" i="15"/>
  <c r="T17" i="15"/>
  <c r="U17" i="15"/>
  <c r="AA17" i="15"/>
  <c r="AB17" i="15"/>
  <c r="AC17" i="15"/>
  <c r="AE17" i="15" s="1"/>
  <c r="AD17" i="15"/>
  <c r="C18" i="15"/>
  <c r="D18" i="15" s="1"/>
  <c r="F18" i="15"/>
  <c r="G18" i="15" s="1"/>
  <c r="I18" i="15"/>
  <c r="K18" i="15"/>
  <c r="L18" i="15"/>
  <c r="M18" i="15"/>
  <c r="T18" i="15"/>
  <c r="AA18" i="15"/>
  <c r="AB18" i="15"/>
  <c r="AC18" i="15"/>
  <c r="AD18" i="15"/>
  <c r="AE18" i="15"/>
  <c r="C19" i="15"/>
  <c r="D19" i="15"/>
  <c r="F19" i="15"/>
  <c r="I19" i="15"/>
  <c r="K19" i="15"/>
  <c r="L19" i="15"/>
  <c r="M19" i="15" s="1"/>
  <c r="T19" i="15"/>
  <c r="U19" i="15"/>
  <c r="V19" i="15"/>
  <c r="AA19" i="15"/>
  <c r="AB19" i="15"/>
  <c r="AC19" i="15"/>
  <c r="AD19" i="15"/>
  <c r="AE19" i="15" s="1"/>
  <c r="F22" i="15"/>
  <c r="A22" i="15" s="1"/>
  <c r="A23" i="15"/>
  <c r="A24" i="15"/>
  <c r="C25" i="15"/>
  <c r="D25" i="15"/>
  <c r="F25" i="15"/>
  <c r="G25" i="15" s="1"/>
  <c r="I25" i="15"/>
  <c r="K25" i="15"/>
  <c r="L25" i="15"/>
  <c r="T25" i="15"/>
  <c r="U25" i="15"/>
  <c r="V25" i="15"/>
  <c r="AA25" i="15"/>
  <c r="AB25" i="15"/>
  <c r="AC25" i="15"/>
  <c r="AD25" i="15"/>
  <c r="AE25" i="15" s="1"/>
  <c r="C26" i="15"/>
  <c r="D26" i="15"/>
  <c r="F26" i="15"/>
  <c r="G26" i="15" s="1"/>
  <c r="I26" i="15"/>
  <c r="K26" i="15"/>
  <c r="L26" i="15"/>
  <c r="T26" i="15"/>
  <c r="U26" i="15"/>
  <c r="V26" i="15"/>
  <c r="AA26" i="15"/>
  <c r="AB26" i="15"/>
  <c r="AC26" i="15"/>
  <c r="AD26" i="15"/>
  <c r="AE26" i="15"/>
  <c r="F29" i="15"/>
  <c r="A29" i="15" s="1"/>
  <c r="A30" i="15"/>
  <c r="A31" i="15"/>
  <c r="A2" i="14"/>
  <c r="A3" i="14"/>
  <c r="C4" i="14"/>
  <c r="A4" i="14" s="1"/>
  <c r="A6" i="14"/>
  <c r="A7" i="14"/>
  <c r="M8" i="14"/>
  <c r="A8" i="14" s="1"/>
  <c r="AE8" i="14"/>
  <c r="C9" i="14"/>
  <c r="D9" i="14" s="1"/>
  <c r="F9" i="14"/>
  <c r="G9" i="14" s="1"/>
  <c r="I9" i="14"/>
  <c r="V9" i="14" s="1"/>
  <c r="K9" i="14"/>
  <c r="M9" i="14" s="1"/>
  <c r="L9" i="14"/>
  <c r="T9" i="14"/>
  <c r="U9" i="14"/>
  <c r="AA9" i="14"/>
  <c r="AB9" i="14"/>
  <c r="AC9" i="14"/>
  <c r="AE9" i="14" s="1"/>
  <c r="AD9" i="14"/>
  <c r="C10" i="14"/>
  <c r="D10" i="14" s="1"/>
  <c r="F10" i="14"/>
  <c r="G10" i="14" s="1"/>
  <c r="I10" i="14"/>
  <c r="K10" i="14"/>
  <c r="L10" i="14"/>
  <c r="M10" i="14"/>
  <c r="T10" i="14"/>
  <c r="AA10" i="14"/>
  <c r="AB10" i="14"/>
  <c r="AC10" i="14"/>
  <c r="AD10" i="14"/>
  <c r="AE10" i="14"/>
  <c r="C11" i="14"/>
  <c r="D11" i="14"/>
  <c r="F11" i="14"/>
  <c r="G11" i="14" s="1"/>
  <c r="I11" i="14"/>
  <c r="K11" i="14"/>
  <c r="L11" i="14"/>
  <c r="M11" i="14"/>
  <c r="T11" i="14"/>
  <c r="U11" i="14"/>
  <c r="V11" i="14"/>
  <c r="AA11" i="14"/>
  <c r="AB11" i="14"/>
  <c r="AC11" i="14"/>
  <c r="AD11" i="14"/>
  <c r="AE11" i="14"/>
  <c r="A12" i="14"/>
  <c r="A13" i="14"/>
  <c r="A14" i="14"/>
  <c r="A15" i="14"/>
  <c r="M15" i="14"/>
  <c r="AE15" i="14"/>
  <c r="C16" i="14"/>
  <c r="D16" i="14" s="1"/>
  <c r="F16" i="14"/>
  <c r="G16" i="14" s="1"/>
  <c r="I16" i="14"/>
  <c r="K16" i="14"/>
  <c r="L16" i="14"/>
  <c r="M16" i="14"/>
  <c r="T16" i="14"/>
  <c r="AA16" i="14"/>
  <c r="AB16" i="14"/>
  <c r="AC16" i="14"/>
  <c r="AD16" i="14"/>
  <c r="AE16" i="14"/>
  <c r="C17" i="14"/>
  <c r="D17" i="14"/>
  <c r="F17" i="14"/>
  <c r="I17" i="14"/>
  <c r="K17" i="14"/>
  <c r="L17" i="14"/>
  <c r="M17" i="14" s="1"/>
  <c r="T17" i="14"/>
  <c r="U17" i="14"/>
  <c r="V17" i="14"/>
  <c r="AA17" i="14"/>
  <c r="AB17" i="14"/>
  <c r="AC17" i="14"/>
  <c r="AD17" i="14"/>
  <c r="AE17" i="14" s="1"/>
  <c r="C18" i="14"/>
  <c r="D18" i="14"/>
  <c r="F18" i="14"/>
  <c r="G18" i="14" s="1"/>
  <c r="I18" i="14"/>
  <c r="V18" i="14" s="1"/>
  <c r="K18" i="14"/>
  <c r="L18" i="14"/>
  <c r="T18" i="14"/>
  <c r="U18" i="14"/>
  <c r="AA18" i="14"/>
  <c r="AB18" i="14"/>
  <c r="AC18" i="14"/>
  <c r="AE18" i="14" s="1"/>
  <c r="AD18" i="14"/>
  <c r="C19" i="14"/>
  <c r="D19" i="14" s="1"/>
  <c r="F19" i="14"/>
  <c r="G19" i="14" s="1"/>
  <c r="I19" i="14"/>
  <c r="V19" i="14" s="1"/>
  <c r="K19" i="14"/>
  <c r="M19" i="14" s="1"/>
  <c r="L19" i="14"/>
  <c r="T19" i="14"/>
  <c r="AA19" i="14"/>
  <c r="AB19" i="14"/>
  <c r="AC19" i="14"/>
  <c r="AE19" i="14" s="1"/>
  <c r="AD19" i="14"/>
  <c r="C20" i="14"/>
  <c r="D20" i="14" s="1"/>
  <c r="F20" i="14"/>
  <c r="G20" i="14" s="1"/>
  <c r="I20" i="14"/>
  <c r="U20" i="14" s="1"/>
  <c r="K20" i="14"/>
  <c r="L20" i="14"/>
  <c r="M20" i="14" s="1"/>
  <c r="T20" i="14"/>
  <c r="V20" i="14"/>
  <c r="AA20" i="14"/>
  <c r="AB20" i="14"/>
  <c r="AC20" i="14"/>
  <c r="AD20" i="14"/>
  <c r="AE20" i="14" s="1"/>
  <c r="A21" i="14"/>
  <c r="A22" i="14"/>
  <c r="A23" i="14"/>
  <c r="A24" i="14"/>
  <c r="M24" i="14"/>
  <c r="AE24" i="14"/>
  <c r="C25" i="14"/>
  <c r="D25" i="14" s="1"/>
  <c r="F25" i="14"/>
  <c r="G25" i="14"/>
  <c r="I25" i="14"/>
  <c r="V25" i="14" s="1"/>
  <c r="K25" i="14"/>
  <c r="L25" i="14"/>
  <c r="M25" i="14"/>
  <c r="T25" i="14"/>
  <c r="AA25" i="14"/>
  <c r="AB25" i="14"/>
  <c r="AC25" i="14"/>
  <c r="AE25" i="14" s="1"/>
  <c r="AD25" i="14"/>
  <c r="C26" i="14"/>
  <c r="D26" i="14" s="1"/>
  <c r="F26" i="14"/>
  <c r="G26" i="14"/>
  <c r="I26" i="14"/>
  <c r="U26" i="14" s="1"/>
  <c r="K26" i="14"/>
  <c r="L26" i="14"/>
  <c r="M26" i="14"/>
  <c r="T26" i="14"/>
  <c r="AA26" i="14"/>
  <c r="AB26" i="14"/>
  <c r="AC26" i="14"/>
  <c r="AD26" i="14"/>
  <c r="AE26" i="14" s="1"/>
  <c r="C27" i="14"/>
  <c r="D27" i="14"/>
  <c r="F27" i="14"/>
  <c r="G27" i="14"/>
  <c r="I27" i="14"/>
  <c r="K27" i="14"/>
  <c r="M27" i="14" s="1"/>
  <c r="L27" i="14"/>
  <c r="T27" i="14"/>
  <c r="U27" i="14"/>
  <c r="V27" i="14"/>
  <c r="AA27" i="14"/>
  <c r="AB27" i="14"/>
  <c r="AC27" i="14"/>
  <c r="AE27" i="14" s="1"/>
  <c r="AD27" i="14"/>
  <c r="C28" i="14"/>
  <c r="F28" i="14"/>
  <c r="G28" i="14" s="1"/>
  <c r="I28" i="14"/>
  <c r="K28" i="14"/>
  <c r="M28" i="14" s="1"/>
  <c r="L28" i="14"/>
  <c r="T28" i="14"/>
  <c r="U28" i="14"/>
  <c r="V28" i="14"/>
  <c r="AA28" i="14"/>
  <c r="AB28" i="14"/>
  <c r="AC28" i="14"/>
  <c r="AD28" i="14"/>
  <c r="C29" i="14"/>
  <c r="D29" i="14"/>
  <c r="F29" i="14"/>
  <c r="G29" i="14"/>
  <c r="I29" i="14"/>
  <c r="K29" i="14"/>
  <c r="L29" i="14"/>
  <c r="M29" i="14"/>
  <c r="T29" i="14"/>
  <c r="U29" i="14"/>
  <c r="AA29" i="14"/>
  <c r="AB29" i="14"/>
  <c r="AC29" i="14"/>
  <c r="AD29" i="14"/>
  <c r="AE29" i="14"/>
  <c r="C30" i="14"/>
  <c r="D30" i="14" s="1"/>
  <c r="F30" i="14"/>
  <c r="G30" i="14"/>
  <c r="I30" i="14"/>
  <c r="U30" i="14" s="1"/>
  <c r="K30" i="14"/>
  <c r="L30" i="14"/>
  <c r="M30" i="14"/>
  <c r="T30" i="14"/>
  <c r="AA30" i="14"/>
  <c r="AB30" i="14"/>
  <c r="AC30" i="14"/>
  <c r="AD30" i="14"/>
  <c r="AE30" i="14" s="1"/>
  <c r="C31" i="14"/>
  <c r="D31" i="14"/>
  <c r="F31" i="14"/>
  <c r="G31" i="14"/>
  <c r="I31" i="14"/>
  <c r="K31" i="14"/>
  <c r="L31" i="14"/>
  <c r="M31" i="14"/>
  <c r="T31" i="14"/>
  <c r="U31" i="14"/>
  <c r="V31" i="14"/>
  <c r="AA31" i="14"/>
  <c r="AB31" i="14"/>
  <c r="AC31" i="14"/>
  <c r="AD31" i="14"/>
  <c r="AE31" i="14"/>
  <c r="C32" i="14"/>
  <c r="D32" i="14" s="1"/>
  <c r="F32" i="14"/>
  <c r="G32" i="14" s="1"/>
  <c r="I32" i="14"/>
  <c r="V32" i="14" s="1"/>
  <c r="K32" i="14"/>
  <c r="M32" i="14" s="1"/>
  <c r="L32" i="14"/>
  <c r="T32" i="14"/>
  <c r="U32" i="14"/>
  <c r="AA32" i="14"/>
  <c r="AB32" i="14"/>
  <c r="AC32" i="14"/>
  <c r="AE32" i="14" s="1"/>
  <c r="AD32" i="14"/>
  <c r="C33" i="14"/>
  <c r="D33" i="14"/>
  <c r="F33" i="14"/>
  <c r="G33" i="14"/>
  <c r="I33" i="14"/>
  <c r="V33" i="14" s="1"/>
  <c r="K33" i="14"/>
  <c r="M33" i="14" s="1"/>
  <c r="L33" i="14"/>
  <c r="T33" i="14"/>
  <c r="U33" i="14"/>
  <c r="AA33" i="14"/>
  <c r="AB33" i="14"/>
  <c r="AC33" i="14"/>
  <c r="AD33" i="14"/>
  <c r="AE33" i="14"/>
  <c r="C34" i="14"/>
  <c r="D34" i="14" s="1"/>
  <c r="F34" i="14"/>
  <c r="G34" i="14" s="1"/>
  <c r="I34" i="14"/>
  <c r="U34" i="14" s="1"/>
  <c r="K34" i="14"/>
  <c r="L34" i="14"/>
  <c r="M34" i="14" s="1"/>
  <c r="T34" i="14"/>
  <c r="V34" i="14"/>
  <c r="AA34" i="14"/>
  <c r="AB34" i="14"/>
  <c r="AC34" i="14"/>
  <c r="AD34" i="14"/>
  <c r="AE34" i="14"/>
  <c r="A35" i="14"/>
  <c r="A36" i="14"/>
  <c r="A37" i="14"/>
  <c r="A38" i="14"/>
  <c r="M38" i="14"/>
  <c r="AE38" i="14"/>
  <c r="C39" i="14"/>
  <c r="D39" i="14" s="1"/>
  <c r="F39" i="14"/>
  <c r="G39" i="14"/>
  <c r="I39" i="14"/>
  <c r="V39" i="14" s="1"/>
  <c r="K39" i="14"/>
  <c r="M39" i="14" s="1"/>
  <c r="L39" i="14"/>
  <c r="T39" i="14"/>
  <c r="AA39" i="14"/>
  <c r="AB39" i="14"/>
  <c r="AC39" i="14"/>
  <c r="AE39" i="14" s="1"/>
  <c r="AD39" i="14"/>
  <c r="C40" i="14"/>
  <c r="D40" i="14" s="1"/>
  <c r="F40" i="14"/>
  <c r="G40" i="14" s="1"/>
  <c r="I40" i="14"/>
  <c r="U40" i="14" s="1"/>
  <c r="K40" i="14"/>
  <c r="L40" i="14"/>
  <c r="M40" i="14" s="1"/>
  <c r="T40" i="14"/>
  <c r="V40" i="14"/>
  <c r="AA40" i="14"/>
  <c r="AB40" i="14"/>
  <c r="AC40" i="14"/>
  <c r="AD40" i="14"/>
  <c r="AE40" i="14" s="1"/>
  <c r="C41" i="14"/>
  <c r="D41" i="14"/>
  <c r="F41" i="14"/>
  <c r="I41" i="14"/>
  <c r="K41" i="14"/>
  <c r="M41" i="14" s="1"/>
  <c r="L41" i="14"/>
  <c r="T41" i="14"/>
  <c r="U41" i="14"/>
  <c r="V41" i="14"/>
  <c r="AA41" i="14"/>
  <c r="AB41" i="14"/>
  <c r="AC41" i="14"/>
  <c r="AE41" i="14" s="1"/>
  <c r="AD41" i="14"/>
  <c r="C42" i="14"/>
  <c r="D42" i="14"/>
  <c r="F42" i="14"/>
  <c r="G42" i="14" s="1"/>
  <c r="I42" i="14"/>
  <c r="K42" i="14"/>
  <c r="L42" i="14"/>
  <c r="T42" i="14"/>
  <c r="U42" i="14"/>
  <c r="V42" i="14"/>
  <c r="AA42" i="14"/>
  <c r="AB42" i="14"/>
  <c r="AC42" i="14"/>
  <c r="AD42" i="14"/>
  <c r="C43" i="14"/>
  <c r="D43" i="14" s="1"/>
  <c r="F43" i="14"/>
  <c r="G43" i="14"/>
  <c r="I43" i="14"/>
  <c r="V43" i="14" s="1"/>
  <c r="K43" i="14"/>
  <c r="L43" i="14"/>
  <c r="M43" i="14"/>
  <c r="T43" i="14"/>
  <c r="AA43" i="14"/>
  <c r="AB43" i="14"/>
  <c r="AC43" i="14"/>
  <c r="AE43" i="14" s="1"/>
  <c r="AD43" i="14"/>
  <c r="C44" i="14"/>
  <c r="D44" i="14" s="1"/>
  <c r="F44" i="14"/>
  <c r="G44" i="14"/>
  <c r="I44" i="14"/>
  <c r="U44" i="14" s="1"/>
  <c r="K44" i="14"/>
  <c r="M44" i="14" s="1"/>
  <c r="L44" i="14"/>
  <c r="T44" i="14"/>
  <c r="AA44" i="14"/>
  <c r="AB44" i="14"/>
  <c r="AC44" i="14"/>
  <c r="AE44" i="14" s="1"/>
  <c r="AD44" i="14"/>
  <c r="C45" i="14"/>
  <c r="D45" i="14" s="1"/>
  <c r="F45" i="14"/>
  <c r="G45" i="14"/>
  <c r="I45" i="14"/>
  <c r="U45" i="14" s="1"/>
  <c r="K45" i="14"/>
  <c r="L45" i="14"/>
  <c r="M45" i="14"/>
  <c r="T45" i="14"/>
  <c r="AA45" i="14"/>
  <c r="AB45" i="14"/>
  <c r="AC45" i="14"/>
  <c r="AD45" i="14"/>
  <c r="AE45" i="14"/>
  <c r="C46" i="14"/>
  <c r="D46" i="14"/>
  <c r="F46" i="14"/>
  <c r="I46" i="14"/>
  <c r="K46" i="14"/>
  <c r="L46" i="14"/>
  <c r="M46" i="14" s="1"/>
  <c r="T46" i="14"/>
  <c r="U46" i="14"/>
  <c r="V46" i="14"/>
  <c r="AA46" i="14"/>
  <c r="AB46" i="14"/>
  <c r="AC46" i="14"/>
  <c r="AD46" i="14"/>
  <c r="AE46" i="14" s="1"/>
  <c r="C47" i="14"/>
  <c r="D47" i="14"/>
  <c r="F47" i="14"/>
  <c r="G47" i="14" s="1"/>
  <c r="I47" i="14"/>
  <c r="K47" i="14"/>
  <c r="M47" i="14" s="1"/>
  <c r="L47" i="14"/>
  <c r="T47" i="14"/>
  <c r="U47" i="14"/>
  <c r="V47" i="14"/>
  <c r="AA47" i="14"/>
  <c r="AB47" i="14"/>
  <c r="AC47" i="14"/>
  <c r="AE47" i="14" s="1"/>
  <c r="AD47" i="14"/>
  <c r="C48" i="14"/>
  <c r="D48" i="14"/>
  <c r="F48" i="14"/>
  <c r="G48" i="14"/>
  <c r="I48" i="14"/>
  <c r="V48" i="14" s="1"/>
  <c r="K48" i="14"/>
  <c r="M48" i="14" s="1"/>
  <c r="L48" i="14"/>
  <c r="T48" i="14"/>
  <c r="U48" i="14"/>
  <c r="AA48" i="14"/>
  <c r="AB48" i="14"/>
  <c r="AC48" i="14"/>
  <c r="AE48" i="14" s="1"/>
  <c r="AD48" i="14"/>
  <c r="C49" i="14"/>
  <c r="D49" i="14" s="1"/>
  <c r="F49" i="14"/>
  <c r="G49" i="14"/>
  <c r="I49" i="14"/>
  <c r="U49" i="14" s="1"/>
  <c r="K49" i="14"/>
  <c r="L49" i="14"/>
  <c r="M49" i="14"/>
  <c r="T49" i="14"/>
  <c r="AA49" i="14"/>
  <c r="AB49" i="14"/>
  <c r="AC49" i="14"/>
  <c r="AD49" i="14"/>
  <c r="AE49" i="14"/>
  <c r="A50" i="14"/>
  <c r="A51" i="14"/>
  <c r="A52" i="14"/>
  <c r="M53" i="14"/>
  <c r="A53" i="14" s="1"/>
  <c r="AE53" i="14"/>
  <c r="C54" i="14"/>
  <c r="D54" i="14"/>
  <c r="F54" i="14"/>
  <c r="G54" i="14" s="1"/>
  <c r="I54" i="14"/>
  <c r="V54" i="14" s="1"/>
  <c r="K54" i="14"/>
  <c r="M54" i="14" s="1"/>
  <c r="L54" i="14"/>
  <c r="T54" i="14"/>
  <c r="U54" i="14"/>
  <c r="AA54" i="14"/>
  <c r="AB54" i="14"/>
  <c r="AC54" i="14"/>
  <c r="AE54" i="14" s="1"/>
  <c r="AD54" i="14"/>
  <c r="C55" i="14"/>
  <c r="D55" i="14" s="1"/>
  <c r="F55" i="14"/>
  <c r="G55" i="14" s="1"/>
  <c r="I55" i="14"/>
  <c r="U55" i="14" s="1"/>
  <c r="K55" i="14"/>
  <c r="L55" i="14"/>
  <c r="M55" i="14"/>
  <c r="T55" i="14"/>
  <c r="AA55" i="14"/>
  <c r="AB55" i="14"/>
  <c r="AC55" i="14"/>
  <c r="AD55" i="14"/>
  <c r="AE55" i="14"/>
  <c r="C56" i="14"/>
  <c r="D56" i="14"/>
  <c r="F56" i="14"/>
  <c r="G56" i="14" s="1"/>
  <c r="I56" i="14"/>
  <c r="K56" i="14"/>
  <c r="L56" i="14"/>
  <c r="M56" i="14"/>
  <c r="T56" i="14"/>
  <c r="U56" i="14"/>
  <c r="V56" i="14"/>
  <c r="AA56" i="14"/>
  <c r="AB56" i="14"/>
  <c r="AC56" i="14"/>
  <c r="AD56" i="14"/>
  <c r="AE56" i="14"/>
  <c r="C57" i="14"/>
  <c r="D57" i="14"/>
  <c r="F57" i="14"/>
  <c r="G57" i="14" s="1"/>
  <c r="I57" i="14"/>
  <c r="K57" i="14"/>
  <c r="M57" i="14" s="1"/>
  <c r="L57" i="14"/>
  <c r="T57" i="14"/>
  <c r="U57" i="14"/>
  <c r="V57" i="14"/>
  <c r="AA57" i="14"/>
  <c r="AB57" i="14"/>
  <c r="AC57" i="14"/>
  <c r="AE57" i="14" s="1"/>
  <c r="AD57" i="14"/>
  <c r="F59" i="14"/>
  <c r="A59" i="14" s="1"/>
  <c r="A60" i="14"/>
  <c r="M61" i="14"/>
  <c r="A61" i="14" s="1"/>
  <c r="AE61" i="14"/>
  <c r="C62" i="14"/>
  <c r="D62" i="14"/>
  <c r="F62" i="14"/>
  <c r="G62" i="14"/>
  <c r="I62" i="14"/>
  <c r="K62" i="14"/>
  <c r="L62" i="14"/>
  <c r="M62" i="14"/>
  <c r="T62" i="14"/>
  <c r="U62" i="14"/>
  <c r="V62" i="14"/>
  <c r="AA62" i="14"/>
  <c r="AB62" i="14"/>
  <c r="AC62" i="14"/>
  <c r="AD62" i="14"/>
  <c r="AE62" i="14"/>
  <c r="C63" i="14"/>
  <c r="D63" i="14"/>
  <c r="F63" i="14"/>
  <c r="G63" i="14" s="1"/>
  <c r="I63" i="14"/>
  <c r="K63" i="14"/>
  <c r="M63" i="14" s="1"/>
  <c r="L63" i="14"/>
  <c r="T63" i="14"/>
  <c r="U63" i="14"/>
  <c r="V63" i="14"/>
  <c r="AA63" i="14"/>
  <c r="AB63" i="14"/>
  <c r="AC63" i="14"/>
  <c r="AD63" i="14"/>
  <c r="C64" i="14"/>
  <c r="D64" i="14"/>
  <c r="F64" i="14"/>
  <c r="G64" i="14"/>
  <c r="I64" i="14"/>
  <c r="V64" i="14" s="1"/>
  <c r="K64" i="14"/>
  <c r="M64" i="14" s="1"/>
  <c r="L64" i="14"/>
  <c r="T64" i="14"/>
  <c r="U64" i="14"/>
  <c r="AA64" i="14"/>
  <c r="AB64" i="14"/>
  <c r="AC64" i="14"/>
  <c r="AE64" i="14" s="1"/>
  <c r="AD64" i="14"/>
  <c r="C65" i="14"/>
  <c r="F65" i="14"/>
  <c r="G65" i="14"/>
  <c r="I65" i="14"/>
  <c r="K65" i="14"/>
  <c r="L65" i="14"/>
  <c r="M65" i="14"/>
  <c r="T65" i="14"/>
  <c r="AA65" i="14"/>
  <c r="AB65" i="14"/>
  <c r="AC65" i="14"/>
  <c r="AD65" i="14"/>
  <c r="AE65" i="14"/>
  <c r="C66" i="14"/>
  <c r="D66" i="14"/>
  <c r="F66" i="14"/>
  <c r="G66" i="14"/>
  <c r="I66" i="14"/>
  <c r="K66" i="14"/>
  <c r="L66" i="14"/>
  <c r="M66" i="14"/>
  <c r="T66" i="14"/>
  <c r="U66" i="14"/>
  <c r="V66" i="14"/>
  <c r="AA66" i="14"/>
  <c r="AB66" i="14"/>
  <c r="AC66" i="14"/>
  <c r="AD66" i="14"/>
  <c r="AE66" i="14"/>
  <c r="C67" i="14"/>
  <c r="D67" i="14"/>
  <c r="F67" i="14"/>
  <c r="G67" i="14" s="1"/>
  <c r="I67" i="14"/>
  <c r="K67" i="14"/>
  <c r="M67" i="14" s="1"/>
  <c r="L67" i="14"/>
  <c r="T67" i="14"/>
  <c r="U67" i="14"/>
  <c r="V67" i="14"/>
  <c r="AA67" i="14"/>
  <c r="AB67" i="14"/>
  <c r="AC67" i="14"/>
  <c r="AD67" i="14"/>
  <c r="C68" i="14"/>
  <c r="D68" i="14" s="1"/>
  <c r="F68" i="14"/>
  <c r="G68" i="14"/>
  <c r="I68" i="14"/>
  <c r="K68" i="14"/>
  <c r="M68" i="14" s="1"/>
  <c r="L68" i="14"/>
  <c r="T68" i="14"/>
  <c r="U68" i="14"/>
  <c r="AA68" i="14"/>
  <c r="AB68" i="14"/>
  <c r="AC68" i="14"/>
  <c r="AE68" i="14" s="1"/>
  <c r="AD68" i="14"/>
  <c r="C69" i="14"/>
  <c r="D69" i="14" s="1"/>
  <c r="F69" i="14"/>
  <c r="G69" i="14"/>
  <c r="I69" i="14"/>
  <c r="K69" i="14"/>
  <c r="L69" i="14"/>
  <c r="M69" i="14"/>
  <c r="T69" i="14"/>
  <c r="AA69" i="14"/>
  <c r="AB69" i="14"/>
  <c r="AC69" i="14"/>
  <c r="AD69" i="14"/>
  <c r="AE69" i="14"/>
  <c r="C70" i="14"/>
  <c r="D70" i="14"/>
  <c r="F70" i="14"/>
  <c r="G70" i="14"/>
  <c r="I70" i="14"/>
  <c r="K70" i="14"/>
  <c r="L70" i="14"/>
  <c r="M70" i="14"/>
  <c r="T70" i="14"/>
  <c r="U70" i="14"/>
  <c r="V70" i="14"/>
  <c r="AA70" i="14"/>
  <c r="AB70" i="14"/>
  <c r="AC70" i="14"/>
  <c r="AD70" i="14"/>
  <c r="AE70" i="14"/>
  <c r="C71" i="14"/>
  <c r="D71" i="14"/>
  <c r="F71" i="14"/>
  <c r="G71" i="14" s="1"/>
  <c r="I71" i="14"/>
  <c r="K71" i="14"/>
  <c r="M71" i="14" s="1"/>
  <c r="L71" i="14"/>
  <c r="T71" i="14"/>
  <c r="U71" i="14"/>
  <c r="V71" i="14"/>
  <c r="AA71" i="14"/>
  <c r="AB71" i="14"/>
  <c r="AC71" i="14"/>
  <c r="AE71" i="14" s="1"/>
  <c r="AD71" i="14"/>
  <c r="C72" i="14"/>
  <c r="D72" i="14"/>
  <c r="F72" i="14"/>
  <c r="G72" i="14"/>
  <c r="I72" i="14"/>
  <c r="V72" i="14" s="1"/>
  <c r="K72" i="14"/>
  <c r="M72" i="14" s="1"/>
  <c r="L72" i="14"/>
  <c r="T72" i="14"/>
  <c r="U72" i="14"/>
  <c r="AA72" i="14"/>
  <c r="AB72" i="14"/>
  <c r="AC72" i="14"/>
  <c r="AE72" i="14" s="1"/>
  <c r="AD72" i="14"/>
  <c r="C73" i="14"/>
  <c r="D73" i="14" s="1"/>
  <c r="F73" i="14"/>
  <c r="G73" i="14"/>
  <c r="I73" i="14"/>
  <c r="K73" i="14"/>
  <c r="L73" i="14"/>
  <c r="M73" i="14"/>
  <c r="T73" i="14"/>
  <c r="AA73" i="14"/>
  <c r="AB73" i="14"/>
  <c r="AC73" i="14"/>
  <c r="AD73" i="14"/>
  <c r="AE73" i="14"/>
  <c r="A76" i="14"/>
  <c r="F76" i="14"/>
  <c r="A77" i="14"/>
  <c r="A78" i="14"/>
  <c r="C79" i="14"/>
  <c r="D79" i="14"/>
  <c r="F79" i="14"/>
  <c r="I79" i="14"/>
  <c r="K79" i="14"/>
  <c r="L79" i="14"/>
  <c r="T79" i="14"/>
  <c r="U79" i="14"/>
  <c r="V79" i="14"/>
  <c r="AA79" i="14"/>
  <c r="AB79" i="14"/>
  <c r="AC79" i="14"/>
  <c r="AD79" i="14"/>
  <c r="AE79" i="14"/>
  <c r="C80" i="14"/>
  <c r="D80" i="14"/>
  <c r="F80" i="14"/>
  <c r="I80" i="14"/>
  <c r="K80" i="14"/>
  <c r="L80" i="14"/>
  <c r="T80" i="14"/>
  <c r="U80" i="14"/>
  <c r="V80" i="14"/>
  <c r="AA80" i="14"/>
  <c r="AB80" i="14"/>
  <c r="AC80" i="14"/>
  <c r="AD80" i="14"/>
  <c r="AE80" i="14"/>
  <c r="C81" i="14"/>
  <c r="D81" i="14"/>
  <c r="F81" i="14"/>
  <c r="I81" i="14"/>
  <c r="K81" i="14"/>
  <c r="L81" i="14"/>
  <c r="T81" i="14"/>
  <c r="U81" i="14"/>
  <c r="V81" i="14"/>
  <c r="AA81" i="14"/>
  <c r="AB81" i="14"/>
  <c r="AC81" i="14"/>
  <c r="AD81" i="14"/>
  <c r="AE81" i="14"/>
  <c r="C82" i="14"/>
  <c r="D82" i="14"/>
  <c r="F82" i="14"/>
  <c r="I82" i="14"/>
  <c r="K82" i="14"/>
  <c r="L82" i="14"/>
  <c r="T82" i="14"/>
  <c r="U82" i="14"/>
  <c r="V82" i="14"/>
  <c r="AA82" i="14"/>
  <c r="AB82" i="14"/>
  <c r="AC82" i="14"/>
  <c r="AD82" i="14"/>
  <c r="AE82" i="14"/>
  <c r="C83" i="14"/>
  <c r="D83" i="14"/>
  <c r="F83" i="14"/>
  <c r="I83" i="14"/>
  <c r="K83" i="14"/>
  <c r="L83" i="14"/>
  <c r="T83" i="14"/>
  <c r="U83" i="14"/>
  <c r="V83" i="14"/>
  <c r="AA83" i="14"/>
  <c r="AB83" i="14"/>
  <c r="AC83" i="14"/>
  <c r="AD83" i="14"/>
  <c r="AE83" i="14"/>
  <c r="C84" i="14"/>
  <c r="D84" i="14"/>
  <c r="F84" i="14"/>
  <c r="I84" i="14"/>
  <c r="K84" i="14"/>
  <c r="L84" i="14"/>
  <c r="T84" i="14"/>
  <c r="U84" i="14"/>
  <c r="V84" i="14"/>
  <c r="AA84" i="14"/>
  <c r="AB84" i="14"/>
  <c r="AC84" i="14"/>
  <c r="AD84" i="14"/>
  <c r="AE84" i="14"/>
  <c r="C85" i="14"/>
  <c r="D85" i="14"/>
  <c r="F85" i="14"/>
  <c r="I85" i="14"/>
  <c r="K85" i="14"/>
  <c r="L85" i="14"/>
  <c r="T85" i="14"/>
  <c r="U85" i="14"/>
  <c r="V85" i="14"/>
  <c r="AA85" i="14"/>
  <c r="AB85" i="14"/>
  <c r="AC85" i="14"/>
  <c r="AD85" i="14"/>
  <c r="AE85" i="14"/>
  <c r="C86" i="14"/>
  <c r="D86" i="14"/>
  <c r="F86" i="14"/>
  <c r="I86" i="14"/>
  <c r="K86" i="14"/>
  <c r="L86" i="14"/>
  <c r="T86" i="14"/>
  <c r="U86" i="14"/>
  <c r="V86" i="14"/>
  <c r="AA86" i="14"/>
  <c r="AB86" i="14"/>
  <c r="AC86" i="14"/>
  <c r="AD86" i="14"/>
  <c r="AE86" i="14"/>
  <c r="C87" i="14"/>
  <c r="D87" i="14"/>
  <c r="F87" i="14"/>
  <c r="I87" i="14"/>
  <c r="K87" i="14"/>
  <c r="L87" i="14"/>
  <c r="T87" i="14"/>
  <c r="U87" i="14"/>
  <c r="V87" i="14"/>
  <c r="AA87" i="14"/>
  <c r="AB87" i="14"/>
  <c r="AC87" i="14"/>
  <c r="AD87" i="14"/>
  <c r="AE87" i="14"/>
  <c r="C88" i="14"/>
  <c r="D88" i="14"/>
  <c r="F88" i="14"/>
  <c r="I88" i="14"/>
  <c r="K88" i="14"/>
  <c r="L88" i="14"/>
  <c r="T88" i="14"/>
  <c r="U88" i="14"/>
  <c r="V88" i="14"/>
  <c r="AA88" i="14"/>
  <c r="AB88" i="14"/>
  <c r="AC88" i="14"/>
  <c r="AD88" i="14"/>
  <c r="AE88" i="14"/>
  <c r="C89" i="14"/>
  <c r="D89" i="14"/>
  <c r="F89" i="14"/>
  <c r="I89" i="14"/>
  <c r="K89" i="14"/>
  <c r="L89" i="14"/>
  <c r="T89" i="14"/>
  <c r="U89" i="14"/>
  <c r="V89" i="14"/>
  <c r="AA89" i="14"/>
  <c r="AB89" i="14"/>
  <c r="AC89" i="14"/>
  <c r="AD89" i="14"/>
  <c r="AE89" i="14"/>
  <c r="C90" i="14"/>
  <c r="D90" i="14"/>
  <c r="F90" i="14"/>
  <c r="I90" i="14"/>
  <c r="K90" i="14"/>
  <c r="L90" i="14"/>
  <c r="T90" i="14"/>
  <c r="U90" i="14"/>
  <c r="V90" i="14"/>
  <c r="AA90" i="14"/>
  <c r="AB90" i="14"/>
  <c r="AC90" i="14"/>
  <c r="AD90" i="14"/>
  <c r="AE90" i="14"/>
  <c r="A93" i="14"/>
  <c r="F93" i="14"/>
  <c r="A94" i="14"/>
  <c r="A95" i="14"/>
  <c r="A96" i="14"/>
  <c r="C97" i="14"/>
  <c r="D97" i="14"/>
  <c r="F97" i="14"/>
  <c r="G97" i="14" s="1"/>
  <c r="I97" i="14"/>
  <c r="V97" i="14" s="1"/>
  <c r="K97" i="14"/>
  <c r="L97" i="14"/>
  <c r="T97" i="14"/>
  <c r="U97" i="14"/>
  <c r="AA97" i="14"/>
  <c r="AB97" i="14"/>
  <c r="AC97" i="14"/>
  <c r="AE97" i="14" s="1"/>
  <c r="AD97" i="14"/>
  <c r="C98" i="14"/>
  <c r="D98" i="14" s="1"/>
  <c r="F98" i="14"/>
  <c r="G98" i="14" s="1"/>
  <c r="I98" i="14"/>
  <c r="V98" i="14" s="1"/>
  <c r="K98" i="14"/>
  <c r="M98" i="14" s="1"/>
  <c r="L98" i="14"/>
  <c r="T98" i="14"/>
  <c r="AA98" i="14"/>
  <c r="AB98" i="14"/>
  <c r="AC98" i="14"/>
  <c r="AE98" i="14" s="1"/>
  <c r="AD98" i="14"/>
  <c r="A2" i="13"/>
  <c r="A3" i="13"/>
  <c r="C4" i="13"/>
  <c r="A4" i="13" s="1"/>
  <c r="A5" i="13"/>
  <c r="A6" i="13"/>
  <c r="A7" i="13"/>
  <c r="A8" i="13"/>
  <c r="M8" i="13"/>
  <c r="AE8" i="13"/>
  <c r="C9" i="13"/>
  <c r="D9" i="13" s="1"/>
  <c r="F9" i="13"/>
  <c r="G9" i="13" s="1"/>
  <c r="I9" i="13"/>
  <c r="K9" i="13"/>
  <c r="M9" i="13" s="1"/>
  <c r="L9" i="13"/>
  <c r="T9" i="13"/>
  <c r="U9" i="13"/>
  <c r="V9" i="13"/>
  <c r="AA9" i="13"/>
  <c r="AB9" i="13"/>
  <c r="AC9" i="13"/>
  <c r="AD9" i="13"/>
  <c r="A10" i="13"/>
  <c r="A11" i="13"/>
  <c r="A12" i="13"/>
  <c r="M13" i="13"/>
  <c r="A13" i="13" s="1"/>
  <c r="AE13" i="13"/>
  <c r="C14" i="13"/>
  <c r="D14" i="13"/>
  <c r="F14" i="13"/>
  <c r="I14" i="13"/>
  <c r="K14" i="13"/>
  <c r="M14" i="13" s="1"/>
  <c r="L14" i="13"/>
  <c r="T14" i="13"/>
  <c r="U14" i="13"/>
  <c r="V14" i="13"/>
  <c r="AA14" i="13"/>
  <c r="AB14" i="13"/>
  <c r="AC14" i="13"/>
  <c r="AE14" i="13" s="1"/>
  <c r="AD14" i="13"/>
  <c r="C15" i="13"/>
  <c r="D15" i="13"/>
  <c r="F15" i="13"/>
  <c r="G15" i="13" s="1"/>
  <c r="I15" i="13"/>
  <c r="K15" i="13"/>
  <c r="M15" i="13" s="1"/>
  <c r="L15" i="13"/>
  <c r="T15" i="13"/>
  <c r="U15" i="13"/>
  <c r="V15" i="13"/>
  <c r="AA15" i="13"/>
  <c r="AB15" i="13"/>
  <c r="AC15" i="13"/>
  <c r="AE15" i="13" s="1"/>
  <c r="AD15" i="13"/>
  <c r="C16" i="13"/>
  <c r="F16" i="13"/>
  <c r="G16" i="13" s="1"/>
  <c r="I16" i="13"/>
  <c r="K16" i="13"/>
  <c r="M16" i="13" s="1"/>
  <c r="L16" i="13"/>
  <c r="T16" i="13"/>
  <c r="AA16" i="13"/>
  <c r="AB16" i="13"/>
  <c r="AC16" i="13"/>
  <c r="AE16" i="13" s="1"/>
  <c r="AD16" i="13"/>
  <c r="A17" i="13"/>
  <c r="A18" i="13"/>
  <c r="A19" i="13"/>
  <c r="M20" i="13"/>
  <c r="A20" i="13" s="1"/>
  <c r="AE20" i="13"/>
  <c r="C21" i="13"/>
  <c r="D21" i="13"/>
  <c r="F21" i="13"/>
  <c r="G21" i="13" s="1"/>
  <c r="I21" i="13"/>
  <c r="K21" i="13"/>
  <c r="M21" i="13" s="1"/>
  <c r="L21" i="13"/>
  <c r="T21" i="13"/>
  <c r="U21" i="13"/>
  <c r="V21" i="13"/>
  <c r="AA21" i="13"/>
  <c r="AB21" i="13"/>
  <c r="AC21" i="13"/>
  <c r="AE21" i="13" s="1"/>
  <c r="AD21" i="13"/>
  <c r="A22" i="13"/>
  <c r="A23" i="13"/>
  <c r="A24" i="13"/>
  <c r="M25" i="13"/>
  <c r="A25" i="13" s="1"/>
  <c r="AE25" i="13"/>
  <c r="C26" i="13"/>
  <c r="D26" i="13"/>
  <c r="F26" i="13"/>
  <c r="I26" i="13"/>
  <c r="K26" i="13"/>
  <c r="L26" i="13"/>
  <c r="M26" i="13" s="1"/>
  <c r="T26" i="13"/>
  <c r="U26" i="13"/>
  <c r="V26" i="13"/>
  <c r="AA26" i="13"/>
  <c r="AB26" i="13"/>
  <c r="AC26" i="13"/>
  <c r="AD26" i="13"/>
  <c r="AE26" i="13" s="1"/>
  <c r="C27" i="13"/>
  <c r="D27" i="13"/>
  <c r="F27" i="13"/>
  <c r="G27" i="13" s="1"/>
  <c r="I27" i="13"/>
  <c r="K27" i="13"/>
  <c r="M27" i="13" s="1"/>
  <c r="L27" i="13"/>
  <c r="T27" i="13"/>
  <c r="U27" i="13"/>
  <c r="V27" i="13"/>
  <c r="AA27" i="13"/>
  <c r="AB27" i="13"/>
  <c r="AC27" i="13"/>
  <c r="AE27" i="13" s="1"/>
  <c r="AD27" i="13"/>
  <c r="C28" i="13"/>
  <c r="F28" i="13"/>
  <c r="G28" i="13" s="1"/>
  <c r="I28" i="13"/>
  <c r="K28" i="13"/>
  <c r="M28" i="13" s="1"/>
  <c r="L28" i="13"/>
  <c r="T28" i="13"/>
  <c r="AA28" i="13"/>
  <c r="AB28" i="13"/>
  <c r="AC28" i="13"/>
  <c r="AE28" i="13" s="1"/>
  <c r="AD28" i="13"/>
  <c r="C29" i="13"/>
  <c r="D29" i="13" s="1"/>
  <c r="F29" i="13"/>
  <c r="G29" i="13" s="1"/>
  <c r="I29" i="13"/>
  <c r="U29" i="13" s="1"/>
  <c r="K29" i="13"/>
  <c r="L29" i="13"/>
  <c r="M29" i="13"/>
  <c r="T29" i="13"/>
  <c r="AA29" i="13"/>
  <c r="AB29" i="13"/>
  <c r="AC29" i="13"/>
  <c r="AD29" i="13"/>
  <c r="AE29" i="13"/>
  <c r="C30" i="13"/>
  <c r="D30" i="13"/>
  <c r="F30" i="13"/>
  <c r="I30" i="13"/>
  <c r="K30" i="13"/>
  <c r="L30" i="13"/>
  <c r="M30" i="13" s="1"/>
  <c r="T30" i="13"/>
  <c r="U30" i="13"/>
  <c r="V30" i="13"/>
  <c r="AA30" i="13"/>
  <c r="AB30" i="13"/>
  <c r="AC30" i="13"/>
  <c r="AD30" i="13"/>
  <c r="AE30" i="13" s="1"/>
  <c r="A31" i="13"/>
  <c r="A32" i="13"/>
  <c r="A33" i="13"/>
  <c r="A34" i="13"/>
  <c r="M34" i="13"/>
  <c r="AE34" i="13"/>
  <c r="C35" i="13"/>
  <c r="D35" i="13" s="1"/>
  <c r="F35" i="13"/>
  <c r="G35" i="13" s="1"/>
  <c r="I35" i="13"/>
  <c r="U35" i="13" s="1"/>
  <c r="K35" i="13"/>
  <c r="L35" i="13"/>
  <c r="M35" i="13"/>
  <c r="T35" i="13"/>
  <c r="AA35" i="13"/>
  <c r="AB35" i="13"/>
  <c r="AC35" i="13"/>
  <c r="AD35" i="13"/>
  <c r="AE35" i="13"/>
  <c r="C36" i="13"/>
  <c r="D36" i="13"/>
  <c r="F36" i="13"/>
  <c r="I36" i="13"/>
  <c r="K36" i="13"/>
  <c r="L36" i="13"/>
  <c r="M36" i="13" s="1"/>
  <c r="T36" i="13"/>
  <c r="U36" i="13"/>
  <c r="V36" i="13"/>
  <c r="AA36" i="13"/>
  <c r="AB36" i="13"/>
  <c r="AC36" i="13"/>
  <c r="AD36" i="13"/>
  <c r="AE36" i="13" s="1"/>
  <c r="F38" i="13"/>
  <c r="A38" i="13" s="1"/>
  <c r="A39" i="13"/>
  <c r="A40" i="13"/>
  <c r="M40" i="13"/>
  <c r="AE40" i="13"/>
  <c r="C41" i="13"/>
  <c r="D41" i="13" s="1"/>
  <c r="F41" i="13"/>
  <c r="G41" i="13"/>
  <c r="I41" i="13"/>
  <c r="U41" i="13" s="1"/>
  <c r="K41" i="13"/>
  <c r="L41" i="13"/>
  <c r="M41" i="13"/>
  <c r="T41" i="13"/>
  <c r="AA41" i="13"/>
  <c r="AB41" i="13"/>
  <c r="AC41" i="13"/>
  <c r="AD41" i="13"/>
  <c r="AE41" i="13"/>
  <c r="C42" i="13"/>
  <c r="D42" i="13"/>
  <c r="F42" i="13"/>
  <c r="I42" i="13"/>
  <c r="K42" i="13"/>
  <c r="L42" i="13"/>
  <c r="M42" i="13" s="1"/>
  <c r="T42" i="13"/>
  <c r="U42" i="13"/>
  <c r="V42" i="13"/>
  <c r="AA42" i="13"/>
  <c r="AB42" i="13"/>
  <c r="AC42" i="13"/>
  <c r="AD42" i="13"/>
  <c r="AE42" i="13" s="1"/>
  <c r="C43" i="13"/>
  <c r="D43" i="13"/>
  <c r="F43" i="13"/>
  <c r="G43" i="13" s="1"/>
  <c r="I43" i="13"/>
  <c r="K43" i="13"/>
  <c r="M43" i="13" s="1"/>
  <c r="L43" i="13"/>
  <c r="T43" i="13"/>
  <c r="U43" i="13"/>
  <c r="V43" i="13"/>
  <c r="AA43" i="13"/>
  <c r="AB43" i="13"/>
  <c r="AC43" i="13"/>
  <c r="AE43" i="13" s="1"/>
  <c r="AD43" i="13"/>
  <c r="C44" i="13"/>
  <c r="F44" i="13"/>
  <c r="G44" i="13"/>
  <c r="I44" i="13"/>
  <c r="K44" i="13"/>
  <c r="M44" i="13" s="1"/>
  <c r="L44" i="13"/>
  <c r="T44" i="13"/>
  <c r="AA44" i="13"/>
  <c r="AB44" i="13"/>
  <c r="AC44" i="13"/>
  <c r="AE44" i="13" s="1"/>
  <c r="AD44" i="13"/>
  <c r="C45" i="13"/>
  <c r="D45" i="13" s="1"/>
  <c r="F45" i="13"/>
  <c r="G45" i="13"/>
  <c r="I45" i="13"/>
  <c r="U45" i="13" s="1"/>
  <c r="K45" i="13"/>
  <c r="L45" i="13"/>
  <c r="M45" i="13"/>
  <c r="T45" i="13"/>
  <c r="AA45" i="13"/>
  <c r="AB45" i="13"/>
  <c r="AC45" i="13"/>
  <c r="AD45" i="13"/>
  <c r="AE45" i="13"/>
  <c r="C46" i="13"/>
  <c r="D46" i="13"/>
  <c r="F46" i="13"/>
  <c r="I46" i="13"/>
  <c r="K46" i="13"/>
  <c r="L46" i="13"/>
  <c r="M46" i="13" s="1"/>
  <c r="T46" i="13"/>
  <c r="U46" i="13"/>
  <c r="V46" i="13"/>
  <c r="AA46" i="13"/>
  <c r="AB46" i="13"/>
  <c r="AC46" i="13"/>
  <c r="AD46" i="13"/>
  <c r="AE46" i="13" s="1"/>
  <c r="C47" i="13"/>
  <c r="D47" i="13"/>
  <c r="F47" i="13"/>
  <c r="G47" i="13" s="1"/>
  <c r="I47" i="13"/>
  <c r="K47" i="13"/>
  <c r="M47" i="13" s="1"/>
  <c r="L47" i="13"/>
  <c r="T47" i="13"/>
  <c r="U47" i="13"/>
  <c r="V47" i="13"/>
  <c r="AA47" i="13"/>
  <c r="AB47" i="13"/>
  <c r="AC47" i="13"/>
  <c r="AE47" i="13" s="1"/>
  <c r="AD47" i="13"/>
  <c r="C48" i="13"/>
  <c r="F48" i="13"/>
  <c r="G48" i="13"/>
  <c r="I48" i="13"/>
  <c r="K48" i="13"/>
  <c r="M48" i="13" s="1"/>
  <c r="L48" i="13"/>
  <c r="T48" i="13"/>
  <c r="AA48" i="13"/>
  <c r="AB48" i="13"/>
  <c r="AC48" i="13"/>
  <c r="AE48" i="13" s="1"/>
  <c r="AD48" i="13"/>
  <c r="A51" i="13"/>
  <c r="F51" i="13"/>
  <c r="A52" i="13"/>
  <c r="A53" i="13"/>
  <c r="C54" i="13"/>
  <c r="D54" i="13" s="1"/>
  <c r="F54" i="13"/>
  <c r="G54" i="13" s="1"/>
  <c r="I54" i="13"/>
  <c r="V54" i="13" s="1"/>
  <c r="K54" i="13"/>
  <c r="L54" i="13"/>
  <c r="T54" i="13"/>
  <c r="U54" i="13"/>
  <c r="AA54" i="13"/>
  <c r="AB54" i="13"/>
  <c r="AC54" i="13"/>
  <c r="AE54" i="13" s="1"/>
  <c r="AD54" i="13"/>
  <c r="C55" i="13"/>
  <c r="D55" i="13" s="1"/>
  <c r="F55" i="13"/>
  <c r="G55" i="13" s="1"/>
  <c r="I55" i="13"/>
  <c r="V55" i="13" s="1"/>
  <c r="K55" i="13"/>
  <c r="L55" i="13"/>
  <c r="T55" i="13"/>
  <c r="U55" i="13"/>
  <c r="AA55" i="13"/>
  <c r="AB55" i="13"/>
  <c r="AC55" i="13"/>
  <c r="AE55" i="13" s="1"/>
  <c r="AD55" i="13"/>
  <c r="C56" i="13"/>
  <c r="D56" i="13" s="1"/>
  <c r="F56" i="13"/>
  <c r="G56" i="13" s="1"/>
  <c r="I56" i="13"/>
  <c r="V56" i="13" s="1"/>
  <c r="K56" i="13"/>
  <c r="L56" i="13"/>
  <c r="T56" i="13"/>
  <c r="U56" i="13"/>
  <c r="AA56" i="13"/>
  <c r="AB56" i="13"/>
  <c r="AC56" i="13"/>
  <c r="AD56" i="13"/>
  <c r="AE56" i="13"/>
  <c r="A59" i="13"/>
  <c r="F59" i="13"/>
  <c r="A60" i="13"/>
  <c r="A61" i="13"/>
  <c r="C62" i="13"/>
  <c r="D62" i="13" s="1"/>
  <c r="F62" i="13"/>
  <c r="G62" i="13" s="1"/>
  <c r="I62" i="13"/>
  <c r="V62" i="13" s="1"/>
  <c r="K62" i="13"/>
  <c r="L62" i="13"/>
  <c r="T62" i="13"/>
  <c r="U62" i="13"/>
  <c r="AA62" i="13"/>
  <c r="AB62" i="13"/>
  <c r="AC62" i="13"/>
  <c r="AE62" i="13" s="1"/>
  <c r="AD62" i="13"/>
  <c r="A2" i="12"/>
  <c r="A3" i="12"/>
  <c r="C4" i="12"/>
  <c r="A4" i="12" s="1"/>
  <c r="A5" i="12"/>
  <c r="A6" i="12"/>
  <c r="A7" i="12"/>
  <c r="A8" i="12"/>
  <c r="M8" i="12"/>
  <c r="AE8" i="12"/>
  <c r="C9" i="12"/>
  <c r="D9" i="12"/>
  <c r="F9" i="12"/>
  <c r="G9" i="12" s="1"/>
  <c r="I9" i="12"/>
  <c r="K9" i="12"/>
  <c r="L9" i="12"/>
  <c r="T9" i="12"/>
  <c r="AA9" i="12"/>
  <c r="AB9" i="12"/>
  <c r="AC9" i="12"/>
  <c r="AD9" i="12"/>
  <c r="AE9" i="12"/>
  <c r="C10" i="12"/>
  <c r="D10" i="12"/>
  <c r="F10" i="12"/>
  <c r="I10" i="12"/>
  <c r="K10" i="12"/>
  <c r="L10" i="12"/>
  <c r="M10" i="12" s="1"/>
  <c r="T10" i="12"/>
  <c r="AA10" i="12"/>
  <c r="AB10" i="12"/>
  <c r="AC10" i="12"/>
  <c r="AE10" i="12" s="1"/>
  <c r="AD10" i="12"/>
  <c r="A11" i="12"/>
  <c r="A12" i="12"/>
  <c r="A13" i="12"/>
  <c r="M14" i="12"/>
  <c r="A14" i="12" s="1"/>
  <c r="AE14" i="12"/>
  <c r="C15" i="12"/>
  <c r="D15" i="12" s="1"/>
  <c r="F15" i="12"/>
  <c r="G15" i="12" s="1"/>
  <c r="I15" i="12"/>
  <c r="K15" i="12"/>
  <c r="M15" i="12" s="1"/>
  <c r="L15" i="12"/>
  <c r="T15" i="12"/>
  <c r="AA15" i="12"/>
  <c r="AB15" i="12"/>
  <c r="AC15" i="12"/>
  <c r="AD15" i="12"/>
  <c r="AE15" i="12" s="1"/>
  <c r="C16" i="12"/>
  <c r="D16" i="12"/>
  <c r="F16" i="12"/>
  <c r="G16" i="12" s="1"/>
  <c r="I16" i="12"/>
  <c r="K16" i="12"/>
  <c r="M16" i="12" s="1"/>
  <c r="L16" i="12"/>
  <c r="T16" i="12"/>
  <c r="AA16" i="12"/>
  <c r="AC16" i="12"/>
  <c r="AD16" i="12"/>
  <c r="A17" i="12"/>
  <c r="A18" i="12"/>
  <c r="A19" i="12"/>
  <c r="M20" i="12"/>
  <c r="A20" i="12" s="1"/>
  <c r="AE20" i="12"/>
  <c r="C21" i="12"/>
  <c r="D21" i="12"/>
  <c r="F21" i="12"/>
  <c r="G21" i="12"/>
  <c r="I21" i="12"/>
  <c r="K21" i="12"/>
  <c r="L21" i="12"/>
  <c r="M21" i="12"/>
  <c r="T21" i="12"/>
  <c r="U21" i="12"/>
  <c r="V21" i="12"/>
  <c r="AA21" i="12"/>
  <c r="AC21" i="12"/>
  <c r="AD21" i="12"/>
  <c r="AE21" i="12" s="1"/>
  <c r="C22" i="12"/>
  <c r="D22" i="12"/>
  <c r="F22" i="12"/>
  <c r="G22" i="12"/>
  <c r="I22" i="12"/>
  <c r="K22" i="12"/>
  <c r="L22" i="12"/>
  <c r="M22" i="12"/>
  <c r="T22" i="12"/>
  <c r="U22" i="12"/>
  <c r="V22" i="12"/>
  <c r="AA22" i="12"/>
  <c r="AB22" i="12"/>
  <c r="AC22" i="12"/>
  <c r="AD22" i="12"/>
  <c r="AE22" i="12"/>
  <c r="C23" i="12"/>
  <c r="D23" i="12"/>
  <c r="F23" i="12"/>
  <c r="G23" i="12" s="1"/>
  <c r="I23" i="12"/>
  <c r="V23" i="12" s="1"/>
  <c r="K23" i="12"/>
  <c r="L23" i="12"/>
  <c r="T23" i="12"/>
  <c r="U23" i="12"/>
  <c r="AA23" i="12"/>
  <c r="AB23" i="12"/>
  <c r="AC23" i="12"/>
  <c r="AE23" i="12" s="1"/>
  <c r="AD23" i="12"/>
  <c r="C24" i="12"/>
  <c r="D24" i="12"/>
  <c r="F24" i="12"/>
  <c r="G24" i="12"/>
  <c r="K24" i="12"/>
  <c r="L24" i="12"/>
  <c r="T24" i="12"/>
  <c r="V24" i="12" s="1"/>
  <c r="U24" i="12"/>
  <c r="AA24" i="12"/>
  <c r="AB24" i="12"/>
  <c r="AC24" i="12"/>
  <c r="AE24" i="12" s="1"/>
  <c r="AD24" i="12"/>
  <c r="C25" i="12"/>
  <c r="D25" i="12"/>
  <c r="F25" i="12"/>
  <c r="G25" i="12"/>
  <c r="I25" i="12"/>
  <c r="V25" i="12" s="1"/>
  <c r="K25" i="12"/>
  <c r="L25" i="12"/>
  <c r="M25" i="12"/>
  <c r="T25" i="12"/>
  <c r="U25" i="12"/>
  <c r="AA25" i="12"/>
  <c r="AB25" i="12"/>
  <c r="AC25" i="12"/>
  <c r="AE25" i="12" s="1"/>
  <c r="C26" i="12"/>
  <c r="D26" i="12"/>
  <c r="F26" i="12"/>
  <c r="G26" i="12"/>
  <c r="K26" i="12"/>
  <c r="L26" i="12"/>
  <c r="T26" i="12"/>
  <c r="V26" i="12" s="1"/>
  <c r="U26" i="12"/>
  <c r="AA26" i="12"/>
  <c r="AB26" i="12"/>
  <c r="AC26" i="12"/>
  <c r="AE26" i="12" s="1"/>
  <c r="AD26" i="12"/>
  <c r="C27" i="12"/>
  <c r="D27" i="12"/>
  <c r="F27" i="12"/>
  <c r="G27" i="12"/>
  <c r="I27" i="12"/>
  <c r="V27" i="12" s="1"/>
  <c r="K27" i="12"/>
  <c r="L27" i="12"/>
  <c r="M27" i="12"/>
  <c r="T27" i="12"/>
  <c r="U27" i="12"/>
  <c r="AA27" i="12"/>
  <c r="AB27" i="12"/>
  <c r="AC27" i="12"/>
  <c r="AE27" i="12" s="1"/>
  <c r="AD27" i="12"/>
  <c r="C28" i="12"/>
  <c r="D28" i="12" s="1"/>
  <c r="F28" i="12"/>
  <c r="G28" i="12" s="1"/>
  <c r="K28" i="12"/>
  <c r="M28" i="12" s="1"/>
  <c r="L28" i="12"/>
  <c r="T28" i="12"/>
  <c r="V28" i="12" s="1"/>
  <c r="U28" i="12"/>
  <c r="AA28" i="12"/>
  <c r="AB28" i="12"/>
  <c r="AC28" i="12"/>
  <c r="AD28" i="12"/>
  <c r="AE28" i="12"/>
  <c r="C29" i="12"/>
  <c r="D29" i="12" s="1"/>
  <c r="F29" i="12"/>
  <c r="G29" i="12" s="1"/>
  <c r="I29" i="12"/>
  <c r="U29" i="12" s="1"/>
  <c r="K29" i="12"/>
  <c r="L29" i="12"/>
  <c r="M29" i="12" s="1"/>
  <c r="T29" i="12"/>
  <c r="AA29" i="12"/>
  <c r="AB29" i="12"/>
  <c r="AC29" i="12"/>
  <c r="AD29" i="12"/>
  <c r="AE29" i="12"/>
  <c r="A30" i="12"/>
  <c r="A31" i="12"/>
  <c r="A32" i="12"/>
  <c r="A33" i="12"/>
  <c r="M33" i="12"/>
  <c r="AE33" i="12"/>
  <c r="C34" i="12"/>
  <c r="D34" i="12" s="1"/>
  <c r="F34" i="12"/>
  <c r="G34" i="12"/>
  <c r="I34" i="12"/>
  <c r="K34" i="12"/>
  <c r="M34" i="12" s="1"/>
  <c r="L34" i="12"/>
  <c r="T34" i="12"/>
  <c r="AA34" i="12"/>
  <c r="AB34" i="12"/>
  <c r="AC34" i="12"/>
  <c r="AD34" i="12"/>
  <c r="AE34" i="12" s="1"/>
  <c r="C35" i="12"/>
  <c r="D35" i="12" s="1"/>
  <c r="F35" i="12"/>
  <c r="G35" i="12" s="1"/>
  <c r="I35" i="12"/>
  <c r="K35" i="12"/>
  <c r="M35" i="12" s="1"/>
  <c r="L35" i="12"/>
  <c r="T35" i="12"/>
  <c r="AA35" i="12"/>
  <c r="AB35" i="12"/>
  <c r="AC35" i="12"/>
  <c r="AD35" i="12"/>
  <c r="AE35" i="12" s="1"/>
  <c r="C36" i="12"/>
  <c r="D36" i="12"/>
  <c r="F36" i="12"/>
  <c r="G36" i="12"/>
  <c r="I36" i="12"/>
  <c r="K36" i="12"/>
  <c r="L36" i="12"/>
  <c r="M36" i="12"/>
  <c r="A36" i="12" s="1"/>
  <c r="T36" i="12"/>
  <c r="AA36" i="12"/>
  <c r="AB36" i="12"/>
  <c r="AC36" i="12"/>
  <c r="AE36" i="12" s="1"/>
  <c r="AD36" i="12"/>
  <c r="C37" i="12"/>
  <c r="F37" i="12"/>
  <c r="G37" i="12" s="1"/>
  <c r="I37" i="12"/>
  <c r="K37" i="12"/>
  <c r="L37" i="12"/>
  <c r="M37" i="12" s="1"/>
  <c r="T37" i="12"/>
  <c r="AA37" i="12"/>
  <c r="AB37" i="12"/>
  <c r="AC37" i="12"/>
  <c r="AE37" i="12" s="1"/>
  <c r="AD37" i="12"/>
  <c r="C38" i="12"/>
  <c r="D38" i="12"/>
  <c r="F38" i="12"/>
  <c r="G38" i="12"/>
  <c r="I38" i="12"/>
  <c r="K38" i="12"/>
  <c r="M38" i="12" s="1"/>
  <c r="A38" i="12" s="1"/>
  <c r="L38" i="12"/>
  <c r="T38" i="12"/>
  <c r="AA38" i="12"/>
  <c r="AB38" i="12"/>
  <c r="AC38" i="12"/>
  <c r="AD38" i="12"/>
  <c r="AE38" i="12"/>
  <c r="C39" i="12"/>
  <c r="D39" i="12" s="1"/>
  <c r="F39" i="12"/>
  <c r="G39" i="12" s="1"/>
  <c r="I39" i="12"/>
  <c r="K39" i="12"/>
  <c r="M39" i="12" s="1"/>
  <c r="L39" i="12"/>
  <c r="T39" i="12"/>
  <c r="AA39" i="12"/>
  <c r="AB39" i="12"/>
  <c r="AC39" i="12"/>
  <c r="AE39" i="12"/>
  <c r="A40" i="12"/>
  <c r="A41" i="12"/>
  <c r="A42" i="12"/>
  <c r="A43" i="12"/>
  <c r="M43" i="12"/>
  <c r="AE43" i="12"/>
  <c r="C44" i="12"/>
  <c r="D44" i="12" s="1"/>
  <c r="F44" i="12"/>
  <c r="G44" i="12" s="1"/>
  <c r="I44" i="12"/>
  <c r="K44" i="12"/>
  <c r="M44" i="12" s="1"/>
  <c r="L44" i="12"/>
  <c r="T44" i="12"/>
  <c r="AA44" i="12"/>
  <c r="AB44" i="12"/>
  <c r="AC44" i="12"/>
  <c r="AD44" i="12"/>
  <c r="AE44" i="12" s="1"/>
  <c r="C45" i="12"/>
  <c r="D45" i="12"/>
  <c r="F45" i="12"/>
  <c r="G45" i="12" s="1"/>
  <c r="I45" i="12"/>
  <c r="K45" i="12"/>
  <c r="L45" i="12"/>
  <c r="M45" i="12"/>
  <c r="T45" i="12"/>
  <c r="AA45" i="12"/>
  <c r="AB45" i="12"/>
  <c r="AC45" i="12"/>
  <c r="AE45" i="12" s="1"/>
  <c r="AD45" i="12"/>
  <c r="F47" i="12"/>
  <c r="A47" i="12" s="1"/>
  <c r="A48" i="12"/>
  <c r="A49" i="12"/>
  <c r="M49" i="12"/>
  <c r="AE49" i="12"/>
  <c r="C50" i="12"/>
  <c r="D50" i="12" s="1"/>
  <c r="F50" i="12"/>
  <c r="G50" i="12" s="1"/>
  <c r="I50" i="12"/>
  <c r="K50" i="12"/>
  <c r="M50" i="12" s="1"/>
  <c r="L50" i="12"/>
  <c r="T50" i="12"/>
  <c r="AA50" i="12"/>
  <c r="AB50" i="12"/>
  <c r="AC50" i="12"/>
  <c r="AD50" i="12"/>
  <c r="AE50" i="12" s="1"/>
  <c r="C51" i="12"/>
  <c r="D51" i="12"/>
  <c r="F51" i="12"/>
  <c r="G51" i="12"/>
  <c r="I51" i="12"/>
  <c r="K51" i="12"/>
  <c r="L51" i="12"/>
  <c r="M51" i="12"/>
  <c r="A51" i="12" s="1"/>
  <c r="T51" i="12"/>
  <c r="AA51" i="12"/>
  <c r="AB51" i="12"/>
  <c r="AC51" i="12"/>
  <c r="AE51" i="12" s="1"/>
  <c r="AD51" i="12"/>
  <c r="C52" i="12"/>
  <c r="F52" i="12"/>
  <c r="G52" i="12" s="1"/>
  <c r="I52" i="12"/>
  <c r="K52" i="12"/>
  <c r="L52" i="12"/>
  <c r="M52" i="12" s="1"/>
  <c r="T52" i="12"/>
  <c r="AA52" i="12"/>
  <c r="AB52" i="12"/>
  <c r="AC52" i="12"/>
  <c r="AE52" i="12" s="1"/>
  <c r="AD52" i="12"/>
  <c r="C53" i="12"/>
  <c r="D53" i="12"/>
  <c r="F53" i="12"/>
  <c r="G53" i="12"/>
  <c r="I53" i="12"/>
  <c r="K53" i="12"/>
  <c r="M53" i="12" s="1"/>
  <c r="A53" i="12" s="1"/>
  <c r="L53" i="12"/>
  <c r="T53" i="12"/>
  <c r="AA53" i="12"/>
  <c r="AB53" i="12"/>
  <c r="AC53" i="12"/>
  <c r="AD53" i="12"/>
  <c r="AE53" i="12"/>
  <c r="C54" i="12"/>
  <c r="D54" i="12" s="1"/>
  <c r="F54" i="12"/>
  <c r="G54" i="12" s="1"/>
  <c r="I54" i="12"/>
  <c r="K54" i="12"/>
  <c r="M54" i="12" s="1"/>
  <c r="L54" i="12"/>
  <c r="T54" i="12"/>
  <c r="AA54" i="12"/>
  <c r="AB54" i="12"/>
  <c r="AC54" i="12"/>
  <c r="AD54" i="12"/>
  <c r="AE54" i="12" s="1"/>
  <c r="C55" i="12"/>
  <c r="D55" i="12"/>
  <c r="F55" i="12"/>
  <c r="G55" i="12"/>
  <c r="I55" i="12"/>
  <c r="K55" i="12"/>
  <c r="L55" i="12"/>
  <c r="M55" i="12"/>
  <c r="A55" i="12" s="1"/>
  <c r="T55" i="12"/>
  <c r="AA55" i="12"/>
  <c r="AB55" i="12"/>
  <c r="AC55" i="12"/>
  <c r="AE55" i="12" s="1"/>
  <c r="AD55" i="12"/>
  <c r="C56" i="12"/>
  <c r="F56" i="12"/>
  <c r="G56" i="12" s="1"/>
  <c r="I56" i="12"/>
  <c r="K56" i="12"/>
  <c r="L56" i="12"/>
  <c r="M56" i="12" s="1"/>
  <c r="T56" i="12"/>
  <c r="AA56" i="12"/>
  <c r="AB56" i="12"/>
  <c r="AC56" i="12"/>
  <c r="AE56" i="12" s="1"/>
  <c r="AD56" i="12"/>
  <c r="C57" i="12"/>
  <c r="D57" i="12"/>
  <c r="F57" i="12"/>
  <c r="G57" i="12"/>
  <c r="I57" i="12"/>
  <c r="K57" i="12"/>
  <c r="M57" i="12" s="1"/>
  <c r="A57" i="12" s="1"/>
  <c r="L57" i="12"/>
  <c r="T57" i="12"/>
  <c r="AA57" i="12"/>
  <c r="AB57" i="12"/>
  <c r="AC57" i="12"/>
  <c r="AE57" i="12" s="1"/>
  <c r="AD57" i="12"/>
  <c r="C58" i="12"/>
  <c r="D58" i="12" s="1"/>
  <c r="F58" i="12"/>
  <c r="G58" i="12" s="1"/>
  <c r="I58" i="12"/>
  <c r="K58" i="12"/>
  <c r="M58" i="12" s="1"/>
  <c r="L58" i="12"/>
  <c r="T58" i="12"/>
  <c r="AA58" i="12"/>
  <c r="AB58" i="12"/>
  <c r="AC58" i="12"/>
  <c r="AD58" i="12"/>
  <c r="AE58" i="12" s="1"/>
  <c r="A60" i="12"/>
  <c r="F60" i="12"/>
  <c r="A61" i="12"/>
  <c r="A62" i="12"/>
  <c r="C63" i="12"/>
  <c r="D63" i="12"/>
  <c r="F63" i="12"/>
  <c r="G63" i="12" s="1"/>
  <c r="I63" i="12"/>
  <c r="K63" i="12"/>
  <c r="L63" i="12"/>
  <c r="T63" i="12"/>
  <c r="AA63" i="12"/>
  <c r="AB63" i="12"/>
  <c r="AC63" i="12"/>
  <c r="AE63" i="12" s="1"/>
  <c r="AD63" i="12"/>
  <c r="C64" i="12"/>
  <c r="D64" i="12"/>
  <c r="F64" i="12"/>
  <c r="G64" i="12" s="1"/>
  <c r="I64" i="12"/>
  <c r="K64" i="12"/>
  <c r="L64" i="12"/>
  <c r="T64" i="12"/>
  <c r="AA64" i="12"/>
  <c r="AC64" i="12"/>
  <c r="AE64" i="12" s="1"/>
  <c r="AD64" i="12"/>
  <c r="C65" i="12"/>
  <c r="A65" i="12" s="1"/>
  <c r="F65" i="12"/>
  <c r="G65" i="12" s="1"/>
  <c r="I65" i="12"/>
  <c r="K65" i="12"/>
  <c r="L65" i="12"/>
  <c r="T65" i="12"/>
  <c r="AA65" i="12"/>
  <c r="AB65" i="12"/>
  <c r="AC65" i="12"/>
  <c r="AD65" i="12"/>
  <c r="AE65" i="12"/>
  <c r="C66" i="12"/>
  <c r="D66" i="12" s="1"/>
  <c r="F66" i="12"/>
  <c r="G66" i="12" s="1"/>
  <c r="I66" i="12"/>
  <c r="K66" i="12"/>
  <c r="L66" i="12"/>
  <c r="T66" i="12"/>
  <c r="AA66" i="12"/>
  <c r="AB66" i="12"/>
  <c r="AC66" i="12"/>
  <c r="AE66" i="12" s="1"/>
  <c r="AD66" i="12"/>
  <c r="F68" i="12"/>
  <c r="A68" i="12" s="1"/>
  <c r="A69" i="12"/>
  <c r="A70" i="12"/>
  <c r="C71" i="12"/>
  <c r="A71" i="12" s="1"/>
  <c r="F71" i="12"/>
  <c r="G71" i="12" s="1"/>
  <c r="I71" i="12"/>
  <c r="K71" i="12"/>
  <c r="L71" i="12"/>
  <c r="T71" i="12"/>
  <c r="AA71" i="12"/>
  <c r="AB71" i="12"/>
  <c r="AC71" i="12"/>
  <c r="AD71" i="12"/>
  <c r="AE71" i="12"/>
  <c r="C72" i="12"/>
  <c r="D72" i="12" s="1"/>
  <c r="F72" i="12"/>
  <c r="G72" i="12" s="1"/>
  <c r="I72" i="12"/>
  <c r="K72" i="12"/>
  <c r="L72" i="12"/>
  <c r="T72" i="12"/>
  <c r="AA72" i="12"/>
  <c r="AB72" i="12"/>
  <c r="AC72" i="12"/>
  <c r="AE72" i="12" s="1"/>
  <c r="AD72" i="12"/>
  <c r="A2" i="11"/>
  <c r="A3" i="11"/>
  <c r="C4" i="11"/>
  <c r="A4" i="11" s="1"/>
  <c r="A5" i="11"/>
  <c r="A6" i="11"/>
  <c r="A7" i="11"/>
  <c r="A8" i="11"/>
  <c r="M8" i="11"/>
  <c r="AE8" i="11"/>
  <c r="C9" i="11"/>
  <c r="D9" i="11" s="1"/>
  <c r="F9" i="11"/>
  <c r="G9" i="11" s="1"/>
  <c r="I9" i="11"/>
  <c r="K9" i="11"/>
  <c r="M9" i="11" s="1"/>
  <c r="L9" i="11"/>
  <c r="T9" i="11"/>
  <c r="AA9" i="11"/>
  <c r="AB9" i="11"/>
  <c r="AC9" i="11"/>
  <c r="AE9" i="11" s="1"/>
  <c r="AD9" i="11"/>
  <c r="C10" i="11"/>
  <c r="D10" i="11"/>
  <c r="F10" i="11"/>
  <c r="G10" i="11"/>
  <c r="I10" i="11"/>
  <c r="K10" i="11"/>
  <c r="L10" i="11"/>
  <c r="M10" i="11"/>
  <c r="A10" i="11" s="1"/>
  <c r="T10" i="11"/>
  <c r="AA10" i="11"/>
  <c r="AB10" i="11"/>
  <c r="AC10" i="11"/>
  <c r="AE10" i="11" s="1"/>
  <c r="AD10" i="11"/>
  <c r="C11" i="11"/>
  <c r="A11" i="11" s="1"/>
  <c r="F11" i="11"/>
  <c r="G11" i="11" s="1"/>
  <c r="I11" i="11"/>
  <c r="K11" i="11"/>
  <c r="M11" i="11" s="1"/>
  <c r="L11" i="11"/>
  <c r="T11" i="11"/>
  <c r="AA11" i="11"/>
  <c r="AB11" i="11"/>
  <c r="AC11" i="11"/>
  <c r="AE11" i="11" s="1"/>
  <c r="AD11" i="11"/>
  <c r="C12" i="11"/>
  <c r="D12" i="11"/>
  <c r="F12" i="11"/>
  <c r="G12" i="11"/>
  <c r="I12" i="11"/>
  <c r="K12" i="11"/>
  <c r="M12" i="11" s="1"/>
  <c r="A12" i="11" s="1"/>
  <c r="L12" i="11"/>
  <c r="T12" i="11"/>
  <c r="AA12" i="11"/>
  <c r="AB12" i="11"/>
  <c r="AC12" i="11"/>
  <c r="AE12" i="11" s="1"/>
  <c r="AD12" i="11"/>
  <c r="C13" i="11"/>
  <c r="D13" i="11" s="1"/>
  <c r="F13" i="11"/>
  <c r="G13" i="11" s="1"/>
  <c r="I13" i="11"/>
  <c r="K13" i="11"/>
  <c r="M13" i="11" s="1"/>
  <c r="L13" i="11"/>
  <c r="T13" i="11"/>
  <c r="AA13" i="11"/>
  <c r="AB13" i="11"/>
  <c r="AC13" i="11"/>
  <c r="AD13" i="11"/>
  <c r="AE13" i="11" s="1"/>
  <c r="C14" i="11"/>
  <c r="D14" i="11"/>
  <c r="F14" i="11"/>
  <c r="G14" i="11"/>
  <c r="I14" i="11"/>
  <c r="K14" i="11"/>
  <c r="M14" i="11" s="1"/>
  <c r="A14" i="11" s="1"/>
  <c r="L14" i="11"/>
  <c r="T14" i="11"/>
  <c r="AA14" i="11"/>
  <c r="AB14" i="11"/>
  <c r="AC14" i="11"/>
  <c r="AE14" i="11" s="1"/>
  <c r="AD14" i="11"/>
  <c r="A15" i="11"/>
  <c r="A17" i="11"/>
  <c r="A18" i="11"/>
  <c r="C19" i="11"/>
  <c r="D19" i="11"/>
  <c r="F19" i="11"/>
  <c r="G19" i="11"/>
  <c r="I19" i="11"/>
  <c r="K19" i="11"/>
  <c r="L19" i="11"/>
  <c r="M19" i="11"/>
  <c r="A19" i="11" s="1"/>
  <c r="T19" i="11"/>
  <c r="AA19" i="11"/>
  <c r="AB19" i="11"/>
  <c r="AC19" i="11"/>
  <c r="AE19" i="11" s="1"/>
  <c r="AD19" i="11"/>
  <c r="C20" i="11"/>
  <c r="F20" i="11"/>
  <c r="G20" i="11" s="1"/>
  <c r="I20" i="11"/>
  <c r="K20" i="11"/>
  <c r="L20" i="11"/>
  <c r="M20" i="11" s="1"/>
  <c r="T20" i="11"/>
  <c r="AA20" i="11"/>
  <c r="AB20" i="11"/>
  <c r="AC20" i="11"/>
  <c r="AE20" i="11" s="1"/>
  <c r="AD20" i="11"/>
  <c r="C21" i="11"/>
  <c r="D21" i="11"/>
  <c r="F21" i="11"/>
  <c r="G21" i="11"/>
  <c r="I21" i="11"/>
  <c r="K21" i="11"/>
  <c r="M21" i="11" s="1"/>
  <c r="A21" i="11" s="1"/>
  <c r="L21" i="11"/>
  <c r="T21" i="11"/>
  <c r="AA21" i="11"/>
  <c r="AB21" i="11"/>
  <c r="AC21" i="11"/>
  <c r="AD21" i="11"/>
  <c r="AE21" i="11"/>
  <c r="C22" i="11"/>
  <c r="D22" i="11" s="1"/>
  <c r="F22" i="11"/>
  <c r="G22" i="11" s="1"/>
  <c r="I22" i="11"/>
  <c r="K22" i="11"/>
  <c r="M22" i="11" s="1"/>
  <c r="L22" i="11"/>
  <c r="T22" i="11"/>
  <c r="AA22" i="11"/>
  <c r="AB22" i="11"/>
  <c r="AC22" i="11"/>
  <c r="AD22" i="11"/>
  <c r="AE22" i="11" s="1"/>
  <c r="C23" i="11"/>
  <c r="D23" i="11"/>
  <c r="F23" i="11"/>
  <c r="G23" i="11"/>
  <c r="I23" i="11"/>
  <c r="K23" i="11"/>
  <c r="L23" i="11"/>
  <c r="M23" i="11"/>
  <c r="A23" i="11" s="1"/>
  <c r="T23" i="11"/>
  <c r="AA23" i="11"/>
  <c r="AB23" i="11"/>
  <c r="AC23" i="11"/>
  <c r="AD23" i="11"/>
  <c r="AE23" i="11"/>
  <c r="C24" i="11"/>
  <c r="F24" i="11"/>
  <c r="G24" i="11" s="1"/>
  <c r="I24" i="11"/>
  <c r="K24" i="11"/>
  <c r="L24" i="11"/>
  <c r="M24" i="11" s="1"/>
  <c r="T24" i="11"/>
  <c r="AA24" i="11"/>
  <c r="AB24" i="11"/>
  <c r="AC24" i="11"/>
  <c r="AD24" i="11"/>
  <c r="A25" i="11"/>
  <c r="F26" i="11"/>
  <c r="A26" i="11" s="1"/>
  <c r="A27" i="11"/>
  <c r="A28" i="11"/>
  <c r="C29" i="11"/>
  <c r="F29" i="11"/>
  <c r="G29" i="11" s="1"/>
  <c r="I29" i="11"/>
  <c r="K29" i="11"/>
  <c r="L29" i="11"/>
  <c r="T29" i="11"/>
  <c r="AA29" i="11"/>
  <c r="AB29" i="11"/>
  <c r="AC29" i="11"/>
  <c r="AD29" i="11"/>
  <c r="AE29" i="11"/>
  <c r="C30" i="11"/>
  <c r="F30" i="11"/>
  <c r="G30" i="11" s="1"/>
  <c r="I30" i="11"/>
  <c r="K30" i="11"/>
  <c r="L30" i="11"/>
  <c r="T30" i="11"/>
  <c r="AA30" i="11"/>
  <c r="AB30" i="11"/>
  <c r="AC30" i="11"/>
  <c r="AD30" i="11"/>
  <c r="AE30" i="11"/>
  <c r="C31" i="11"/>
  <c r="F31" i="11"/>
  <c r="G31" i="11" s="1"/>
  <c r="I31" i="11"/>
  <c r="K31" i="11"/>
  <c r="L31" i="11"/>
  <c r="T31" i="11"/>
  <c r="AA31" i="11"/>
  <c r="AB31" i="11"/>
  <c r="AC31" i="11"/>
  <c r="AE31" i="11" s="1"/>
  <c r="AD31" i="11"/>
  <c r="C32" i="11"/>
  <c r="F32" i="11"/>
  <c r="G32" i="11" s="1"/>
  <c r="I32" i="11"/>
  <c r="K32" i="11"/>
  <c r="L32" i="11"/>
  <c r="T32" i="11"/>
  <c r="AA32" i="11"/>
  <c r="AB32" i="11"/>
  <c r="AC32" i="11"/>
  <c r="AE32" i="11" s="1"/>
  <c r="AD32" i="11"/>
  <c r="C33" i="11"/>
  <c r="F33" i="11"/>
  <c r="G33" i="11" s="1"/>
  <c r="I33" i="11"/>
  <c r="K33" i="11"/>
  <c r="L33" i="11"/>
  <c r="T33" i="11"/>
  <c r="AA33" i="11"/>
  <c r="AB33" i="11"/>
  <c r="AC33" i="11"/>
  <c r="AE33" i="11" s="1"/>
  <c r="AD33" i="11"/>
  <c r="C34" i="11"/>
  <c r="F34" i="11"/>
  <c r="G34" i="11" s="1"/>
  <c r="I34" i="11"/>
  <c r="K34" i="11"/>
  <c r="L34" i="11"/>
  <c r="T34" i="11"/>
  <c r="AA34" i="11"/>
  <c r="AB34" i="11"/>
  <c r="AC34" i="11"/>
  <c r="AD34" i="11"/>
  <c r="AE34" i="11"/>
  <c r="C35" i="11"/>
  <c r="F35" i="11"/>
  <c r="G35" i="11" s="1"/>
  <c r="I35" i="11"/>
  <c r="K35" i="11"/>
  <c r="L35" i="11"/>
  <c r="T35" i="11"/>
  <c r="AA35" i="11"/>
  <c r="AB35" i="11"/>
  <c r="AC35" i="11"/>
  <c r="AD35" i="11"/>
  <c r="AE35" i="11"/>
  <c r="C36" i="11"/>
  <c r="F36" i="11"/>
  <c r="G36" i="11" s="1"/>
  <c r="I36" i="11"/>
  <c r="K36" i="11"/>
  <c r="L36" i="11"/>
  <c r="T36" i="11"/>
  <c r="AA36" i="11"/>
  <c r="AB36" i="11"/>
  <c r="AC36" i="11"/>
  <c r="AE36" i="11" s="1"/>
  <c r="AD36" i="11"/>
  <c r="C37" i="11"/>
  <c r="F37" i="11"/>
  <c r="G37" i="11" s="1"/>
  <c r="I37" i="11"/>
  <c r="K37" i="11"/>
  <c r="L37" i="11"/>
  <c r="T37" i="11"/>
  <c r="AA37" i="11"/>
  <c r="AB37" i="11"/>
  <c r="AC37" i="11"/>
  <c r="AE37" i="11" s="1"/>
  <c r="AD37" i="11"/>
  <c r="C38" i="11"/>
  <c r="F38" i="11"/>
  <c r="G38" i="11" s="1"/>
  <c r="I38" i="11"/>
  <c r="K38" i="11"/>
  <c r="L38" i="11"/>
  <c r="T38" i="11"/>
  <c r="AA38" i="11"/>
  <c r="AB38" i="11"/>
  <c r="AC38" i="11"/>
  <c r="AD38" i="11"/>
  <c r="AE38" i="11"/>
  <c r="C39" i="11"/>
  <c r="F39" i="11"/>
  <c r="G39" i="11" s="1"/>
  <c r="I39" i="11"/>
  <c r="K39" i="11"/>
  <c r="L39" i="11"/>
  <c r="T39" i="11"/>
  <c r="AA39" i="11"/>
  <c r="AB39" i="11"/>
  <c r="AC39" i="11"/>
  <c r="AE39" i="11" s="1"/>
  <c r="AD39" i="11"/>
  <c r="C40" i="11"/>
  <c r="F40" i="11"/>
  <c r="G40" i="11" s="1"/>
  <c r="I40" i="11"/>
  <c r="K40" i="11"/>
  <c r="L40" i="11"/>
  <c r="T40" i="11"/>
  <c r="AA40" i="11"/>
  <c r="AB40" i="11"/>
  <c r="AC40" i="11"/>
  <c r="AE40" i="11" s="1"/>
  <c r="AD40" i="11"/>
  <c r="A2" i="10"/>
  <c r="A3" i="10"/>
  <c r="C4" i="10"/>
  <c r="A4" i="10" s="1"/>
  <c r="A5" i="10"/>
  <c r="A6" i="10"/>
  <c r="A7" i="10"/>
  <c r="A8" i="10"/>
  <c r="M8" i="10"/>
  <c r="AE8" i="10"/>
  <c r="C9" i="10"/>
  <c r="D9" i="10" s="1"/>
  <c r="F9" i="10"/>
  <c r="G9" i="10" s="1"/>
  <c r="I9" i="10"/>
  <c r="K9" i="10"/>
  <c r="L9" i="10"/>
  <c r="M9" i="10"/>
  <c r="T9" i="10"/>
  <c r="AA9" i="10"/>
  <c r="AB9" i="10"/>
  <c r="AC9" i="10"/>
  <c r="AE9" i="10" s="1"/>
  <c r="AD9" i="10"/>
  <c r="C10" i="10"/>
  <c r="D10" i="10"/>
  <c r="F10" i="10"/>
  <c r="G10" i="10" s="1"/>
  <c r="I10" i="10"/>
  <c r="K10" i="10"/>
  <c r="M10" i="10" s="1"/>
  <c r="L10" i="10"/>
  <c r="T10" i="10"/>
  <c r="AA10" i="10"/>
  <c r="AB10" i="10"/>
  <c r="AC10" i="10"/>
  <c r="AD10" i="10"/>
  <c r="AE10" i="10"/>
  <c r="C11" i="10"/>
  <c r="D11" i="10"/>
  <c r="F11" i="10"/>
  <c r="G11" i="10" s="1"/>
  <c r="I11" i="10"/>
  <c r="K11" i="10"/>
  <c r="L11" i="10"/>
  <c r="T11" i="10"/>
  <c r="AA11" i="10"/>
  <c r="AB11" i="10"/>
  <c r="AC11" i="10"/>
  <c r="AD11" i="10"/>
  <c r="AE11" i="10"/>
  <c r="A12" i="10"/>
  <c r="A13" i="10"/>
  <c r="A14" i="10"/>
  <c r="A15" i="10"/>
  <c r="M15" i="10"/>
  <c r="AB15" i="10"/>
  <c r="C16" i="10"/>
  <c r="F16" i="10"/>
  <c r="G16" i="10"/>
  <c r="I16" i="10"/>
  <c r="K16" i="10"/>
  <c r="M16" i="10" s="1"/>
  <c r="L16" i="10"/>
  <c r="T16" i="10"/>
  <c r="AA16" i="10"/>
  <c r="AB16" i="10"/>
  <c r="AC16" i="10"/>
  <c r="AE16" i="10" s="1"/>
  <c r="AD16" i="10"/>
  <c r="C17" i="10"/>
  <c r="D17" i="10"/>
  <c r="F17" i="10"/>
  <c r="G17" i="10"/>
  <c r="I17" i="10"/>
  <c r="K17" i="10"/>
  <c r="M17" i="10" s="1"/>
  <c r="A17" i="10" s="1"/>
  <c r="L17" i="10"/>
  <c r="T17" i="10"/>
  <c r="AA17" i="10"/>
  <c r="AB17" i="10"/>
  <c r="AC17" i="10"/>
  <c r="AD17" i="10"/>
  <c r="AE17" i="10"/>
  <c r="C18" i="10"/>
  <c r="D18" i="10" s="1"/>
  <c r="F18" i="10"/>
  <c r="G18" i="10" s="1"/>
  <c r="I18" i="10"/>
  <c r="K18" i="10"/>
  <c r="M18" i="10" s="1"/>
  <c r="L18" i="10"/>
  <c r="T18" i="10"/>
  <c r="AA18" i="10"/>
  <c r="AB18" i="10"/>
  <c r="AD18" i="10"/>
  <c r="AE18" i="10" s="1"/>
  <c r="C19" i="10"/>
  <c r="A19" i="10" s="1"/>
  <c r="F19" i="10"/>
  <c r="G19" i="10" s="1"/>
  <c r="I19" i="10"/>
  <c r="K19" i="10"/>
  <c r="M19" i="10" s="1"/>
  <c r="L19" i="10"/>
  <c r="T19" i="10"/>
  <c r="AA19" i="10"/>
  <c r="AB19" i="10"/>
  <c r="AC19" i="10"/>
  <c r="AD19" i="10"/>
  <c r="AE19" i="10" s="1"/>
  <c r="C20" i="10"/>
  <c r="D20" i="10"/>
  <c r="F20" i="10"/>
  <c r="A20" i="10" s="1"/>
  <c r="I20" i="10"/>
  <c r="K20" i="10"/>
  <c r="M20" i="10" s="1"/>
  <c r="L20" i="10"/>
  <c r="T20" i="10"/>
  <c r="AA20" i="10"/>
  <c r="AB20" i="10"/>
  <c r="AC20" i="10"/>
  <c r="AD20" i="10"/>
  <c r="AE20" i="10"/>
  <c r="C21" i="10"/>
  <c r="D21" i="10" s="1"/>
  <c r="F21" i="10"/>
  <c r="A21" i="10" s="1"/>
  <c r="I21" i="10"/>
  <c r="K21" i="10"/>
  <c r="L21" i="10"/>
  <c r="M21" i="10" s="1"/>
  <c r="T21" i="10"/>
  <c r="AA21" i="10"/>
  <c r="AB21" i="10"/>
  <c r="AC21" i="10"/>
  <c r="AE21" i="10" s="1"/>
  <c r="AD21" i="10"/>
  <c r="C22" i="10"/>
  <c r="D22" i="10" s="1"/>
  <c r="F22" i="10"/>
  <c r="G22" i="10"/>
  <c r="I22" i="10"/>
  <c r="K22" i="10"/>
  <c r="L22" i="10"/>
  <c r="M22" i="10"/>
  <c r="A22" i="10" s="1"/>
  <c r="T22" i="10"/>
  <c r="AA22" i="10"/>
  <c r="AB22" i="10"/>
  <c r="AC22" i="10"/>
  <c r="AE22" i="10" s="1"/>
  <c r="AD22" i="10"/>
  <c r="C23" i="10"/>
  <c r="A23" i="10" s="1"/>
  <c r="F23" i="10"/>
  <c r="G23" i="10"/>
  <c r="I23" i="10"/>
  <c r="K23" i="10"/>
  <c r="L23" i="10"/>
  <c r="M23" i="10"/>
  <c r="T23" i="10"/>
  <c r="AA23" i="10"/>
  <c r="AB23" i="10"/>
  <c r="AC23" i="10"/>
  <c r="AE23" i="10" s="1"/>
  <c r="AD23" i="10"/>
  <c r="C24" i="10"/>
  <c r="D24" i="10"/>
  <c r="F24" i="10"/>
  <c r="G24" i="10" s="1"/>
  <c r="I24" i="10"/>
  <c r="K24" i="10"/>
  <c r="M24" i="10" s="1"/>
  <c r="L24" i="10"/>
  <c r="T24" i="10"/>
  <c r="AA24" i="10"/>
  <c r="AB24" i="10"/>
  <c r="AC24" i="10"/>
  <c r="AD24" i="10"/>
  <c r="AE24" i="10"/>
  <c r="C25" i="10"/>
  <c r="D25" i="10"/>
  <c r="F25" i="10"/>
  <c r="I25" i="10"/>
  <c r="K25" i="10"/>
  <c r="M25" i="10" s="1"/>
  <c r="L25" i="10"/>
  <c r="T25" i="10"/>
  <c r="AA25" i="10"/>
  <c r="AB25" i="10"/>
  <c r="AC25" i="10"/>
  <c r="AD25" i="10"/>
  <c r="AE25" i="10"/>
  <c r="A26" i="10"/>
  <c r="A27" i="10"/>
  <c r="A28" i="10"/>
  <c r="M29" i="10"/>
  <c r="A29" i="10" s="1"/>
  <c r="AB29" i="10"/>
  <c r="C30" i="10"/>
  <c r="D30" i="10"/>
  <c r="F30" i="10"/>
  <c r="G30" i="10" s="1"/>
  <c r="I30" i="10"/>
  <c r="K30" i="10"/>
  <c r="M30" i="10" s="1"/>
  <c r="L30" i="10"/>
  <c r="T30" i="10"/>
  <c r="AA30" i="10"/>
  <c r="AB30" i="10"/>
  <c r="AC30" i="10"/>
  <c r="AD30" i="10"/>
  <c r="AE30" i="10"/>
  <c r="C31" i="10"/>
  <c r="D31" i="10"/>
  <c r="F31" i="10"/>
  <c r="A31" i="10" s="1"/>
  <c r="I31" i="10"/>
  <c r="K31" i="10"/>
  <c r="M31" i="10" s="1"/>
  <c r="L31" i="10"/>
  <c r="T31" i="10"/>
  <c r="AA31" i="10"/>
  <c r="AB31" i="10"/>
  <c r="AC31" i="10"/>
  <c r="AD31" i="10"/>
  <c r="AE31" i="10"/>
  <c r="C32" i="10"/>
  <c r="D32" i="10" s="1"/>
  <c r="F32" i="10"/>
  <c r="G32" i="10"/>
  <c r="I32" i="10"/>
  <c r="K32" i="10"/>
  <c r="L32" i="10"/>
  <c r="M32" i="10"/>
  <c r="A32" i="10" s="1"/>
  <c r="T32" i="10"/>
  <c r="AA32" i="10"/>
  <c r="AB32" i="10"/>
  <c r="AC32" i="10"/>
  <c r="AE32" i="10" s="1"/>
  <c r="AD32" i="10"/>
  <c r="C33" i="10"/>
  <c r="A33" i="10" s="1"/>
  <c r="F33" i="10"/>
  <c r="G33" i="10"/>
  <c r="I33" i="10"/>
  <c r="K33" i="10"/>
  <c r="L33" i="10"/>
  <c r="M33" i="10"/>
  <c r="T33" i="10"/>
  <c r="AA33" i="10"/>
  <c r="AB33" i="10"/>
  <c r="AC33" i="10"/>
  <c r="AE33" i="10" s="1"/>
  <c r="AD33" i="10"/>
  <c r="C34" i="10"/>
  <c r="D34" i="10"/>
  <c r="F34" i="10"/>
  <c r="G34" i="10" s="1"/>
  <c r="I34" i="10"/>
  <c r="K34" i="10"/>
  <c r="M34" i="10" s="1"/>
  <c r="L34" i="10"/>
  <c r="T34" i="10"/>
  <c r="AA34" i="10"/>
  <c r="AB34" i="10"/>
  <c r="AC34" i="10"/>
  <c r="AD34" i="10"/>
  <c r="AE34" i="10"/>
  <c r="C35" i="10"/>
  <c r="D35" i="10"/>
  <c r="F35" i="10"/>
  <c r="A35" i="10" s="1"/>
  <c r="I35" i="10"/>
  <c r="K35" i="10"/>
  <c r="M35" i="10" s="1"/>
  <c r="L35" i="10"/>
  <c r="T35" i="10"/>
  <c r="AA35" i="10"/>
  <c r="AB35" i="10"/>
  <c r="AC35" i="10"/>
  <c r="AD35" i="10"/>
  <c r="AE35" i="10"/>
  <c r="C36" i="10"/>
  <c r="D36" i="10" s="1"/>
  <c r="F36" i="10"/>
  <c r="G36" i="10"/>
  <c r="I36" i="10"/>
  <c r="K36" i="10"/>
  <c r="L36" i="10"/>
  <c r="M36" i="10"/>
  <c r="A36" i="10" s="1"/>
  <c r="T36" i="10"/>
  <c r="AA36" i="10"/>
  <c r="AB36" i="10"/>
  <c r="AC36" i="10"/>
  <c r="AE36" i="10" s="1"/>
  <c r="AD36" i="10"/>
  <c r="C37" i="10"/>
  <c r="A37" i="10" s="1"/>
  <c r="F37" i="10"/>
  <c r="G37" i="10"/>
  <c r="I37" i="10"/>
  <c r="K37" i="10"/>
  <c r="L37" i="10"/>
  <c r="M37" i="10"/>
  <c r="T37" i="10"/>
  <c r="AA37" i="10"/>
  <c r="AB37" i="10"/>
  <c r="AC37" i="10"/>
  <c r="AE37" i="10" s="1"/>
  <c r="AD37" i="10"/>
  <c r="C38" i="10"/>
  <c r="D38" i="10"/>
  <c r="F38" i="10"/>
  <c r="G38" i="10" s="1"/>
  <c r="I38" i="10"/>
  <c r="K38" i="10"/>
  <c r="M38" i="10" s="1"/>
  <c r="L38" i="10"/>
  <c r="T38" i="10"/>
  <c r="AA38" i="10"/>
  <c r="AB38" i="10"/>
  <c r="AC38" i="10"/>
  <c r="AD38" i="10"/>
  <c r="AE38" i="10"/>
  <c r="C39" i="10"/>
  <c r="D39" i="10"/>
  <c r="F39" i="10"/>
  <c r="A39" i="10" s="1"/>
  <c r="I39" i="10"/>
  <c r="K39" i="10"/>
  <c r="M39" i="10" s="1"/>
  <c r="L39" i="10"/>
  <c r="T39" i="10"/>
  <c r="AA39" i="10"/>
  <c r="AB39" i="10"/>
  <c r="AC39" i="10"/>
  <c r="AD39" i="10"/>
  <c r="AE39" i="10"/>
  <c r="C40" i="10"/>
  <c r="D40" i="10" s="1"/>
  <c r="F40" i="10"/>
  <c r="G40" i="10"/>
  <c r="I40" i="10"/>
  <c r="K40" i="10"/>
  <c r="L40" i="10"/>
  <c r="M40" i="10"/>
  <c r="A40" i="10" s="1"/>
  <c r="T40" i="10"/>
  <c r="AA40" i="10"/>
  <c r="AB40" i="10"/>
  <c r="AC40" i="10"/>
  <c r="AE40" i="10" s="1"/>
  <c r="C41" i="10"/>
  <c r="D41" i="10"/>
  <c r="F41" i="10"/>
  <c r="G41" i="10" s="1"/>
  <c r="I41" i="10"/>
  <c r="K41" i="10"/>
  <c r="M41" i="10" s="1"/>
  <c r="L41" i="10"/>
  <c r="T41" i="10"/>
  <c r="AA41" i="10"/>
  <c r="AC41" i="10"/>
  <c r="AD41" i="10"/>
  <c r="AE41" i="10"/>
  <c r="C42" i="10"/>
  <c r="D42" i="10" s="1"/>
  <c r="F42" i="10"/>
  <c r="G42" i="10"/>
  <c r="I42" i="10"/>
  <c r="K42" i="10"/>
  <c r="L42" i="10"/>
  <c r="M42" i="10"/>
  <c r="A42" i="10" s="1"/>
  <c r="T42" i="10"/>
  <c r="AA42" i="10"/>
  <c r="AB42" i="10"/>
  <c r="AD42" i="10"/>
  <c r="AE42" i="10" s="1"/>
  <c r="C43" i="10"/>
  <c r="D43" i="10"/>
  <c r="F43" i="10"/>
  <c r="G43" i="10" s="1"/>
  <c r="I43" i="10"/>
  <c r="K43" i="10"/>
  <c r="M43" i="10" s="1"/>
  <c r="L43" i="10"/>
  <c r="T43" i="10"/>
  <c r="AA43" i="10"/>
  <c r="AB43" i="10"/>
  <c r="AC43" i="10"/>
  <c r="AD43" i="10"/>
  <c r="AE43" i="10"/>
  <c r="C44" i="10"/>
  <c r="D44" i="10"/>
  <c r="F44" i="10"/>
  <c r="A44" i="10" s="1"/>
  <c r="I44" i="10"/>
  <c r="K44" i="10"/>
  <c r="M44" i="10" s="1"/>
  <c r="L44" i="10"/>
  <c r="T44" i="10"/>
  <c r="AA44" i="10"/>
  <c r="AB44" i="10"/>
  <c r="AC44" i="10"/>
  <c r="AE44" i="10" s="1"/>
  <c r="AD44" i="10"/>
  <c r="A45" i="10"/>
  <c r="A46" i="10"/>
  <c r="A47" i="10"/>
  <c r="M48" i="10"/>
  <c r="A48" i="10" s="1"/>
  <c r="AB48" i="10"/>
  <c r="C49" i="10"/>
  <c r="D49" i="10"/>
  <c r="F49" i="10"/>
  <c r="G49" i="10" s="1"/>
  <c r="I49" i="10"/>
  <c r="K49" i="10"/>
  <c r="M49" i="10" s="1"/>
  <c r="L49" i="10"/>
  <c r="T49" i="10"/>
  <c r="AA49" i="10"/>
  <c r="AB49" i="10"/>
  <c r="AC49" i="10"/>
  <c r="AD49" i="10"/>
  <c r="AE49" i="10"/>
  <c r="C50" i="10"/>
  <c r="D50" i="10"/>
  <c r="F50" i="10"/>
  <c r="A50" i="10" s="1"/>
  <c r="I50" i="10"/>
  <c r="K50" i="10"/>
  <c r="M50" i="10" s="1"/>
  <c r="L50" i="10"/>
  <c r="T50" i="10"/>
  <c r="AA50" i="10"/>
  <c r="AB50" i="10"/>
  <c r="AC50" i="10"/>
  <c r="AD50" i="10"/>
  <c r="AE50" i="10"/>
  <c r="C51" i="10"/>
  <c r="D51" i="10" s="1"/>
  <c r="F51" i="10"/>
  <c r="G51" i="10"/>
  <c r="I51" i="10"/>
  <c r="K51" i="10"/>
  <c r="L51" i="10"/>
  <c r="M51" i="10"/>
  <c r="A51" i="10" s="1"/>
  <c r="T51" i="10"/>
  <c r="AA51" i="10"/>
  <c r="AB51" i="10"/>
  <c r="AC51" i="10"/>
  <c r="AE51" i="10" s="1"/>
  <c r="AD51" i="10"/>
  <c r="C52" i="10"/>
  <c r="A52" i="10" s="1"/>
  <c r="F52" i="10"/>
  <c r="G52" i="10"/>
  <c r="I52" i="10"/>
  <c r="K52" i="10"/>
  <c r="L52" i="10"/>
  <c r="M52" i="10"/>
  <c r="T52" i="10"/>
  <c r="AA52" i="10"/>
  <c r="AB52" i="10"/>
  <c r="AC52" i="10"/>
  <c r="AE52" i="10"/>
  <c r="C53" i="10"/>
  <c r="D53" i="10"/>
  <c r="F53" i="10"/>
  <c r="A53" i="10" s="1"/>
  <c r="I53" i="10"/>
  <c r="K53" i="10"/>
  <c r="M53" i="10" s="1"/>
  <c r="L53" i="10"/>
  <c r="T53" i="10"/>
  <c r="AA53" i="10"/>
  <c r="AB53" i="10"/>
  <c r="AC53" i="10"/>
  <c r="AD53" i="10"/>
  <c r="AE53" i="10"/>
  <c r="C54" i="10"/>
  <c r="D54" i="10" s="1"/>
  <c r="F54" i="10"/>
  <c r="G54" i="10"/>
  <c r="I54" i="10"/>
  <c r="K54" i="10"/>
  <c r="L54" i="10"/>
  <c r="M54" i="10"/>
  <c r="A54" i="10" s="1"/>
  <c r="T54" i="10"/>
  <c r="AA54" i="10"/>
  <c r="AB54" i="10"/>
  <c r="AD54" i="10"/>
  <c r="AE54" i="10" s="1"/>
  <c r="C55" i="10"/>
  <c r="D55" i="10"/>
  <c r="F55" i="10"/>
  <c r="G55" i="10" s="1"/>
  <c r="I55" i="10"/>
  <c r="K55" i="10"/>
  <c r="M55" i="10" s="1"/>
  <c r="L55" i="10"/>
  <c r="T55" i="10"/>
  <c r="AA55" i="10"/>
  <c r="AB55" i="10"/>
  <c r="AC55" i="10"/>
  <c r="AD55" i="10"/>
  <c r="AE55" i="10"/>
  <c r="C56" i="10"/>
  <c r="D56" i="10"/>
  <c r="F56" i="10"/>
  <c r="A56" i="10" s="1"/>
  <c r="I56" i="10"/>
  <c r="K56" i="10"/>
  <c r="M56" i="10" s="1"/>
  <c r="L56" i="10"/>
  <c r="T56" i="10"/>
  <c r="AA56" i="10"/>
  <c r="AB56" i="10"/>
  <c r="AD56" i="10"/>
  <c r="AE56" i="10" s="1"/>
  <c r="C57" i="10"/>
  <c r="A57" i="10" s="1"/>
  <c r="F57" i="10"/>
  <c r="G57" i="10"/>
  <c r="I57" i="10"/>
  <c r="K57" i="10"/>
  <c r="L57" i="10"/>
  <c r="M57" i="10"/>
  <c r="T57" i="10"/>
  <c r="AA57" i="10"/>
  <c r="AB57" i="10"/>
  <c r="AC57" i="10"/>
  <c r="AE57" i="10" s="1"/>
  <c r="AD57" i="10"/>
  <c r="C58" i="10"/>
  <c r="D58" i="10"/>
  <c r="F58" i="10"/>
  <c r="G58" i="10" s="1"/>
  <c r="I58" i="10"/>
  <c r="K58" i="10"/>
  <c r="M58" i="10" s="1"/>
  <c r="L58" i="10"/>
  <c r="T58" i="10"/>
  <c r="AA58" i="10"/>
  <c r="AB58" i="10"/>
  <c r="AC58" i="10"/>
  <c r="AD58" i="10"/>
  <c r="AE58" i="10"/>
  <c r="A59" i="10"/>
  <c r="A60" i="10"/>
  <c r="A61" i="10"/>
  <c r="A62" i="10"/>
  <c r="M62" i="10"/>
  <c r="AB62" i="10"/>
  <c r="C63" i="10"/>
  <c r="F63" i="10"/>
  <c r="G63" i="10" s="1"/>
  <c r="I63" i="10"/>
  <c r="K63" i="10"/>
  <c r="L63" i="10"/>
  <c r="M63" i="10"/>
  <c r="T63" i="10"/>
  <c r="AA63" i="10"/>
  <c r="AB63" i="10"/>
  <c r="AC63" i="10"/>
  <c r="AE63" i="10" s="1"/>
  <c r="AD63" i="10"/>
  <c r="C64" i="10"/>
  <c r="D64" i="10"/>
  <c r="F64" i="10"/>
  <c r="G64" i="10" s="1"/>
  <c r="I64" i="10"/>
  <c r="K64" i="10"/>
  <c r="M64" i="10" s="1"/>
  <c r="L64" i="10"/>
  <c r="T64" i="10"/>
  <c r="AA64" i="10"/>
  <c r="AB64" i="10"/>
  <c r="AC64" i="10"/>
  <c r="AD64" i="10"/>
  <c r="AE64" i="10"/>
  <c r="A65" i="10"/>
  <c r="F66" i="10"/>
  <c r="A66" i="10" s="1"/>
  <c r="A67" i="10"/>
  <c r="A68" i="10"/>
  <c r="A69" i="10"/>
  <c r="A70" i="10"/>
  <c r="A71" i="10"/>
  <c r="A72" i="10"/>
  <c r="A73" i="10"/>
  <c r="A74" i="10"/>
  <c r="A75" i="10"/>
  <c r="A76" i="10"/>
  <c r="C77" i="10"/>
  <c r="D77" i="10"/>
  <c r="F77" i="10"/>
  <c r="G77" i="10" s="1"/>
  <c r="I77" i="10"/>
  <c r="K77" i="10"/>
  <c r="M77" i="10" s="1"/>
  <c r="L77" i="10"/>
  <c r="T77" i="10"/>
  <c r="AA77" i="10"/>
  <c r="AB77" i="10"/>
  <c r="AC77" i="10"/>
  <c r="AD77" i="10"/>
  <c r="AE77" i="10"/>
  <c r="A78" i="10"/>
  <c r="A79" i="10"/>
  <c r="A80" i="10"/>
  <c r="A81" i="10"/>
  <c r="A82" i="10"/>
  <c r="F83" i="10"/>
  <c r="A83" i="10" s="1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F101" i="10"/>
  <c r="A102" i="10"/>
  <c r="A103" i="10"/>
  <c r="A104" i="10"/>
  <c r="A105" i="10"/>
  <c r="A3" i="9"/>
  <c r="A4" i="9"/>
  <c r="C4" i="9"/>
  <c r="A5" i="9"/>
  <c r="A6" i="9"/>
  <c r="A7" i="9"/>
  <c r="A8" i="9"/>
  <c r="M8" i="9"/>
  <c r="AD8" i="9"/>
  <c r="C9" i="9"/>
  <c r="D9" i="9" s="1"/>
  <c r="F9" i="9"/>
  <c r="G9" i="9" s="1"/>
  <c r="I9" i="9"/>
  <c r="K9" i="9"/>
  <c r="L9" i="9"/>
  <c r="M9" i="9"/>
  <c r="R9" i="9"/>
  <c r="Z9" i="9"/>
  <c r="AA9" i="9"/>
  <c r="AB9" i="9"/>
  <c r="AD9" i="9" s="1"/>
  <c r="AC9" i="9"/>
  <c r="C10" i="9"/>
  <c r="F10" i="9"/>
  <c r="G10" i="9" s="1"/>
  <c r="I10" i="9"/>
  <c r="K10" i="9"/>
  <c r="L10" i="9"/>
  <c r="M10" i="9"/>
  <c r="R10" i="9"/>
  <c r="Z10" i="9"/>
  <c r="AA10" i="9"/>
  <c r="AB10" i="9"/>
  <c r="AD10" i="9" s="1"/>
  <c r="AC10" i="9"/>
  <c r="C11" i="9"/>
  <c r="D11" i="9"/>
  <c r="F11" i="9"/>
  <c r="G11" i="9" s="1"/>
  <c r="I11" i="9"/>
  <c r="K11" i="9"/>
  <c r="M11" i="9" s="1"/>
  <c r="L11" i="9"/>
  <c r="R11" i="9"/>
  <c r="Z11" i="9"/>
  <c r="AA11" i="9"/>
  <c r="AB11" i="9"/>
  <c r="AC11" i="9"/>
  <c r="AD11" i="9"/>
  <c r="A14" i="9"/>
  <c r="M15" i="9"/>
  <c r="A15" i="9" s="1"/>
  <c r="AD15" i="9"/>
  <c r="C16" i="9"/>
  <c r="D16" i="9"/>
  <c r="F16" i="9"/>
  <c r="A16" i="9" s="1"/>
  <c r="I16" i="9"/>
  <c r="K16" i="9"/>
  <c r="M16" i="9" s="1"/>
  <c r="L16" i="9"/>
  <c r="R16" i="9"/>
  <c r="Z16" i="9"/>
  <c r="AA16" i="9"/>
  <c r="AB16" i="9"/>
  <c r="AC16" i="9"/>
  <c r="AD16" i="9"/>
  <c r="C17" i="9"/>
  <c r="D17" i="9" s="1"/>
  <c r="F17" i="9"/>
  <c r="G17" i="9" s="1"/>
  <c r="I17" i="9"/>
  <c r="K17" i="9"/>
  <c r="L17" i="9"/>
  <c r="M17" i="9"/>
  <c r="R17" i="9"/>
  <c r="Z17" i="9"/>
  <c r="AA17" i="9"/>
  <c r="AB17" i="9"/>
  <c r="AD17" i="9" s="1"/>
  <c r="AC17" i="9"/>
  <c r="C18" i="9"/>
  <c r="F18" i="9"/>
  <c r="G18" i="9" s="1"/>
  <c r="I18" i="9"/>
  <c r="K18" i="9"/>
  <c r="L18" i="9"/>
  <c r="M18" i="9"/>
  <c r="R18" i="9"/>
  <c r="Z18" i="9"/>
  <c r="AA18" i="9"/>
  <c r="AB18" i="9"/>
  <c r="AD18" i="9" s="1"/>
  <c r="AC18" i="9"/>
  <c r="A21" i="9"/>
  <c r="M22" i="9"/>
  <c r="A22" i="9" s="1"/>
  <c r="AD22" i="9"/>
  <c r="C23" i="9"/>
  <c r="D23" i="9"/>
  <c r="F23" i="9"/>
  <c r="G23" i="9" s="1"/>
  <c r="I23" i="9"/>
  <c r="K23" i="9"/>
  <c r="M23" i="9" s="1"/>
  <c r="L23" i="9"/>
  <c r="R23" i="9"/>
  <c r="Z23" i="9"/>
  <c r="AA23" i="9"/>
  <c r="AB23" i="9"/>
  <c r="AC23" i="9"/>
  <c r="AD23" i="9"/>
  <c r="C24" i="9"/>
  <c r="D24" i="9"/>
  <c r="F24" i="9"/>
  <c r="A24" i="9" s="1"/>
  <c r="I24" i="9"/>
  <c r="K24" i="9"/>
  <c r="M24" i="9" s="1"/>
  <c r="L24" i="9"/>
  <c r="R24" i="9"/>
  <c r="Z24" i="9"/>
  <c r="AA24" i="9"/>
  <c r="AB24" i="9"/>
  <c r="AC24" i="9"/>
  <c r="AD24" i="9"/>
  <c r="C25" i="9"/>
  <c r="D25" i="9" s="1"/>
  <c r="F25" i="9"/>
  <c r="G25" i="9"/>
  <c r="I25" i="9"/>
  <c r="K25" i="9"/>
  <c r="L25" i="9"/>
  <c r="M25" i="9"/>
  <c r="A25" i="9" s="1"/>
  <c r="R25" i="9"/>
  <c r="Z25" i="9"/>
  <c r="AA25" i="9"/>
  <c r="AB25" i="9"/>
  <c r="AD25" i="9" s="1"/>
  <c r="AC25" i="9"/>
  <c r="C26" i="9"/>
  <c r="A26" i="9" s="1"/>
  <c r="F26" i="9"/>
  <c r="G26" i="9"/>
  <c r="I26" i="9"/>
  <c r="K26" i="9"/>
  <c r="L26" i="9"/>
  <c r="M26" i="9"/>
  <c r="R26" i="9"/>
  <c r="Z26" i="9"/>
  <c r="AA26" i="9"/>
  <c r="AB26" i="9"/>
  <c r="AD26" i="9" s="1"/>
  <c r="AC26" i="9"/>
  <c r="C27" i="9"/>
  <c r="D27" i="9"/>
  <c r="F27" i="9"/>
  <c r="G27" i="9" s="1"/>
  <c r="I27" i="9"/>
  <c r="K27" i="9"/>
  <c r="M27" i="9" s="1"/>
  <c r="L27" i="9"/>
  <c r="R27" i="9"/>
  <c r="Z27" i="9"/>
  <c r="AA27" i="9"/>
  <c r="AB27" i="9"/>
  <c r="AC27" i="9"/>
  <c r="AD27" i="9"/>
  <c r="C28" i="9"/>
  <c r="D28" i="9"/>
  <c r="F28" i="9"/>
  <c r="I28" i="9"/>
  <c r="K28" i="9"/>
  <c r="M28" i="9" s="1"/>
  <c r="L28" i="9"/>
  <c r="R28" i="9"/>
  <c r="Z28" i="9"/>
  <c r="AA28" i="9"/>
  <c r="AB28" i="9"/>
  <c r="AC28" i="9"/>
  <c r="AD28" i="9"/>
  <c r="A31" i="9"/>
  <c r="A32" i="9"/>
  <c r="M32" i="9"/>
  <c r="AD32" i="9"/>
  <c r="C33" i="9"/>
  <c r="D33" i="9" s="1"/>
  <c r="F33" i="9"/>
  <c r="G33" i="9" s="1"/>
  <c r="I33" i="9"/>
  <c r="K33" i="9"/>
  <c r="L33" i="9"/>
  <c r="M33" i="9"/>
  <c r="R33" i="9"/>
  <c r="Z33" i="9"/>
  <c r="AA33" i="9"/>
  <c r="AB33" i="9"/>
  <c r="AD33" i="9" s="1"/>
  <c r="AC33" i="9"/>
  <c r="C34" i="9"/>
  <c r="F34" i="9"/>
  <c r="G34" i="9" s="1"/>
  <c r="I34" i="9"/>
  <c r="K34" i="9"/>
  <c r="L34" i="9"/>
  <c r="M34" i="9"/>
  <c r="R34" i="9"/>
  <c r="Z34" i="9"/>
  <c r="AA34" i="9"/>
  <c r="AB34" i="9"/>
  <c r="AD34" i="9" s="1"/>
  <c r="AC34" i="9"/>
  <c r="C35" i="9"/>
  <c r="D35" i="9"/>
  <c r="F35" i="9"/>
  <c r="G35" i="9" s="1"/>
  <c r="I35" i="9"/>
  <c r="K35" i="9"/>
  <c r="M35" i="9" s="1"/>
  <c r="L35" i="9"/>
  <c r="R35" i="9"/>
  <c r="Z35" i="9"/>
  <c r="AA35" i="9"/>
  <c r="AB35" i="9"/>
  <c r="AC35" i="9"/>
  <c r="AD35" i="9"/>
  <c r="A38" i="9"/>
  <c r="M39" i="9"/>
  <c r="A39" i="9" s="1"/>
  <c r="AD39" i="9"/>
  <c r="C40" i="9"/>
  <c r="D40" i="9"/>
  <c r="F40" i="9"/>
  <c r="I40" i="9"/>
  <c r="K40" i="9"/>
  <c r="M40" i="9" s="1"/>
  <c r="L40" i="9"/>
  <c r="R40" i="9"/>
  <c r="Z40" i="9"/>
  <c r="AA40" i="9"/>
  <c r="AB40" i="9"/>
  <c r="AC40" i="9"/>
  <c r="AD40" i="9"/>
  <c r="AC43" i="9"/>
  <c r="A44" i="9"/>
  <c r="AC44" i="9"/>
  <c r="M45" i="9"/>
  <c r="A45" i="9" s="1"/>
  <c r="AC45" i="9"/>
  <c r="A46" i="9"/>
  <c r="A47" i="9"/>
  <c r="A48" i="9"/>
  <c r="A49" i="9"/>
  <c r="A50" i="9"/>
  <c r="C51" i="9"/>
  <c r="F51" i="9"/>
  <c r="G51" i="9"/>
  <c r="I51" i="9"/>
  <c r="K51" i="9"/>
  <c r="L51" i="9"/>
  <c r="M51" i="9"/>
  <c r="Z51" i="9"/>
  <c r="AA51" i="9"/>
  <c r="AB51" i="9"/>
  <c r="AC51" i="9"/>
  <c r="AD51" i="9"/>
  <c r="A52" i="9"/>
  <c r="A53" i="9"/>
  <c r="A54" i="9"/>
  <c r="A55" i="9"/>
  <c r="AC57" i="9"/>
  <c r="A58" i="9"/>
  <c r="AC58" i="9"/>
  <c r="A59" i="9"/>
  <c r="AC59" i="9"/>
  <c r="A60" i="9"/>
  <c r="A61" i="9"/>
  <c r="A62" i="9"/>
  <c r="A63" i="9"/>
  <c r="A64" i="9"/>
  <c r="A65" i="9"/>
  <c r="A66" i="9"/>
  <c r="A70" i="9"/>
  <c r="C71" i="9"/>
  <c r="A71" i="9" s="1"/>
  <c r="A72" i="9"/>
  <c r="A74" i="9"/>
  <c r="M75" i="9"/>
  <c r="A75" i="9" s="1"/>
  <c r="AD75" i="9"/>
  <c r="C76" i="9"/>
  <c r="D76" i="9"/>
  <c r="F76" i="9"/>
  <c r="I76" i="9"/>
  <c r="K76" i="9"/>
  <c r="M76" i="9" s="1"/>
  <c r="L76" i="9"/>
  <c r="R76" i="9"/>
  <c r="Z76" i="9"/>
  <c r="AA76" i="9"/>
  <c r="AB76" i="9"/>
  <c r="AC76" i="9"/>
  <c r="AD76" i="9"/>
  <c r="C77" i="9"/>
  <c r="D77" i="9" s="1"/>
  <c r="F77" i="9"/>
  <c r="G77" i="9" s="1"/>
  <c r="I77" i="9"/>
  <c r="K77" i="9"/>
  <c r="L77" i="9"/>
  <c r="M77" i="9"/>
  <c r="R77" i="9"/>
  <c r="Z77" i="9"/>
  <c r="AA77" i="9"/>
  <c r="AB77" i="9"/>
  <c r="AD77" i="9" s="1"/>
  <c r="AC77" i="9"/>
  <c r="C78" i="9"/>
  <c r="F78" i="9"/>
  <c r="G78" i="9" s="1"/>
  <c r="I78" i="9"/>
  <c r="K78" i="9"/>
  <c r="L78" i="9"/>
  <c r="M78" i="9"/>
  <c r="R78" i="9"/>
  <c r="Z78" i="9"/>
  <c r="AA78" i="9"/>
  <c r="AC78" i="9"/>
  <c r="AD78" i="9"/>
  <c r="C79" i="9"/>
  <c r="D79" i="9"/>
  <c r="F79" i="9"/>
  <c r="G79" i="9" s="1"/>
  <c r="I79" i="9"/>
  <c r="K79" i="9"/>
  <c r="M79" i="9" s="1"/>
  <c r="L79" i="9"/>
  <c r="R79" i="9"/>
  <c r="Z79" i="9"/>
  <c r="AB79" i="9"/>
  <c r="AD79" i="9" s="1"/>
  <c r="AC79" i="9"/>
  <c r="C80" i="9"/>
  <c r="F80" i="9"/>
  <c r="G80" i="9" s="1"/>
  <c r="I80" i="9"/>
  <c r="K80" i="9"/>
  <c r="L80" i="9"/>
  <c r="M80" i="9"/>
  <c r="R80" i="9"/>
  <c r="Z80" i="9"/>
  <c r="AA80" i="9"/>
  <c r="AB80" i="9"/>
  <c r="AD80" i="9" s="1"/>
  <c r="AC80" i="9"/>
  <c r="AC82" i="9"/>
  <c r="A83" i="9"/>
  <c r="AC83" i="9"/>
  <c r="M84" i="9"/>
  <c r="A84" i="9" s="1"/>
  <c r="AC84" i="9"/>
  <c r="C85" i="9"/>
  <c r="D85" i="9"/>
  <c r="F85" i="9"/>
  <c r="G85" i="9" s="1"/>
  <c r="I85" i="9"/>
  <c r="K85" i="9"/>
  <c r="L85" i="9"/>
  <c r="M85" i="9"/>
  <c r="Z85" i="9"/>
  <c r="AA85" i="9"/>
  <c r="AB85" i="9"/>
  <c r="AD85" i="9" s="1"/>
  <c r="AC85" i="9"/>
  <c r="C86" i="9"/>
  <c r="D86" i="9"/>
  <c r="F86" i="9"/>
  <c r="G86" i="9" s="1"/>
  <c r="I86" i="9"/>
  <c r="K86" i="9"/>
  <c r="M86" i="9" s="1"/>
  <c r="L86" i="9"/>
  <c r="Z86" i="9"/>
  <c r="AA86" i="9"/>
  <c r="AB86" i="9"/>
  <c r="AC86" i="9"/>
  <c r="AD86" i="9"/>
  <c r="C87" i="9"/>
  <c r="D87" i="9"/>
  <c r="F87" i="9"/>
  <c r="G87" i="9" s="1"/>
  <c r="I87" i="9"/>
  <c r="K87" i="9"/>
  <c r="L87" i="9"/>
  <c r="M87" i="9"/>
  <c r="Z87" i="9"/>
  <c r="AA87" i="9"/>
  <c r="AB87" i="9"/>
  <c r="AD87" i="9" s="1"/>
  <c r="AC87" i="9"/>
  <c r="C88" i="9"/>
  <c r="D88" i="9"/>
  <c r="F88" i="9"/>
  <c r="G88" i="9" s="1"/>
  <c r="I88" i="9"/>
  <c r="K88" i="9"/>
  <c r="M88" i="9" s="1"/>
  <c r="L88" i="9"/>
  <c r="Z88" i="9"/>
  <c r="AA88" i="9"/>
  <c r="AB88" i="9"/>
  <c r="AC88" i="9"/>
  <c r="AD88" i="9"/>
  <c r="C89" i="9"/>
  <c r="D89" i="9"/>
  <c r="F89" i="9"/>
  <c r="G89" i="9" s="1"/>
  <c r="I89" i="9"/>
  <c r="K89" i="9"/>
  <c r="L89" i="9"/>
  <c r="M89" i="9"/>
  <c r="Z89" i="9"/>
  <c r="AA89" i="9"/>
  <c r="AB89" i="9"/>
  <c r="AD89" i="9" s="1"/>
  <c r="AC89" i="9"/>
  <c r="AC91" i="9"/>
  <c r="A92" i="9"/>
  <c r="AC92" i="9"/>
  <c r="A93" i="9"/>
  <c r="AC93" i="9"/>
  <c r="C94" i="9"/>
  <c r="F94" i="9"/>
  <c r="G94" i="9" s="1"/>
  <c r="I94" i="9"/>
  <c r="K94" i="9"/>
  <c r="L94" i="9"/>
  <c r="Z94" i="9"/>
  <c r="AA94" i="9"/>
  <c r="AB94" i="9"/>
  <c r="AC94" i="9"/>
  <c r="AD94" i="9"/>
  <c r="C95" i="9"/>
  <c r="D95" i="9"/>
  <c r="F95" i="9"/>
  <c r="A95" i="9" s="1"/>
  <c r="I95" i="9"/>
  <c r="K95" i="9"/>
  <c r="L95" i="9"/>
  <c r="Z95" i="9"/>
  <c r="AA95" i="9"/>
  <c r="AB95" i="9"/>
  <c r="AC95" i="9"/>
  <c r="AD95" i="9"/>
  <c r="A3" i="8"/>
  <c r="C4" i="8"/>
  <c r="A4" i="8" s="1"/>
  <c r="A5" i="8"/>
  <c r="A6" i="8"/>
  <c r="A7" i="8"/>
  <c r="M8" i="8"/>
  <c r="A8" i="8" s="1"/>
  <c r="AD8" i="8"/>
  <c r="C9" i="8"/>
  <c r="D9" i="8"/>
  <c r="F9" i="8"/>
  <c r="G9" i="8"/>
  <c r="I9" i="8"/>
  <c r="K9" i="8"/>
  <c r="M9" i="8" s="1"/>
  <c r="L9" i="8"/>
  <c r="R9" i="8"/>
  <c r="Z9" i="8"/>
  <c r="AA9" i="8"/>
  <c r="AB9" i="8"/>
  <c r="AC9" i="8"/>
  <c r="AD9" i="8"/>
  <c r="C10" i="8"/>
  <c r="D10" i="8"/>
  <c r="F10" i="8"/>
  <c r="G10" i="8" s="1"/>
  <c r="I10" i="8"/>
  <c r="K10" i="8"/>
  <c r="M10" i="8" s="1"/>
  <c r="L10" i="8"/>
  <c r="R10" i="8"/>
  <c r="Z10" i="8"/>
  <c r="AA10" i="8"/>
  <c r="AB10" i="8"/>
  <c r="AC10" i="8"/>
  <c r="AD10" i="8"/>
  <c r="C11" i="8"/>
  <c r="D11" i="8"/>
  <c r="F11" i="8"/>
  <c r="G11" i="8"/>
  <c r="I11" i="8"/>
  <c r="K11" i="8"/>
  <c r="L11" i="8"/>
  <c r="M11" i="8"/>
  <c r="A11" i="8" s="1"/>
  <c r="R11" i="8"/>
  <c r="Z11" i="8"/>
  <c r="AA11" i="8"/>
  <c r="AC11" i="8"/>
  <c r="AD11" i="8" s="1"/>
  <c r="C12" i="8"/>
  <c r="A12" i="8" s="1"/>
  <c r="D12" i="8"/>
  <c r="F12" i="8"/>
  <c r="G12" i="8"/>
  <c r="I12" i="8"/>
  <c r="K12" i="8"/>
  <c r="M12" i="8" s="1"/>
  <c r="L12" i="8"/>
  <c r="R12" i="8"/>
  <c r="Z12" i="8"/>
  <c r="AA12" i="8"/>
  <c r="AB12" i="8"/>
  <c r="AC12" i="8"/>
  <c r="AD12" i="8"/>
  <c r="C13" i="8"/>
  <c r="D13" i="8"/>
  <c r="F13" i="8"/>
  <c r="G13" i="8" s="1"/>
  <c r="I13" i="8"/>
  <c r="K13" i="8"/>
  <c r="M13" i="8" s="1"/>
  <c r="L13" i="8"/>
  <c r="R13" i="8"/>
  <c r="Z13" i="8"/>
  <c r="AA13" i="8"/>
  <c r="AB13" i="8"/>
  <c r="AC13" i="8"/>
  <c r="AD13" i="8"/>
  <c r="C14" i="8"/>
  <c r="D14" i="8"/>
  <c r="F14" i="8"/>
  <c r="G14" i="8"/>
  <c r="I14" i="8"/>
  <c r="K14" i="8"/>
  <c r="L14" i="8"/>
  <c r="M14" i="8"/>
  <c r="A14" i="8" s="1"/>
  <c r="R14" i="8"/>
  <c r="Z14" i="8"/>
  <c r="AA14" i="8"/>
  <c r="AB14" i="8"/>
  <c r="AD14" i="8" s="1"/>
  <c r="AC14" i="8"/>
  <c r="C15" i="8"/>
  <c r="A15" i="8" s="1"/>
  <c r="F15" i="8"/>
  <c r="G15" i="8"/>
  <c r="I15" i="8"/>
  <c r="K15" i="8"/>
  <c r="L15" i="8"/>
  <c r="M15" i="8"/>
  <c r="R15" i="8"/>
  <c r="Z15" i="8"/>
  <c r="AA15" i="8"/>
  <c r="AB15" i="8"/>
  <c r="AD15" i="8" s="1"/>
  <c r="AC15" i="8"/>
  <c r="C16" i="8"/>
  <c r="D16" i="8"/>
  <c r="F16" i="8"/>
  <c r="G16" i="8"/>
  <c r="I16" i="8"/>
  <c r="K16" i="8"/>
  <c r="M16" i="8" s="1"/>
  <c r="L16" i="8"/>
  <c r="R16" i="8"/>
  <c r="Z16" i="8"/>
  <c r="AA16" i="8"/>
  <c r="AB16" i="8"/>
  <c r="AC16" i="8"/>
  <c r="AD16" i="8"/>
  <c r="C17" i="8"/>
  <c r="D17" i="8"/>
  <c r="F17" i="8"/>
  <c r="G17" i="8" s="1"/>
  <c r="I17" i="8"/>
  <c r="K17" i="8"/>
  <c r="M17" i="8" s="1"/>
  <c r="L17" i="8"/>
  <c r="R17" i="8"/>
  <c r="Z17" i="8"/>
  <c r="AA17" i="8"/>
  <c r="AB17" i="8"/>
  <c r="AC17" i="8"/>
  <c r="AD17" i="8"/>
  <c r="A20" i="8"/>
  <c r="M21" i="8"/>
  <c r="A21" i="8" s="1"/>
  <c r="AD21" i="8"/>
  <c r="C22" i="8"/>
  <c r="D22" i="8"/>
  <c r="F22" i="8"/>
  <c r="G22" i="8" s="1"/>
  <c r="I22" i="8"/>
  <c r="K22" i="8"/>
  <c r="L22" i="8"/>
  <c r="M22" i="8"/>
  <c r="R22" i="8"/>
  <c r="Z22" i="8"/>
  <c r="AA22" i="8"/>
  <c r="AB22" i="8"/>
  <c r="AD22" i="8" s="1"/>
  <c r="AC22" i="8"/>
  <c r="C23" i="8"/>
  <c r="F23" i="8"/>
  <c r="G23" i="8" s="1"/>
  <c r="I23" i="8"/>
  <c r="K23" i="8"/>
  <c r="L23" i="8"/>
  <c r="M23" i="8"/>
  <c r="R23" i="8"/>
  <c r="Z23" i="8"/>
  <c r="AA23" i="8"/>
  <c r="AB23" i="8"/>
  <c r="AD23" i="8" s="1"/>
  <c r="AC23" i="8"/>
  <c r="C24" i="8"/>
  <c r="D24" i="8"/>
  <c r="F24" i="8"/>
  <c r="G24" i="8" s="1"/>
  <c r="I24" i="8"/>
  <c r="K24" i="8"/>
  <c r="M24" i="8" s="1"/>
  <c r="L24" i="8"/>
  <c r="R24" i="8"/>
  <c r="Z24" i="8"/>
  <c r="AA24" i="8"/>
  <c r="AB24" i="8"/>
  <c r="AC24" i="8"/>
  <c r="AD24" i="8"/>
  <c r="A27" i="8"/>
  <c r="M28" i="8"/>
  <c r="A28" i="8" s="1"/>
  <c r="AD28" i="8"/>
  <c r="C29" i="8"/>
  <c r="D29" i="8"/>
  <c r="F29" i="8"/>
  <c r="G29" i="8" s="1"/>
  <c r="I29" i="8"/>
  <c r="K29" i="8"/>
  <c r="M29" i="8" s="1"/>
  <c r="L29" i="8"/>
  <c r="R29" i="8"/>
  <c r="Z29" i="8"/>
  <c r="AA29" i="8"/>
  <c r="AB29" i="8"/>
  <c r="AC29" i="8"/>
  <c r="AD29" i="8"/>
  <c r="C30" i="8"/>
  <c r="D30" i="8"/>
  <c r="F30" i="8"/>
  <c r="G30" i="8" s="1"/>
  <c r="I30" i="8"/>
  <c r="K30" i="8"/>
  <c r="L30" i="8"/>
  <c r="M30" i="8"/>
  <c r="R30" i="8"/>
  <c r="Z30" i="8"/>
  <c r="AA30" i="8"/>
  <c r="AC30" i="8"/>
  <c r="AD30" i="8" s="1"/>
  <c r="C31" i="8"/>
  <c r="D31" i="8"/>
  <c r="F31" i="8"/>
  <c r="G31" i="8" s="1"/>
  <c r="I31" i="8"/>
  <c r="K31" i="8"/>
  <c r="M31" i="8" s="1"/>
  <c r="L31" i="8"/>
  <c r="R31" i="8"/>
  <c r="Z31" i="8"/>
  <c r="AA31" i="8"/>
  <c r="AB31" i="8"/>
  <c r="AC31" i="8"/>
  <c r="AD31" i="8"/>
  <c r="A34" i="8"/>
  <c r="M35" i="8"/>
  <c r="A35" i="8" s="1"/>
  <c r="AD35" i="8"/>
  <c r="C36" i="8"/>
  <c r="D36" i="8"/>
  <c r="F36" i="8"/>
  <c r="G36" i="8" s="1"/>
  <c r="I36" i="8"/>
  <c r="K36" i="8"/>
  <c r="M36" i="8" s="1"/>
  <c r="L36" i="8"/>
  <c r="R36" i="8"/>
  <c r="Z36" i="8"/>
  <c r="AA36" i="8"/>
  <c r="AB36" i="8"/>
  <c r="AC36" i="8"/>
  <c r="AD36" i="8"/>
  <c r="AC40" i="8"/>
  <c r="A41" i="8"/>
  <c r="AC41" i="8"/>
  <c r="M42" i="8"/>
  <c r="A42" i="8" s="1"/>
  <c r="AC42" i="8"/>
  <c r="C43" i="8"/>
  <c r="A43" i="8" s="1"/>
  <c r="D43" i="8"/>
  <c r="F43" i="8"/>
  <c r="G43" i="8"/>
  <c r="I43" i="8"/>
  <c r="K43" i="8"/>
  <c r="M43" i="8" s="1"/>
  <c r="L43" i="8"/>
  <c r="Z43" i="8"/>
  <c r="AA43" i="8"/>
  <c r="AB43" i="8"/>
  <c r="AC43" i="8"/>
  <c r="AD43" i="8"/>
  <c r="C44" i="8"/>
  <c r="D44" i="8"/>
  <c r="F44" i="8"/>
  <c r="G44" i="8"/>
  <c r="I44" i="8"/>
  <c r="K44" i="8"/>
  <c r="L44" i="8"/>
  <c r="M44" i="8"/>
  <c r="A44" i="8" s="1"/>
  <c r="Z44" i="8"/>
  <c r="AA44" i="8"/>
  <c r="AB44" i="8"/>
  <c r="AD44" i="8" s="1"/>
  <c r="AC44" i="8"/>
  <c r="C45" i="8"/>
  <c r="A45" i="8" s="1"/>
  <c r="D45" i="8"/>
  <c r="F45" i="8"/>
  <c r="G45" i="8"/>
  <c r="I45" i="8"/>
  <c r="K45" i="8"/>
  <c r="M45" i="8" s="1"/>
  <c r="L45" i="8"/>
  <c r="Z45" i="8"/>
  <c r="AA45" i="8"/>
  <c r="AB45" i="8"/>
  <c r="AC45" i="8"/>
  <c r="AD45" i="8"/>
  <c r="C46" i="8"/>
  <c r="D46" i="8"/>
  <c r="F46" i="8"/>
  <c r="G46" i="8"/>
  <c r="I46" i="8"/>
  <c r="K46" i="8"/>
  <c r="L46" i="8"/>
  <c r="M46" i="8"/>
  <c r="A46" i="8" s="1"/>
  <c r="Z46" i="8"/>
  <c r="AA46" i="8"/>
  <c r="AB46" i="8"/>
  <c r="AD46" i="8" s="1"/>
  <c r="AC46" i="8"/>
  <c r="C47" i="8"/>
  <c r="A47" i="8" s="1"/>
  <c r="D47" i="8"/>
  <c r="F47" i="8"/>
  <c r="G47" i="8"/>
  <c r="I47" i="8"/>
  <c r="K47" i="8"/>
  <c r="M47" i="8" s="1"/>
  <c r="L47" i="8"/>
  <c r="Z47" i="8"/>
  <c r="AA47" i="8"/>
  <c r="AB47" i="8"/>
  <c r="AC47" i="8"/>
  <c r="AD47" i="8"/>
  <c r="C48" i="8"/>
  <c r="D48" i="8"/>
  <c r="F48" i="8"/>
  <c r="G48" i="8"/>
  <c r="I48" i="8"/>
  <c r="K48" i="8"/>
  <c r="L48" i="8"/>
  <c r="M48" i="8"/>
  <c r="A48" i="8" s="1"/>
  <c r="Z48" i="8"/>
  <c r="AA48" i="8"/>
  <c r="AB48" i="8"/>
  <c r="AC48" i="8"/>
  <c r="C49" i="8"/>
  <c r="A49" i="8" s="1"/>
  <c r="D49" i="8"/>
  <c r="F49" i="8"/>
  <c r="G49" i="8"/>
  <c r="I49" i="8"/>
  <c r="K49" i="8"/>
  <c r="M49" i="8" s="1"/>
  <c r="L49" i="8"/>
  <c r="Z49" i="8"/>
  <c r="AA49" i="8"/>
  <c r="AB49" i="8"/>
  <c r="AC49" i="8"/>
  <c r="AD49" i="8"/>
  <c r="C50" i="8"/>
  <c r="D50" i="8"/>
  <c r="F50" i="8"/>
  <c r="G50" i="8"/>
  <c r="I50" i="8"/>
  <c r="K50" i="8"/>
  <c r="L50" i="8"/>
  <c r="M50" i="8"/>
  <c r="A50" i="8" s="1"/>
  <c r="Z50" i="8"/>
  <c r="AA50" i="8"/>
  <c r="AB50" i="8"/>
  <c r="AD50" i="8" s="1"/>
  <c r="AC50" i="8"/>
  <c r="C51" i="8"/>
  <c r="D51" i="8"/>
  <c r="F51" i="8"/>
  <c r="G51" i="8"/>
  <c r="I51" i="8"/>
  <c r="K51" i="8"/>
  <c r="M51" i="8" s="1"/>
  <c r="L51" i="8"/>
  <c r="Z51" i="8"/>
  <c r="AA51" i="8"/>
  <c r="AB51" i="8"/>
  <c r="AC51" i="8"/>
  <c r="AD51" i="8"/>
  <c r="C52" i="8"/>
  <c r="D52" i="8"/>
  <c r="F52" i="8"/>
  <c r="G52" i="8"/>
  <c r="I52" i="8"/>
  <c r="K52" i="8"/>
  <c r="L52" i="8"/>
  <c r="M52" i="8"/>
  <c r="A52" i="8" s="1"/>
  <c r="Z52" i="8"/>
  <c r="AB52" i="8"/>
  <c r="AC52" i="8"/>
  <c r="AD52" i="8"/>
  <c r="C53" i="8"/>
  <c r="D53" i="8"/>
  <c r="F53" i="8"/>
  <c r="G53" i="8" s="1"/>
  <c r="I53" i="8"/>
  <c r="K53" i="8"/>
  <c r="L53" i="8"/>
  <c r="Z53" i="8"/>
  <c r="AA53" i="8"/>
  <c r="AB53" i="8"/>
  <c r="AD53" i="8" s="1"/>
  <c r="AC53" i="8"/>
  <c r="C54" i="8"/>
  <c r="F54" i="8"/>
  <c r="G54" i="8"/>
  <c r="I54" i="8"/>
  <c r="K54" i="8"/>
  <c r="L54" i="8"/>
  <c r="M54" i="8"/>
  <c r="Z54" i="8"/>
  <c r="AA54" i="8"/>
  <c r="AB54" i="8"/>
  <c r="AC54" i="8"/>
  <c r="AD54" i="8"/>
  <c r="C55" i="8"/>
  <c r="D55" i="8"/>
  <c r="F55" i="8"/>
  <c r="G55" i="8" s="1"/>
  <c r="I55" i="8"/>
  <c r="K55" i="8"/>
  <c r="M55" i="8" s="1"/>
  <c r="L55" i="8"/>
  <c r="Z55" i="8"/>
  <c r="AA55" i="8"/>
  <c r="AB55" i="8"/>
  <c r="AD55" i="8" s="1"/>
  <c r="AC55" i="8"/>
  <c r="C56" i="8"/>
  <c r="F56" i="8"/>
  <c r="G56" i="8"/>
  <c r="I56" i="8"/>
  <c r="K56" i="8"/>
  <c r="L56" i="8"/>
  <c r="M56" i="8"/>
  <c r="Z56" i="8"/>
  <c r="AA56" i="8"/>
  <c r="AB56" i="8"/>
  <c r="AC56" i="8"/>
  <c r="AD56" i="8"/>
  <c r="C57" i="8"/>
  <c r="D57" i="8"/>
  <c r="F57" i="8"/>
  <c r="G57" i="8" s="1"/>
  <c r="I57" i="8"/>
  <c r="K57" i="8"/>
  <c r="L57" i="8"/>
  <c r="Z57" i="8"/>
  <c r="AA57" i="8"/>
  <c r="AB57" i="8"/>
  <c r="AD57" i="8" s="1"/>
  <c r="AC57" i="8"/>
  <c r="C58" i="8"/>
  <c r="F58" i="8"/>
  <c r="G58" i="8"/>
  <c r="I58" i="8"/>
  <c r="K58" i="8"/>
  <c r="L58" i="8"/>
  <c r="M58" i="8"/>
  <c r="Z58" i="8"/>
  <c r="AA58" i="8"/>
  <c r="AB58" i="8"/>
  <c r="AC58" i="8"/>
  <c r="AD58" i="8"/>
  <c r="C59" i="8"/>
  <c r="D59" i="8"/>
  <c r="F59" i="8"/>
  <c r="G59" i="8" s="1"/>
  <c r="I59" i="8"/>
  <c r="K59" i="8"/>
  <c r="M59" i="8" s="1"/>
  <c r="L59" i="8"/>
  <c r="Z59" i="8"/>
  <c r="AA59" i="8"/>
  <c r="AB59" i="8"/>
  <c r="AD59" i="8" s="1"/>
  <c r="AC59" i="8"/>
  <c r="C60" i="8"/>
  <c r="D60" i="8" s="1"/>
  <c r="F60" i="8"/>
  <c r="G60" i="8"/>
  <c r="I60" i="8"/>
  <c r="K60" i="8"/>
  <c r="L60" i="8"/>
  <c r="M60" i="8"/>
  <c r="Z60" i="8"/>
  <c r="AA60" i="8"/>
  <c r="AB60" i="8"/>
  <c r="AC60" i="8"/>
  <c r="AD60" i="8"/>
  <c r="AC62" i="8"/>
  <c r="A63" i="8"/>
  <c r="AC63" i="8"/>
  <c r="A64" i="8"/>
  <c r="AC64" i="8"/>
  <c r="C65" i="8"/>
  <c r="D65" i="8" s="1"/>
  <c r="F65" i="8"/>
  <c r="G65" i="8"/>
  <c r="I65" i="8"/>
  <c r="K65" i="8"/>
  <c r="L65" i="8"/>
  <c r="Z65" i="8"/>
  <c r="AA65" i="8"/>
  <c r="AB65" i="8"/>
  <c r="AD65" i="8" s="1"/>
  <c r="AC65" i="8"/>
  <c r="C66" i="8"/>
  <c r="D66" i="8" s="1"/>
  <c r="F66" i="8"/>
  <c r="G66" i="8"/>
  <c r="I66" i="8"/>
  <c r="A66" i="8" s="1"/>
  <c r="K66" i="8"/>
  <c r="L66" i="8"/>
  <c r="Z66" i="8"/>
  <c r="AA66" i="8"/>
  <c r="AB66" i="8"/>
  <c r="AC66" i="8"/>
  <c r="AD66" i="8"/>
  <c r="A67" i="8"/>
  <c r="C67" i="8"/>
  <c r="D67" i="8"/>
  <c r="F67" i="8"/>
  <c r="G67" i="8"/>
  <c r="I67" i="8"/>
  <c r="K67" i="8"/>
  <c r="L67" i="8"/>
  <c r="Z67" i="8"/>
  <c r="AA67" i="8"/>
  <c r="AB67" i="8"/>
  <c r="AC67" i="8"/>
  <c r="AD67" i="8"/>
  <c r="C68" i="8"/>
  <c r="A68" i="8" s="1"/>
  <c r="D68" i="8"/>
  <c r="F68" i="8"/>
  <c r="G68" i="8" s="1"/>
  <c r="I68" i="8"/>
  <c r="K68" i="8"/>
  <c r="L68" i="8"/>
  <c r="Z68" i="8"/>
  <c r="AA68" i="8"/>
  <c r="AB68" i="8"/>
  <c r="AD68" i="8" s="1"/>
  <c r="AC68" i="8"/>
  <c r="C69" i="8"/>
  <c r="D69" i="8"/>
  <c r="F69" i="8"/>
  <c r="G69" i="8"/>
  <c r="I69" i="8"/>
  <c r="K69" i="8"/>
  <c r="L69" i="8"/>
  <c r="Z69" i="8"/>
  <c r="AA69" i="8"/>
  <c r="AB69" i="8"/>
  <c r="AD69" i="8" s="1"/>
  <c r="AC69" i="8"/>
  <c r="C70" i="8"/>
  <c r="D70" i="8" s="1"/>
  <c r="F70" i="8"/>
  <c r="G70" i="8"/>
  <c r="I70" i="8"/>
  <c r="K70" i="8"/>
  <c r="L70" i="8"/>
  <c r="Z70" i="8"/>
  <c r="AA70" i="8"/>
  <c r="AB70" i="8"/>
  <c r="AC70" i="8"/>
  <c r="AD70" i="8"/>
  <c r="C71" i="8"/>
  <c r="D71" i="8"/>
  <c r="F71" i="8"/>
  <c r="A71" i="8" s="1"/>
  <c r="I71" i="8"/>
  <c r="K71" i="8"/>
  <c r="L71" i="8"/>
  <c r="Z71" i="8"/>
  <c r="AA71" i="8"/>
  <c r="AB71" i="8"/>
  <c r="AC71" i="8"/>
  <c r="AD71" i="8" s="1"/>
  <c r="A3" i="7"/>
  <c r="C4" i="7"/>
  <c r="A4" i="7" s="1"/>
  <c r="A5" i="7"/>
  <c r="A7" i="7"/>
  <c r="M8" i="7"/>
  <c r="A8" i="7" s="1"/>
  <c r="AD8" i="7"/>
  <c r="C9" i="7"/>
  <c r="D9" i="7"/>
  <c r="F9" i="7"/>
  <c r="G9" i="7" s="1"/>
  <c r="I9" i="7"/>
  <c r="K9" i="7"/>
  <c r="M9" i="7" s="1"/>
  <c r="L9" i="7"/>
  <c r="R9" i="7"/>
  <c r="Z9" i="7"/>
  <c r="AA9" i="7"/>
  <c r="AB9" i="7"/>
  <c r="AC9" i="7"/>
  <c r="AD9" i="7"/>
  <c r="C10" i="7"/>
  <c r="D10" i="7"/>
  <c r="F10" i="7"/>
  <c r="A10" i="7" s="1"/>
  <c r="I10" i="7"/>
  <c r="K10" i="7"/>
  <c r="L10" i="7"/>
  <c r="M10" i="7" s="1"/>
  <c r="R10" i="7"/>
  <c r="AA10" i="7"/>
  <c r="AC10" i="7"/>
  <c r="AD10" i="7" s="1"/>
  <c r="C11" i="7"/>
  <c r="D11" i="7"/>
  <c r="F11" i="7"/>
  <c r="G11" i="7" s="1"/>
  <c r="I11" i="7"/>
  <c r="K11" i="7"/>
  <c r="L11" i="7"/>
  <c r="R11" i="7"/>
  <c r="Z11" i="7"/>
  <c r="AA11" i="7"/>
  <c r="AB11" i="7"/>
  <c r="AC11" i="7"/>
  <c r="AD11" i="7"/>
  <c r="A14" i="7"/>
  <c r="M15" i="7"/>
  <c r="A15" i="7" s="1"/>
  <c r="AD15" i="7"/>
  <c r="C16" i="7"/>
  <c r="D16" i="7"/>
  <c r="F16" i="7"/>
  <c r="A16" i="7" s="1"/>
  <c r="I16" i="7"/>
  <c r="K16" i="7"/>
  <c r="L16" i="7"/>
  <c r="M16" i="7" s="1"/>
  <c r="R16" i="7"/>
  <c r="Z16" i="7"/>
  <c r="AA16" i="7"/>
  <c r="AB16" i="7"/>
  <c r="AD16" i="7" s="1"/>
  <c r="AC16" i="7"/>
  <c r="C17" i="7"/>
  <c r="D17" i="7" s="1"/>
  <c r="F17" i="7"/>
  <c r="G17" i="7"/>
  <c r="I17" i="7"/>
  <c r="K17" i="7"/>
  <c r="L17" i="7"/>
  <c r="M17" i="7"/>
  <c r="R17" i="7"/>
  <c r="Z17" i="7"/>
  <c r="AA17" i="7"/>
  <c r="AB17" i="7"/>
  <c r="AC17" i="7"/>
  <c r="C18" i="7"/>
  <c r="F18" i="7"/>
  <c r="G18" i="7"/>
  <c r="I18" i="7"/>
  <c r="K18" i="7"/>
  <c r="M18" i="7" s="1"/>
  <c r="L18" i="7"/>
  <c r="R18" i="7"/>
  <c r="Z18" i="7"/>
  <c r="AA18" i="7"/>
  <c r="AD18" i="7"/>
  <c r="C19" i="7"/>
  <c r="D19" i="7" s="1"/>
  <c r="F19" i="7"/>
  <c r="G19" i="7"/>
  <c r="I19" i="7"/>
  <c r="K19" i="7"/>
  <c r="L19" i="7"/>
  <c r="M19" i="7"/>
  <c r="R19" i="7"/>
  <c r="Z19" i="7"/>
  <c r="AA19" i="7"/>
  <c r="AC19" i="7"/>
  <c r="AD19" i="7" s="1"/>
  <c r="C20" i="7"/>
  <c r="F20" i="7"/>
  <c r="G20" i="7" s="1"/>
  <c r="I20" i="7"/>
  <c r="K20" i="7"/>
  <c r="M20" i="7" s="1"/>
  <c r="L20" i="7"/>
  <c r="R20" i="7"/>
  <c r="Z20" i="7"/>
  <c r="AA20" i="7"/>
  <c r="AB20" i="7"/>
  <c r="AC20" i="7"/>
  <c r="AD20" i="7" s="1"/>
  <c r="C21" i="7"/>
  <c r="D21" i="7"/>
  <c r="F21" i="7"/>
  <c r="G21" i="7"/>
  <c r="I21" i="7"/>
  <c r="K21" i="7"/>
  <c r="L21" i="7"/>
  <c r="M21" i="7"/>
  <c r="A21" i="7" s="1"/>
  <c r="R21" i="7"/>
  <c r="Z21" i="7"/>
  <c r="AA21" i="7"/>
  <c r="AB21" i="7"/>
  <c r="AD21" i="7" s="1"/>
  <c r="AC21" i="7"/>
  <c r="C22" i="7"/>
  <c r="D22" i="7" s="1"/>
  <c r="F22" i="7"/>
  <c r="G22" i="7" s="1"/>
  <c r="I22" i="7"/>
  <c r="K22" i="7"/>
  <c r="L22" i="7"/>
  <c r="M22" i="7" s="1"/>
  <c r="R22" i="7"/>
  <c r="Z22" i="7"/>
  <c r="AA22" i="7"/>
  <c r="AC22" i="7"/>
  <c r="AD22" i="7" s="1"/>
  <c r="C23" i="7"/>
  <c r="F23" i="7"/>
  <c r="G23" i="7" s="1"/>
  <c r="I23" i="7"/>
  <c r="K23" i="7"/>
  <c r="M23" i="7" s="1"/>
  <c r="L23" i="7"/>
  <c r="R23" i="7"/>
  <c r="Z23" i="7"/>
  <c r="AC23" i="7"/>
  <c r="AD23" i="7" s="1"/>
  <c r="C24" i="7"/>
  <c r="D24" i="7" s="1"/>
  <c r="F24" i="7"/>
  <c r="G24" i="7"/>
  <c r="I24" i="7"/>
  <c r="K24" i="7"/>
  <c r="L24" i="7"/>
  <c r="M24" i="7"/>
  <c r="A24" i="7" s="1"/>
  <c r="R24" i="7"/>
  <c r="Z24" i="7"/>
  <c r="AA24" i="7"/>
  <c r="AB24" i="7"/>
  <c r="AD24" i="7" s="1"/>
  <c r="AC24" i="7"/>
  <c r="C25" i="7"/>
  <c r="F25" i="7"/>
  <c r="G25" i="7" s="1"/>
  <c r="I25" i="7"/>
  <c r="K25" i="7"/>
  <c r="M25" i="7" s="1"/>
  <c r="L25" i="7"/>
  <c r="R25" i="7"/>
  <c r="Z25" i="7"/>
  <c r="AC25" i="7"/>
  <c r="AD25" i="7" s="1"/>
  <c r="AC27" i="7"/>
  <c r="A28" i="7"/>
  <c r="AC28" i="7"/>
  <c r="M29" i="7"/>
  <c r="A29" i="7" s="1"/>
  <c r="AC29" i="7"/>
  <c r="A30" i="7"/>
  <c r="M30" i="7"/>
  <c r="A31" i="7"/>
  <c r="M31" i="7"/>
  <c r="A32" i="7"/>
  <c r="M32" i="7"/>
  <c r="A33" i="7"/>
  <c r="M33" i="7"/>
  <c r="A34" i="7"/>
  <c r="M34" i="7"/>
  <c r="A35" i="7"/>
  <c r="M35" i="7"/>
  <c r="A36" i="7"/>
  <c r="M36" i="7"/>
  <c r="A37" i="7"/>
  <c r="M37" i="7"/>
  <c r="A38" i="7"/>
  <c r="M38" i="7"/>
  <c r="AC40" i="7"/>
  <c r="A41" i="7"/>
  <c r="AC41" i="7"/>
  <c r="A42" i="7"/>
  <c r="AC42" i="7"/>
  <c r="A43" i="7"/>
  <c r="A44" i="7"/>
  <c r="A45" i="7"/>
  <c r="A46" i="7"/>
  <c r="A1" i="6"/>
  <c r="A2" i="6"/>
  <c r="A3" i="6"/>
  <c r="A4" i="6"/>
  <c r="M4" i="6"/>
  <c r="AD4" i="6"/>
  <c r="C5" i="6"/>
  <c r="D5" i="6" s="1"/>
  <c r="F5" i="6"/>
  <c r="G5" i="6" s="1"/>
  <c r="I5" i="6"/>
  <c r="K5" i="6"/>
  <c r="M5" i="6" s="1"/>
  <c r="L5" i="6"/>
  <c r="R5" i="6"/>
  <c r="Z5" i="6"/>
  <c r="AA5" i="6"/>
  <c r="AB5" i="6"/>
  <c r="AD5" i="6" s="1"/>
  <c r="AC5" i="6"/>
  <c r="C6" i="6"/>
  <c r="D6" i="6"/>
  <c r="F6" i="6"/>
  <c r="G6" i="6" s="1"/>
  <c r="I6" i="6"/>
  <c r="K6" i="6"/>
  <c r="L6" i="6"/>
  <c r="R6" i="6"/>
  <c r="Z6" i="6"/>
  <c r="AA6" i="6"/>
  <c r="AB6" i="6"/>
  <c r="AC6" i="6"/>
  <c r="A9" i="6"/>
  <c r="M10" i="6"/>
  <c r="A10" i="6" s="1"/>
  <c r="AD10" i="6"/>
  <c r="C11" i="6"/>
  <c r="D11" i="6" s="1"/>
  <c r="F11" i="6"/>
  <c r="I11" i="6"/>
  <c r="K11" i="6"/>
  <c r="M11" i="6" s="1"/>
  <c r="L11" i="6"/>
  <c r="R11" i="6"/>
  <c r="Z11" i="6"/>
  <c r="AA11" i="6"/>
  <c r="AB11" i="6"/>
  <c r="AC11" i="6"/>
  <c r="AD11" i="6"/>
  <c r="C12" i="6"/>
  <c r="D12" i="6" s="1"/>
  <c r="F12" i="6"/>
  <c r="G12" i="6" s="1"/>
  <c r="I12" i="6"/>
  <c r="K12" i="6"/>
  <c r="M12" i="6" s="1"/>
  <c r="L12" i="6"/>
  <c r="R12" i="6"/>
  <c r="Z12" i="6"/>
  <c r="AA12" i="6"/>
  <c r="AB12" i="6"/>
  <c r="AD12" i="6" s="1"/>
  <c r="AC12" i="6"/>
  <c r="C13" i="6"/>
  <c r="D13" i="6" s="1"/>
  <c r="F13" i="6"/>
  <c r="G13" i="6" s="1"/>
  <c r="I13" i="6"/>
  <c r="K13" i="6"/>
  <c r="M13" i="6" s="1"/>
  <c r="L13" i="6"/>
  <c r="R13" i="6"/>
  <c r="Z13" i="6"/>
  <c r="AA13" i="6"/>
  <c r="AB13" i="6"/>
  <c r="AD13" i="6" s="1"/>
  <c r="C14" i="6"/>
  <c r="D14" i="6"/>
  <c r="F14" i="6"/>
  <c r="G14" i="6" s="1"/>
  <c r="I14" i="6"/>
  <c r="K14" i="6"/>
  <c r="L14" i="6"/>
  <c r="M14" i="6"/>
  <c r="R14" i="6"/>
  <c r="Z14" i="6"/>
  <c r="AA14" i="6"/>
  <c r="AB14" i="6"/>
  <c r="AD14" i="6" s="1"/>
  <c r="A17" i="6"/>
  <c r="M18" i="6"/>
  <c r="A18" i="6" s="1"/>
  <c r="AD18" i="6"/>
  <c r="C19" i="6"/>
  <c r="F19" i="6"/>
  <c r="G19" i="6" s="1"/>
  <c r="I19" i="6"/>
  <c r="K19" i="6"/>
  <c r="M19" i="6" s="1"/>
  <c r="L19" i="6"/>
  <c r="R19" i="6"/>
  <c r="Z19" i="6"/>
  <c r="AA19" i="6"/>
  <c r="AB19" i="6"/>
  <c r="AC19" i="6"/>
  <c r="C20" i="6"/>
  <c r="F20" i="6"/>
  <c r="G20" i="6" s="1"/>
  <c r="I20" i="6"/>
  <c r="K20" i="6"/>
  <c r="L20" i="6"/>
  <c r="R20" i="6"/>
  <c r="Z20" i="6"/>
  <c r="AA20" i="6"/>
  <c r="AB20" i="6"/>
  <c r="AD20" i="6" s="1"/>
  <c r="AC20" i="6"/>
  <c r="C21" i="6"/>
  <c r="F21" i="6"/>
  <c r="G21" i="6" s="1"/>
  <c r="I21" i="6"/>
  <c r="K21" i="6"/>
  <c r="L21" i="6"/>
  <c r="M21" i="6" s="1"/>
  <c r="R21" i="6"/>
  <c r="Z21" i="6"/>
  <c r="AA21" i="6"/>
  <c r="AB21" i="6"/>
  <c r="AC21" i="6"/>
  <c r="C22" i="6"/>
  <c r="D22" i="6"/>
  <c r="F22" i="6"/>
  <c r="G22" i="6" s="1"/>
  <c r="I22" i="6"/>
  <c r="K22" i="6"/>
  <c r="L22" i="6"/>
  <c r="M22" i="6"/>
  <c r="R22" i="6"/>
  <c r="Z22" i="6"/>
  <c r="AA22" i="6"/>
  <c r="AB22" i="6"/>
  <c r="AC22" i="6"/>
  <c r="C23" i="6"/>
  <c r="D23" i="6" s="1"/>
  <c r="F23" i="6"/>
  <c r="G23" i="6" s="1"/>
  <c r="I23" i="6"/>
  <c r="K23" i="6"/>
  <c r="M23" i="6" s="1"/>
  <c r="L23" i="6"/>
  <c r="R23" i="6"/>
  <c r="Z23" i="6"/>
  <c r="AA23" i="6"/>
  <c r="AB23" i="6"/>
  <c r="AC23" i="6"/>
  <c r="AD23" i="6" s="1"/>
  <c r="A26" i="6"/>
  <c r="M27" i="6"/>
  <c r="A27" i="6" s="1"/>
  <c r="AD27" i="6"/>
  <c r="C28" i="6"/>
  <c r="D28" i="6"/>
  <c r="F28" i="6"/>
  <c r="G28" i="6" s="1"/>
  <c r="I28" i="6"/>
  <c r="K28" i="6"/>
  <c r="L28" i="6"/>
  <c r="R28" i="6"/>
  <c r="Z28" i="6"/>
  <c r="AA28" i="6"/>
  <c r="AB28" i="6"/>
  <c r="AD28" i="6" s="1"/>
  <c r="AC28" i="6"/>
  <c r="C29" i="6"/>
  <c r="F29" i="6"/>
  <c r="G29" i="6" s="1"/>
  <c r="I29" i="6"/>
  <c r="K29" i="6"/>
  <c r="L29" i="6"/>
  <c r="M29" i="6" s="1"/>
  <c r="R29" i="6"/>
  <c r="Z29" i="6"/>
  <c r="AA29" i="6"/>
  <c r="AB29" i="6"/>
  <c r="AD29" i="6"/>
  <c r="C30" i="6"/>
  <c r="D30" i="6" s="1"/>
  <c r="F30" i="6"/>
  <c r="G30" i="6" s="1"/>
  <c r="I30" i="6"/>
  <c r="K30" i="6"/>
  <c r="M30" i="6" s="1"/>
  <c r="L30" i="6"/>
  <c r="R30" i="6"/>
  <c r="Z30" i="6"/>
  <c r="AA30" i="6"/>
  <c r="AB30" i="6"/>
  <c r="AC30" i="6"/>
  <c r="AD30" i="6" s="1"/>
  <c r="C31" i="6"/>
  <c r="D31" i="6"/>
  <c r="F31" i="6"/>
  <c r="G31" i="6"/>
  <c r="I31" i="6"/>
  <c r="K31" i="6"/>
  <c r="M31" i="6" s="1"/>
  <c r="A31" i="6" s="1"/>
  <c r="L31" i="6"/>
  <c r="R31" i="6"/>
  <c r="Z31" i="6"/>
  <c r="AA31" i="6"/>
  <c r="AC31" i="6"/>
  <c r="AD31" i="6" s="1"/>
  <c r="C32" i="6"/>
  <c r="D32" i="6"/>
  <c r="F32" i="6"/>
  <c r="G32" i="6" s="1"/>
  <c r="I32" i="6"/>
  <c r="K32" i="6"/>
  <c r="M32" i="6" s="1"/>
  <c r="A32" i="6" s="1"/>
  <c r="L32" i="6"/>
  <c r="R32" i="6"/>
  <c r="Z32" i="6"/>
  <c r="AA32" i="6"/>
  <c r="AB32" i="6"/>
  <c r="AD32" i="6" s="1"/>
  <c r="AC32" i="6"/>
  <c r="C33" i="6"/>
  <c r="D33" i="6" s="1"/>
  <c r="F33" i="6"/>
  <c r="G33" i="6" s="1"/>
  <c r="I33" i="6"/>
  <c r="K33" i="6"/>
  <c r="L33" i="6"/>
  <c r="R33" i="6"/>
  <c r="Z33" i="6"/>
  <c r="AA33" i="6"/>
  <c r="AB33" i="6"/>
  <c r="AC33" i="6"/>
  <c r="AD33" i="6" s="1"/>
  <c r="A36" i="6"/>
  <c r="M37" i="6"/>
  <c r="A37" i="6" s="1"/>
  <c r="AD37" i="6"/>
  <c r="C38" i="6"/>
  <c r="D38" i="6" s="1"/>
  <c r="F38" i="6"/>
  <c r="G38" i="6" s="1"/>
  <c r="I38" i="6"/>
  <c r="K38" i="6"/>
  <c r="M38" i="6" s="1"/>
  <c r="L38" i="6"/>
  <c r="R38" i="6"/>
  <c r="Z38" i="6"/>
  <c r="AA38" i="6"/>
  <c r="AB38" i="6"/>
  <c r="AC38" i="6"/>
  <c r="AD38" i="6"/>
  <c r="C39" i="6"/>
  <c r="F39" i="6"/>
  <c r="G39" i="6" s="1"/>
  <c r="I39" i="6"/>
  <c r="K39" i="6"/>
  <c r="L39" i="6"/>
  <c r="M39" i="6" s="1"/>
  <c r="R39" i="6"/>
  <c r="Z39" i="6"/>
  <c r="AA39" i="6"/>
  <c r="AB39" i="6"/>
  <c r="AD39" i="6" s="1"/>
  <c r="C40" i="6"/>
  <c r="D40" i="6" s="1"/>
  <c r="F40" i="6"/>
  <c r="G40" i="6" s="1"/>
  <c r="I40" i="6"/>
  <c r="K40" i="6"/>
  <c r="M40" i="6" s="1"/>
  <c r="L40" i="6"/>
  <c r="R40" i="6"/>
  <c r="Z40" i="6"/>
  <c r="AA40" i="6"/>
  <c r="AB40" i="6"/>
  <c r="AC40" i="6"/>
  <c r="AD40" i="6" s="1"/>
  <c r="AC48" i="6"/>
  <c r="AC49" i="6"/>
  <c r="A50" i="6"/>
  <c r="AC50" i="6"/>
  <c r="M51" i="6"/>
  <c r="A51" i="6" s="1"/>
  <c r="AC51" i="6"/>
  <c r="C52" i="6"/>
  <c r="D52" i="6" s="1"/>
  <c r="F52" i="6"/>
  <c r="I52" i="6"/>
  <c r="K52" i="6"/>
  <c r="L52" i="6"/>
  <c r="M52" i="6" s="1"/>
  <c r="Z52" i="6"/>
  <c r="AA52" i="6"/>
  <c r="AB52" i="6"/>
  <c r="AC52" i="6"/>
  <c r="C53" i="6"/>
  <c r="D53" i="6" s="1"/>
  <c r="F53" i="6"/>
  <c r="G53" i="6" s="1"/>
  <c r="I53" i="6"/>
  <c r="K53" i="6"/>
  <c r="L53" i="6"/>
  <c r="Z53" i="6"/>
  <c r="AA53" i="6"/>
  <c r="AB53" i="6"/>
  <c r="AC53" i="6"/>
  <c r="AD53" i="6"/>
  <c r="AC55" i="6"/>
  <c r="A56" i="6"/>
  <c r="AC56" i="6"/>
  <c r="A57" i="6"/>
  <c r="AC57" i="6"/>
  <c r="C58" i="6"/>
  <c r="D58" i="6"/>
  <c r="F58" i="6"/>
  <c r="A58" i="6" s="1"/>
  <c r="I58" i="6"/>
  <c r="K58" i="6"/>
  <c r="L58" i="6"/>
  <c r="Z58" i="6"/>
  <c r="AB58" i="6"/>
  <c r="AC58" i="6"/>
  <c r="AD58" i="6" s="1"/>
  <c r="A63" i="6"/>
  <c r="M64" i="6"/>
  <c r="A64" i="6" s="1"/>
  <c r="AD64" i="6"/>
  <c r="C65" i="6"/>
  <c r="D65" i="6"/>
  <c r="F65" i="6"/>
  <c r="G65" i="6" s="1"/>
  <c r="I65" i="6"/>
  <c r="K65" i="6"/>
  <c r="L65" i="6"/>
  <c r="R65" i="6"/>
  <c r="AA65" i="6"/>
  <c r="AB65" i="6"/>
  <c r="AC65" i="6"/>
  <c r="D66" i="6"/>
  <c r="G66" i="6"/>
  <c r="K66" i="6"/>
  <c r="M66" i="6" s="1"/>
  <c r="L66" i="6"/>
  <c r="R66" i="6"/>
  <c r="AA66" i="6"/>
  <c r="AB66" i="6"/>
  <c r="AC66" i="6"/>
  <c r="AD66" i="6" s="1"/>
  <c r="A1" i="5"/>
  <c r="A2" i="5"/>
  <c r="A3" i="5"/>
  <c r="M4" i="5"/>
  <c r="A4" i="5" s="1"/>
  <c r="AD4" i="5"/>
  <c r="C5" i="5"/>
  <c r="D5" i="5" s="1"/>
  <c r="F5" i="5"/>
  <c r="G5" i="5" s="1"/>
  <c r="I5" i="5"/>
  <c r="K5" i="5"/>
  <c r="L5" i="5"/>
  <c r="M5" i="5" s="1"/>
  <c r="R5" i="5"/>
  <c r="Z5" i="5"/>
  <c r="AA5" i="5"/>
  <c r="AB5" i="5"/>
  <c r="AC5" i="5"/>
  <c r="C6" i="5"/>
  <c r="D6" i="5" s="1"/>
  <c r="F6" i="5"/>
  <c r="G6" i="5" s="1"/>
  <c r="I6" i="5"/>
  <c r="K6" i="5"/>
  <c r="L6" i="5"/>
  <c r="R6" i="5"/>
  <c r="Z6" i="5"/>
  <c r="AA6" i="5"/>
  <c r="AB6" i="5"/>
  <c r="AC6" i="5"/>
  <c r="C7" i="5"/>
  <c r="D7" i="5" s="1"/>
  <c r="F7" i="5"/>
  <c r="G7" i="5" s="1"/>
  <c r="I7" i="5"/>
  <c r="K7" i="5"/>
  <c r="L7" i="5"/>
  <c r="R7" i="5"/>
  <c r="Z7" i="5"/>
  <c r="AA7" i="5"/>
  <c r="AB7" i="5"/>
  <c r="AD7" i="5" s="1"/>
  <c r="C8" i="5"/>
  <c r="D8" i="5" s="1"/>
  <c r="F8" i="5"/>
  <c r="G8" i="5" s="1"/>
  <c r="I8" i="5"/>
  <c r="K8" i="5"/>
  <c r="L8" i="5"/>
  <c r="R8" i="5"/>
  <c r="Z8" i="5"/>
  <c r="AA8" i="5"/>
  <c r="AB8" i="5"/>
  <c r="AC8" i="5"/>
  <c r="C9" i="5"/>
  <c r="D9" i="5" s="1"/>
  <c r="F9" i="5"/>
  <c r="G9" i="5" s="1"/>
  <c r="I9" i="5"/>
  <c r="K9" i="5"/>
  <c r="L9" i="5"/>
  <c r="R9" i="5"/>
  <c r="Z9" i="5"/>
  <c r="AA9" i="5"/>
  <c r="AB9" i="5"/>
  <c r="AC9" i="5"/>
  <c r="C10" i="5"/>
  <c r="D10" i="5" s="1"/>
  <c r="F10" i="5"/>
  <c r="G10" i="5" s="1"/>
  <c r="I10" i="5"/>
  <c r="K10" i="5"/>
  <c r="L10" i="5"/>
  <c r="R10" i="5"/>
  <c r="Z10" i="5"/>
  <c r="AA10" i="5"/>
  <c r="AB10" i="5"/>
  <c r="AC10" i="5"/>
  <c r="C11" i="5"/>
  <c r="F11" i="5"/>
  <c r="G11" i="5" s="1"/>
  <c r="I11" i="5"/>
  <c r="K11" i="5"/>
  <c r="L11" i="5"/>
  <c r="R11" i="5"/>
  <c r="Z11" i="5"/>
  <c r="AA11" i="5"/>
  <c r="AB11" i="5"/>
  <c r="AD11" i="5" s="1"/>
  <c r="C12" i="5"/>
  <c r="D12" i="5" s="1"/>
  <c r="F12" i="5"/>
  <c r="G12" i="5" s="1"/>
  <c r="I12" i="5"/>
  <c r="K12" i="5"/>
  <c r="L12" i="5"/>
  <c r="R12" i="5"/>
  <c r="Z12" i="5"/>
  <c r="AA12" i="5"/>
  <c r="AB12" i="5"/>
  <c r="AC12" i="5"/>
  <c r="C13" i="5"/>
  <c r="D13" i="5" s="1"/>
  <c r="F13" i="5"/>
  <c r="G13" i="5" s="1"/>
  <c r="I13" i="5"/>
  <c r="K13" i="5"/>
  <c r="L13" i="5"/>
  <c r="R13" i="5"/>
  <c r="Z13" i="5"/>
  <c r="AA13" i="5"/>
  <c r="AB13" i="5"/>
  <c r="AC13" i="5"/>
  <c r="C14" i="5"/>
  <c r="F14" i="5"/>
  <c r="G14" i="5" s="1"/>
  <c r="I14" i="5"/>
  <c r="K14" i="5"/>
  <c r="L14" i="5"/>
  <c r="R14" i="5"/>
  <c r="Z14" i="5"/>
  <c r="AA14" i="5"/>
  <c r="AB14" i="5"/>
  <c r="AC14" i="5"/>
  <c r="C15" i="5"/>
  <c r="D15" i="5" s="1"/>
  <c r="F15" i="5"/>
  <c r="G15" i="5" s="1"/>
  <c r="I15" i="5"/>
  <c r="K15" i="5"/>
  <c r="L15" i="5"/>
  <c r="R15" i="5"/>
  <c r="Z15" i="5"/>
  <c r="AA15" i="5"/>
  <c r="AB15" i="5"/>
  <c r="AC15" i="5"/>
  <c r="C16" i="5"/>
  <c r="D16" i="5" s="1"/>
  <c r="F16" i="5"/>
  <c r="G16" i="5" s="1"/>
  <c r="I16" i="5"/>
  <c r="K16" i="5"/>
  <c r="L16" i="5"/>
  <c r="R16" i="5"/>
  <c r="Z16" i="5"/>
  <c r="AA16" i="5"/>
  <c r="AB16" i="5"/>
  <c r="AC16" i="5"/>
  <c r="C17" i="5"/>
  <c r="D17" i="5" s="1"/>
  <c r="F17" i="5"/>
  <c r="G17" i="5" s="1"/>
  <c r="I17" i="5"/>
  <c r="K17" i="5"/>
  <c r="L17" i="5"/>
  <c r="R17" i="5"/>
  <c r="Z17" i="5"/>
  <c r="AA17" i="5"/>
  <c r="AB17" i="5"/>
  <c r="AC17" i="5"/>
  <c r="C18" i="5"/>
  <c r="F18" i="5"/>
  <c r="G18" i="5" s="1"/>
  <c r="I18" i="5"/>
  <c r="K18" i="5"/>
  <c r="L18" i="5"/>
  <c r="R18" i="5"/>
  <c r="Z18" i="5"/>
  <c r="AA18" i="5"/>
  <c r="AB18" i="5"/>
  <c r="AC18" i="5"/>
  <c r="C19" i="5"/>
  <c r="D19" i="5" s="1"/>
  <c r="F19" i="5"/>
  <c r="G19" i="5" s="1"/>
  <c r="I19" i="5"/>
  <c r="K19" i="5"/>
  <c r="L19" i="5"/>
  <c r="R19" i="5"/>
  <c r="Z19" i="5"/>
  <c r="AA19" i="5"/>
  <c r="AB19" i="5"/>
  <c r="AC19" i="5"/>
  <c r="C20" i="5"/>
  <c r="D20" i="5" s="1"/>
  <c r="F20" i="5"/>
  <c r="G20" i="5" s="1"/>
  <c r="I20" i="5"/>
  <c r="K20" i="5"/>
  <c r="L20" i="5"/>
  <c r="R20" i="5"/>
  <c r="Z20" i="5"/>
  <c r="AA20" i="5"/>
  <c r="AB20" i="5"/>
  <c r="AD20" i="5" s="1"/>
  <c r="C21" i="5"/>
  <c r="D21" i="5" s="1"/>
  <c r="F21" i="5"/>
  <c r="I21" i="5"/>
  <c r="K21" i="5"/>
  <c r="L21" i="5"/>
  <c r="R21" i="5"/>
  <c r="Z21" i="5"/>
  <c r="AA21" i="5"/>
  <c r="AB21" i="5"/>
  <c r="AC21" i="5"/>
  <c r="C22" i="5"/>
  <c r="D22" i="5" s="1"/>
  <c r="F22" i="5"/>
  <c r="G22" i="5" s="1"/>
  <c r="I22" i="5"/>
  <c r="K22" i="5"/>
  <c r="L22" i="5"/>
  <c r="R22" i="5"/>
  <c r="Z22" i="5"/>
  <c r="AA22" i="5"/>
  <c r="AB22" i="5"/>
  <c r="AC22" i="5"/>
  <c r="C23" i="5"/>
  <c r="D23" i="5" s="1"/>
  <c r="F23" i="5"/>
  <c r="G23" i="5" s="1"/>
  <c r="I23" i="5"/>
  <c r="K23" i="5"/>
  <c r="L23" i="5"/>
  <c r="R23" i="5"/>
  <c r="Z23" i="5"/>
  <c r="AA23" i="5"/>
  <c r="AB23" i="5"/>
  <c r="AC23" i="5"/>
  <c r="C24" i="5"/>
  <c r="D24" i="5" s="1"/>
  <c r="F24" i="5"/>
  <c r="I24" i="5"/>
  <c r="K24" i="5"/>
  <c r="L24" i="5"/>
  <c r="R24" i="5"/>
  <c r="Z24" i="5"/>
  <c r="AA24" i="5"/>
  <c r="AB24" i="5"/>
  <c r="AC24" i="5"/>
  <c r="A27" i="5"/>
  <c r="M28" i="5"/>
  <c r="A28" i="5" s="1"/>
  <c r="AD28" i="5"/>
  <c r="C29" i="5"/>
  <c r="D29" i="5" s="1"/>
  <c r="F29" i="5"/>
  <c r="I29" i="5"/>
  <c r="K29" i="5"/>
  <c r="L29" i="5"/>
  <c r="R29" i="5"/>
  <c r="Z29" i="5"/>
  <c r="AA29" i="5"/>
  <c r="AB29" i="5"/>
  <c r="AD29" i="5" s="1"/>
  <c r="C30" i="5"/>
  <c r="D30" i="5" s="1"/>
  <c r="F30" i="5"/>
  <c r="G30" i="5" s="1"/>
  <c r="I30" i="5"/>
  <c r="K30" i="5"/>
  <c r="L30" i="5"/>
  <c r="R30" i="5"/>
  <c r="Z30" i="5"/>
  <c r="AA30" i="5"/>
  <c r="AB30" i="5"/>
  <c r="AC30" i="5"/>
  <c r="C31" i="5"/>
  <c r="D31" i="5" s="1"/>
  <c r="F31" i="5"/>
  <c r="I31" i="5"/>
  <c r="K31" i="5"/>
  <c r="L31" i="5"/>
  <c r="R31" i="5"/>
  <c r="Z31" i="5"/>
  <c r="AA31" i="5"/>
  <c r="AB31" i="5"/>
  <c r="AC31" i="5"/>
  <c r="C32" i="5"/>
  <c r="D32" i="5" s="1"/>
  <c r="F32" i="5"/>
  <c r="I32" i="5"/>
  <c r="K32" i="5"/>
  <c r="L32" i="5"/>
  <c r="R32" i="5"/>
  <c r="Z32" i="5"/>
  <c r="AA32" i="5"/>
  <c r="AB32" i="5"/>
  <c r="AC32" i="5"/>
  <c r="C33" i="5"/>
  <c r="D33" i="5" s="1"/>
  <c r="F33" i="5"/>
  <c r="G33" i="5" s="1"/>
  <c r="I33" i="5"/>
  <c r="K33" i="5"/>
  <c r="L33" i="5"/>
  <c r="R33" i="5"/>
  <c r="Z33" i="5"/>
  <c r="AA33" i="5"/>
  <c r="AB33" i="5"/>
  <c r="AD33" i="5" s="1"/>
  <c r="C34" i="5"/>
  <c r="D34" i="5" s="1"/>
  <c r="F34" i="5"/>
  <c r="I34" i="5"/>
  <c r="K34" i="5"/>
  <c r="L34" i="5"/>
  <c r="R34" i="5"/>
  <c r="Z34" i="5"/>
  <c r="AA34" i="5"/>
  <c r="AB34" i="5"/>
  <c r="AC34" i="5"/>
  <c r="C35" i="5"/>
  <c r="D35" i="5" s="1"/>
  <c r="F35" i="5"/>
  <c r="I35" i="5"/>
  <c r="K35" i="5"/>
  <c r="L35" i="5"/>
  <c r="R35" i="5"/>
  <c r="Z35" i="5"/>
  <c r="AA35" i="5"/>
  <c r="AB35" i="5"/>
  <c r="AC35" i="5"/>
  <c r="C36" i="5"/>
  <c r="D36" i="5" s="1"/>
  <c r="F36" i="5"/>
  <c r="G36" i="5" s="1"/>
  <c r="I36" i="5"/>
  <c r="K36" i="5"/>
  <c r="L36" i="5"/>
  <c r="R36" i="5"/>
  <c r="Z36" i="5"/>
  <c r="AA36" i="5"/>
  <c r="AB36" i="5"/>
  <c r="AD36" i="5" s="1"/>
  <c r="C37" i="5"/>
  <c r="D37" i="5" s="1"/>
  <c r="F37" i="5"/>
  <c r="I37" i="5"/>
  <c r="K37" i="5"/>
  <c r="L37" i="5"/>
  <c r="R37" i="5"/>
  <c r="Z37" i="5"/>
  <c r="AA37" i="5"/>
  <c r="AC37" i="5"/>
  <c r="AD37" i="5" s="1"/>
  <c r="C38" i="5"/>
  <c r="D38" i="5" s="1"/>
  <c r="F38" i="5"/>
  <c r="G38" i="5" s="1"/>
  <c r="I38" i="5"/>
  <c r="K38" i="5"/>
  <c r="L38" i="5"/>
  <c r="R38" i="5"/>
  <c r="Z38" i="5"/>
  <c r="AA38" i="5"/>
  <c r="AB38" i="5"/>
  <c r="AC38" i="5"/>
  <c r="C39" i="5"/>
  <c r="D39" i="5" s="1"/>
  <c r="F39" i="5"/>
  <c r="G39" i="5" s="1"/>
  <c r="I39" i="5"/>
  <c r="K39" i="5"/>
  <c r="L39" i="5"/>
  <c r="R39" i="5"/>
  <c r="Z39" i="5"/>
  <c r="AA39" i="5"/>
  <c r="AB39" i="5"/>
  <c r="AC39" i="5"/>
  <c r="C40" i="5"/>
  <c r="D40" i="5" s="1"/>
  <c r="F40" i="5"/>
  <c r="I40" i="5"/>
  <c r="K40" i="5"/>
  <c r="L40" i="5"/>
  <c r="R40" i="5"/>
  <c r="Z40" i="5"/>
  <c r="AA40" i="5"/>
  <c r="AC40" i="5"/>
  <c r="AD40" i="5" s="1"/>
  <c r="C41" i="5"/>
  <c r="D41" i="5" s="1"/>
  <c r="F41" i="5"/>
  <c r="G41" i="5" s="1"/>
  <c r="I41" i="5"/>
  <c r="K41" i="5"/>
  <c r="L41" i="5"/>
  <c r="R41" i="5"/>
  <c r="Z41" i="5"/>
  <c r="AA41" i="5"/>
  <c r="AB41" i="5"/>
  <c r="AD41" i="5" s="1"/>
  <c r="C42" i="5"/>
  <c r="D42" i="5" s="1"/>
  <c r="F42" i="5"/>
  <c r="I42" i="5"/>
  <c r="K42" i="5"/>
  <c r="L42" i="5"/>
  <c r="R42" i="5"/>
  <c r="Z42" i="5"/>
  <c r="AA42" i="5"/>
  <c r="AD42" i="5"/>
  <c r="C43" i="5"/>
  <c r="D43" i="5" s="1"/>
  <c r="F43" i="5"/>
  <c r="G43" i="5" s="1"/>
  <c r="I43" i="5"/>
  <c r="K43" i="5"/>
  <c r="L43" i="5"/>
  <c r="R43" i="5"/>
  <c r="Z43" i="5"/>
  <c r="AA43" i="5"/>
  <c r="AC43" i="5"/>
  <c r="AD43" i="5" s="1"/>
  <c r="C44" i="5"/>
  <c r="D44" i="5" s="1"/>
  <c r="F44" i="5"/>
  <c r="I44" i="5"/>
  <c r="K44" i="5"/>
  <c r="L44" i="5"/>
  <c r="R44" i="5"/>
  <c r="Z44" i="5"/>
  <c r="AA44" i="5"/>
  <c r="AC44" i="5"/>
  <c r="AD44" i="5" s="1"/>
  <c r="C45" i="5"/>
  <c r="F45" i="5"/>
  <c r="G45" i="5" s="1"/>
  <c r="I45" i="5"/>
  <c r="K45" i="5"/>
  <c r="L45" i="5"/>
  <c r="R45" i="5"/>
  <c r="Z45" i="5"/>
  <c r="AA45" i="5"/>
  <c r="AB45" i="5"/>
  <c r="AC45" i="5"/>
  <c r="C46" i="5"/>
  <c r="D46" i="5" s="1"/>
  <c r="F46" i="5"/>
  <c r="I46" i="5"/>
  <c r="K46" i="5"/>
  <c r="L46" i="5"/>
  <c r="R46" i="5"/>
  <c r="Z46" i="5"/>
  <c r="AA46" i="5"/>
  <c r="AC46" i="5"/>
  <c r="AD46" i="5" s="1"/>
  <c r="C47" i="5"/>
  <c r="D47" i="5" s="1"/>
  <c r="F47" i="5"/>
  <c r="G47" i="5" s="1"/>
  <c r="I47" i="5"/>
  <c r="K47" i="5"/>
  <c r="L47" i="5"/>
  <c r="R47" i="5"/>
  <c r="Z47" i="5"/>
  <c r="AA47" i="5"/>
  <c r="AB47" i="5"/>
  <c r="AC47" i="5"/>
  <c r="C48" i="5"/>
  <c r="F48" i="5"/>
  <c r="G48" i="5" s="1"/>
  <c r="I48" i="5"/>
  <c r="K48" i="5"/>
  <c r="L48" i="5"/>
  <c r="R48" i="5"/>
  <c r="Z48" i="5"/>
  <c r="AA48" i="5"/>
  <c r="AB48" i="5"/>
  <c r="AC48" i="5"/>
  <c r="C49" i="5"/>
  <c r="D49" i="5" s="1"/>
  <c r="F49" i="5"/>
  <c r="I49" i="5"/>
  <c r="K49" i="5"/>
  <c r="L49" i="5"/>
  <c r="R49" i="5"/>
  <c r="Z49" i="5"/>
  <c r="AA49" i="5"/>
  <c r="AD49" i="5"/>
  <c r="C50" i="5"/>
  <c r="F50" i="5"/>
  <c r="G50" i="5" s="1"/>
  <c r="I50" i="5"/>
  <c r="K50" i="5"/>
  <c r="L50" i="5"/>
  <c r="R50" i="5"/>
  <c r="Z50" i="5"/>
  <c r="AA50" i="5"/>
  <c r="AB50" i="5"/>
  <c r="AC50" i="5"/>
  <c r="C51" i="5"/>
  <c r="D51" i="5" s="1"/>
  <c r="F51" i="5"/>
  <c r="I51" i="5"/>
  <c r="K51" i="5"/>
  <c r="L51" i="5"/>
  <c r="R51" i="5"/>
  <c r="Z51" i="5"/>
  <c r="AA51" i="5"/>
  <c r="AB51" i="5"/>
  <c r="AC51" i="5"/>
  <c r="C52" i="5"/>
  <c r="D52" i="5" s="1"/>
  <c r="F52" i="5"/>
  <c r="I52" i="5"/>
  <c r="K52" i="5"/>
  <c r="L52" i="5"/>
  <c r="R52" i="5"/>
  <c r="Z52" i="5"/>
  <c r="AA52" i="5"/>
  <c r="AB52" i="5"/>
  <c r="AC52" i="5"/>
  <c r="C53" i="5"/>
  <c r="D53" i="5" s="1"/>
  <c r="F53" i="5"/>
  <c r="G53" i="5" s="1"/>
  <c r="I53" i="5"/>
  <c r="K53" i="5"/>
  <c r="L53" i="5"/>
  <c r="R53" i="5"/>
  <c r="Z53" i="5"/>
  <c r="AA53" i="5"/>
  <c r="AB53" i="5"/>
  <c r="AD53" i="5" s="1"/>
  <c r="C54" i="5"/>
  <c r="D54" i="5" s="1"/>
  <c r="F54" i="5"/>
  <c r="I54" i="5"/>
  <c r="K54" i="5"/>
  <c r="L54" i="5"/>
  <c r="R54" i="5"/>
  <c r="Z54" i="5"/>
  <c r="AA54" i="5"/>
  <c r="AB54" i="5"/>
  <c r="AC54" i="5"/>
  <c r="C55" i="5"/>
  <c r="D55" i="5" s="1"/>
  <c r="F55" i="5"/>
  <c r="I55" i="5"/>
  <c r="K55" i="5"/>
  <c r="L55" i="5"/>
  <c r="R55" i="5"/>
  <c r="Z55" i="5"/>
  <c r="AA55" i="5"/>
  <c r="AB55" i="5"/>
  <c r="AD55" i="5" s="1"/>
  <c r="C56" i="5"/>
  <c r="F56" i="5"/>
  <c r="G56" i="5" s="1"/>
  <c r="I56" i="5"/>
  <c r="K56" i="5"/>
  <c r="L56" i="5"/>
  <c r="R56" i="5"/>
  <c r="Z56" i="5"/>
  <c r="AA56" i="5"/>
  <c r="AB56" i="5"/>
  <c r="AC56" i="5"/>
  <c r="C57" i="5"/>
  <c r="D57" i="5" s="1"/>
  <c r="F57" i="5"/>
  <c r="I57" i="5"/>
  <c r="K57" i="5"/>
  <c r="L57" i="5"/>
  <c r="R57" i="5"/>
  <c r="Z57" i="5"/>
  <c r="AA57" i="5"/>
  <c r="AC57" i="5"/>
  <c r="AD57" i="5" s="1"/>
  <c r="C58" i="5"/>
  <c r="D58" i="5" s="1"/>
  <c r="F58" i="5"/>
  <c r="I58" i="5"/>
  <c r="K58" i="5"/>
  <c r="L58" i="5"/>
  <c r="M58" i="5" s="1"/>
  <c r="R58" i="5"/>
  <c r="Z58" i="5"/>
  <c r="AA58" i="5"/>
  <c r="AD58" i="5"/>
  <c r="C59" i="5"/>
  <c r="D59" i="5" s="1"/>
  <c r="F59" i="5"/>
  <c r="I59" i="5"/>
  <c r="K59" i="5"/>
  <c r="L59" i="5"/>
  <c r="R59" i="5"/>
  <c r="Z59" i="5"/>
  <c r="AA59" i="5"/>
  <c r="AB59" i="5"/>
  <c r="AC59" i="5"/>
  <c r="A62" i="5"/>
  <c r="M63" i="5"/>
  <c r="A63" i="5" s="1"/>
  <c r="AD63" i="5"/>
  <c r="C64" i="5"/>
  <c r="D64" i="5" s="1"/>
  <c r="F64" i="5"/>
  <c r="G64" i="5" s="1"/>
  <c r="I64" i="5"/>
  <c r="K64" i="5"/>
  <c r="L64" i="5"/>
  <c r="R64" i="5"/>
  <c r="Z64" i="5"/>
  <c r="AA64" i="5"/>
  <c r="AB64" i="5"/>
  <c r="AD64" i="5" s="1"/>
  <c r="C65" i="5"/>
  <c r="D65" i="5" s="1"/>
  <c r="F65" i="5"/>
  <c r="I65" i="5"/>
  <c r="K65" i="5"/>
  <c r="L65" i="5"/>
  <c r="R65" i="5"/>
  <c r="Z65" i="5"/>
  <c r="AA65" i="5"/>
  <c r="AB65" i="5"/>
  <c r="AC65" i="5"/>
  <c r="C66" i="5"/>
  <c r="D66" i="5" s="1"/>
  <c r="F66" i="5"/>
  <c r="I66" i="5"/>
  <c r="K66" i="5"/>
  <c r="L66" i="5"/>
  <c r="R66" i="5"/>
  <c r="Z66" i="5"/>
  <c r="AA66" i="5"/>
  <c r="AB66" i="5"/>
  <c r="AC66" i="5"/>
  <c r="C67" i="5"/>
  <c r="D67" i="5" s="1"/>
  <c r="F67" i="5"/>
  <c r="I67" i="5"/>
  <c r="K67" i="5"/>
  <c r="L67" i="5"/>
  <c r="R67" i="5"/>
  <c r="Z67" i="5"/>
  <c r="AA67" i="5"/>
  <c r="AB67" i="5"/>
  <c r="AD67" i="5" s="1"/>
  <c r="C68" i="5"/>
  <c r="D68" i="5" s="1"/>
  <c r="F68" i="5"/>
  <c r="I68" i="5"/>
  <c r="K68" i="5"/>
  <c r="L68" i="5"/>
  <c r="R68" i="5"/>
  <c r="Z68" i="5"/>
  <c r="AA68" i="5"/>
  <c r="AC68" i="5"/>
  <c r="AD68" i="5" s="1"/>
  <c r="C69" i="5"/>
  <c r="D69" i="5" s="1"/>
  <c r="F69" i="5"/>
  <c r="G69" i="5" s="1"/>
  <c r="I69" i="5"/>
  <c r="K69" i="5"/>
  <c r="L69" i="5"/>
  <c r="R69" i="5"/>
  <c r="Z69" i="5"/>
  <c r="AA69" i="5"/>
  <c r="AB69" i="5"/>
  <c r="AD69" i="5" s="1"/>
  <c r="C70" i="5"/>
  <c r="D70" i="5" s="1"/>
  <c r="F70" i="5"/>
  <c r="I70" i="5"/>
  <c r="K70" i="5"/>
  <c r="L70" i="5"/>
  <c r="R70" i="5"/>
  <c r="Z70" i="5"/>
  <c r="AA70" i="5"/>
  <c r="AB70" i="5"/>
  <c r="AC70" i="5"/>
  <c r="C71" i="5"/>
  <c r="D71" i="5" s="1"/>
  <c r="F71" i="5"/>
  <c r="I71" i="5"/>
  <c r="K71" i="5"/>
  <c r="L71" i="5"/>
  <c r="R71" i="5"/>
  <c r="Z71" i="5"/>
  <c r="AA71" i="5"/>
  <c r="AB71" i="5"/>
  <c r="AC71" i="5"/>
  <c r="C72" i="5"/>
  <c r="D72" i="5" s="1"/>
  <c r="F72" i="5"/>
  <c r="G72" i="5" s="1"/>
  <c r="I72" i="5"/>
  <c r="K72" i="5"/>
  <c r="L72" i="5"/>
  <c r="R72" i="5"/>
  <c r="Z72" i="5"/>
  <c r="AA72" i="5"/>
  <c r="AB72" i="5"/>
  <c r="AC72" i="5"/>
  <c r="C73" i="5"/>
  <c r="F73" i="5"/>
  <c r="G73" i="5" s="1"/>
  <c r="I73" i="5"/>
  <c r="K73" i="5"/>
  <c r="L73" i="5"/>
  <c r="R73" i="5"/>
  <c r="Z73" i="5"/>
  <c r="AA73" i="5"/>
  <c r="AB73" i="5"/>
  <c r="AC73" i="5"/>
  <c r="C74" i="5"/>
  <c r="D74" i="5" s="1"/>
  <c r="F74" i="5"/>
  <c r="I74" i="5"/>
  <c r="K74" i="5"/>
  <c r="L74" i="5"/>
  <c r="R74" i="5"/>
  <c r="Z74" i="5"/>
  <c r="AA74" i="5"/>
  <c r="AB74" i="5"/>
  <c r="AC74" i="5"/>
  <c r="C75" i="5"/>
  <c r="D75" i="5" s="1"/>
  <c r="F75" i="5"/>
  <c r="I75" i="5"/>
  <c r="K75" i="5"/>
  <c r="L75" i="5"/>
  <c r="R75" i="5"/>
  <c r="Z75" i="5"/>
  <c r="AA75" i="5"/>
  <c r="AB75" i="5"/>
  <c r="AC75" i="5"/>
  <c r="C76" i="5"/>
  <c r="D76" i="5" s="1"/>
  <c r="F76" i="5"/>
  <c r="I76" i="5"/>
  <c r="K76" i="5"/>
  <c r="L76" i="5"/>
  <c r="R76" i="5"/>
  <c r="Z76" i="5"/>
  <c r="AA76" i="5"/>
  <c r="AB76" i="5"/>
  <c r="AC76" i="5"/>
  <c r="C77" i="5"/>
  <c r="F77" i="5"/>
  <c r="G77" i="5" s="1"/>
  <c r="I77" i="5"/>
  <c r="K77" i="5"/>
  <c r="L77" i="5"/>
  <c r="R77" i="5"/>
  <c r="Z77" i="5"/>
  <c r="AA77" i="5"/>
  <c r="AB77" i="5"/>
  <c r="AD77" i="5" s="1"/>
  <c r="C78" i="5"/>
  <c r="D78" i="5" s="1"/>
  <c r="F78" i="5"/>
  <c r="I78" i="5"/>
  <c r="K78" i="5"/>
  <c r="L78" i="5"/>
  <c r="R78" i="5"/>
  <c r="Z78" i="5"/>
  <c r="AA78" i="5"/>
  <c r="AB78" i="5"/>
  <c r="AC78" i="5"/>
  <c r="C79" i="5"/>
  <c r="D79" i="5" s="1"/>
  <c r="F79" i="5"/>
  <c r="G79" i="5" s="1"/>
  <c r="I79" i="5"/>
  <c r="K79" i="5"/>
  <c r="L79" i="5"/>
  <c r="R79" i="5"/>
  <c r="Z79" i="5"/>
  <c r="AA79" i="5"/>
  <c r="AB79" i="5"/>
  <c r="AC79" i="5"/>
  <c r="C80" i="5"/>
  <c r="F80" i="5"/>
  <c r="G80" i="5" s="1"/>
  <c r="I80" i="5"/>
  <c r="K80" i="5"/>
  <c r="L80" i="5"/>
  <c r="R80" i="5"/>
  <c r="Z80" i="5"/>
  <c r="AA80" i="5"/>
  <c r="AB80" i="5"/>
  <c r="AC80" i="5"/>
  <c r="C81" i="5"/>
  <c r="D81" i="5" s="1"/>
  <c r="F81" i="5"/>
  <c r="I81" i="5"/>
  <c r="K81" i="5"/>
  <c r="L81" i="5"/>
  <c r="R81" i="5"/>
  <c r="Z81" i="5"/>
  <c r="AA81" i="5"/>
  <c r="AB81" i="5"/>
  <c r="AC81" i="5"/>
  <c r="C82" i="5"/>
  <c r="D82" i="5" s="1"/>
  <c r="F82" i="5"/>
  <c r="I82" i="5"/>
  <c r="K82" i="5"/>
  <c r="L82" i="5"/>
  <c r="R82" i="5"/>
  <c r="Z82" i="5"/>
  <c r="AA82" i="5"/>
  <c r="AB82" i="5"/>
  <c r="AC82" i="5"/>
  <c r="C83" i="5"/>
  <c r="F83" i="5"/>
  <c r="G83" i="5" s="1"/>
  <c r="I83" i="5"/>
  <c r="K83" i="5"/>
  <c r="L83" i="5"/>
  <c r="R83" i="5"/>
  <c r="Z83" i="5"/>
  <c r="AA83" i="5"/>
  <c r="AB83" i="5"/>
  <c r="AD83" i="5" s="1"/>
  <c r="C84" i="5"/>
  <c r="D84" i="5" s="1"/>
  <c r="F84" i="5"/>
  <c r="I84" i="5"/>
  <c r="K84" i="5"/>
  <c r="L84" i="5"/>
  <c r="R84" i="5"/>
  <c r="Z84" i="5"/>
  <c r="AA84" i="5"/>
  <c r="AB84" i="5"/>
  <c r="AC84" i="5"/>
  <c r="C85" i="5"/>
  <c r="D85" i="5" s="1"/>
  <c r="F85" i="5"/>
  <c r="I85" i="5"/>
  <c r="K85" i="5"/>
  <c r="L85" i="5"/>
  <c r="R85" i="5"/>
  <c r="Z85" i="5"/>
  <c r="AA85" i="5"/>
  <c r="AB85" i="5"/>
  <c r="AC85" i="5"/>
  <c r="C86" i="5"/>
  <c r="D86" i="5" s="1"/>
  <c r="F86" i="5"/>
  <c r="G86" i="5" s="1"/>
  <c r="I86" i="5"/>
  <c r="K86" i="5"/>
  <c r="L86" i="5"/>
  <c r="R86" i="5"/>
  <c r="Z86" i="5"/>
  <c r="AA86" i="5"/>
  <c r="AB86" i="5"/>
  <c r="AC86" i="5"/>
  <c r="C87" i="5"/>
  <c r="F87" i="5"/>
  <c r="G87" i="5" s="1"/>
  <c r="I87" i="5"/>
  <c r="K87" i="5"/>
  <c r="L87" i="5"/>
  <c r="R87" i="5"/>
  <c r="Z87" i="5"/>
  <c r="AA87" i="5"/>
  <c r="AB87" i="5"/>
  <c r="AD87" i="5" s="1"/>
  <c r="C88" i="5"/>
  <c r="D88" i="5" s="1"/>
  <c r="F88" i="5"/>
  <c r="I88" i="5"/>
  <c r="K88" i="5"/>
  <c r="L88" i="5"/>
  <c r="R88" i="5"/>
  <c r="Z88" i="5"/>
  <c r="AA88" i="5"/>
  <c r="AB88" i="5"/>
  <c r="AC88" i="5"/>
  <c r="C89" i="5"/>
  <c r="D89" i="5" s="1"/>
  <c r="F89" i="5"/>
  <c r="G89" i="5" s="1"/>
  <c r="I89" i="5"/>
  <c r="K89" i="5"/>
  <c r="L89" i="5"/>
  <c r="R89" i="5"/>
  <c r="Z89" i="5"/>
  <c r="AA89" i="5"/>
  <c r="AB89" i="5"/>
  <c r="AC89" i="5"/>
  <c r="C90" i="5"/>
  <c r="F90" i="5"/>
  <c r="G90" i="5" s="1"/>
  <c r="I90" i="5"/>
  <c r="K90" i="5"/>
  <c r="L90" i="5"/>
  <c r="R90" i="5"/>
  <c r="Z90" i="5"/>
  <c r="AA90" i="5"/>
  <c r="AB90" i="5"/>
  <c r="AC90" i="5"/>
  <c r="C91" i="5"/>
  <c r="D91" i="5" s="1"/>
  <c r="F91" i="5"/>
  <c r="I91" i="5"/>
  <c r="K91" i="5"/>
  <c r="L91" i="5"/>
  <c r="R91" i="5"/>
  <c r="Z91" i="5"/>
  <c r="AA91" i="5"/>
  <c r="AB91" i="5"/>
  <c r="AC91" i="5"/>
  <c r="C92" i="5"/>
  <c r="D92" i="5" s="1"/>
  <c r="F92" i="5"/>
  <c r="I92" i="5"/>
  <c r="K92" i="5"/>
  <c r="L92" i="5"/>
  <c r="R92" i="5"/>
  <c r="Z92" i="5"/>
  <c r="AA92" i="5"/>
  <c r="AB92" i="5"/>
  <c r="AC92" i="5"/>
  <c r="C93" i="5"/>
  <c r="D93" i="5" s="1"/>
  <c r="F93" i="5"/>
  <c r="I93" i="5"/>
  <c r="K93" i="5"/>
  <c r="L93" i="5"/>
  <c r="R93" i="5"/>
  <c r="Z93" i="5"/>
  <c r="AA93" i="5"/>
  <c r="AB93" i="5"/>
  <c r="AC93" i="5"/>
  <c r="C94" i="5"/>
  <c r="D94" i="5" s="1"/>
  <c r="F94" i="5"/>
  <c r="G94" i="5" s="1"/>
  <c r="I94" i="5"/>
  <c r="K94" i="5"/>
  <c r="L94" i="5"/>
  <c r="Z94" i="5"/>
  <c r="AA94" i="5"/>
  <c r="AB94" i="5"/>
  <c r="AC94" i="5"/>
  <c r="C95" i="5"/>
  <c r="D95" i="5" s="1"/>
  <c r="F95" i="5"/>
  <c r="G95" i="5" s="1"/>
  <c r="I95" i="5"/>
  <c r="K95" i="5"/>
  <c r="L95" i="5"/>
  <c r="R95" i="5"/>
  <c r="Z95" i="5"/>
  <c r="AA95" i="5"/>
  <c r="AB95" i="5"/>
  <c r="AC95" i="5"/>
  <c r="C96" i="5"/>
  <c r="D96" i="5" s="1"/>
  <c r="F96" i="5"/>
  <c r="G96" i="5" s="1"/>
  <c r="I96" i="5"/>
  <c r="K96" i="5"/>
  <c r="L96" i="5"/>
  <c r="R96" i="5"/>
  <c r="Z96" i="5"/>
  <c r="AA96" i="5"/>
  <c r="AB96" i="5"/>
  <c r="AC96" i="5"/>
  <c r="C97" i="5"/>
  <c r="D97" i="5" s="1"/>
  <c r="F97" i="5"/>
  <c r="G97" i="5" s="1"/>
  <c r="I97" i="5"/>
  <c r="K97" i="5"/>
  <c r="L97" i="5"/>
  <c r="R97" i="5"/>
  <c r="Z97" i="5"/>
  <c r="AA97" i="5"/>
  <c r="AB97" i="5"/>
  <c r="AC97" i="5"/>
  <c r="C98" i="5"/>
  <c r="D98" i="5" s="1"/>
  <c r="F98" i="5"/>
  <c r="I98" i="5"/>
  <c r="K98" i="5"/>
  <c r="L98" i="5"/>
  <c r="R98" i="5"/>
  <c r="Z98" i="5"/>
  <c r="AA98" i="5"/>
  <c r="AB98" i="5"/>
  <c r="AC98" i="5"/>
  <c r="C99" i="5"/>
  <c r="D99" i="5" s="1"/>
  <c r="F99" i="5"/>
  <c r="G99" i="5" s="1"/>
  <c r="I99" i="5"/>
  <c r="K99" i="5"/>
  <c r="L99" i="5"/>
  <c r="R99" i="5"/>
  <c r="Z99" i="5"/>
  <c r="AA99" i="5"/>
  <c r="AB99" i="5"/>
  <c r="AD99" i="5" s="1"/>
  <c r="C100" i="5"/>
  <c r="D100" i="5" s="1"/>
  <c r="F100" i="5"/>
  <c r="G100" i="5" s="1"/>
  <c r="I100" i="5"/>
  <c r="K100" i="5"/>
  <c r="L100" i="5"/>
  <c r="R100" i="5"/>
  <c r="Z100" i="5"/>
  <c r="AA100" i="5"/>
  <c r="AB100" i="5"/>
  <c r="AC100" i="5"/>
  <c r="A103" i="5"/>
  <c r="M104" i="5"/>
  <c r="A104" i="5" s="1"/>
  <c r="AD104" i="5"/>
  <c r="C105" i="5"/>
  <c r="D105" i="5" s="1"/>
  <c r="F105" i="5"/>
  <c r="I105" i="5"/>
  <c r="K105" i="5"/>
  <c r="L105" i="5"/>
  <c r="R105" i="5"/>
  <c r="Z105" i="5"/>
  <c r="AA105" i="5"/>
  <c r="AB105" i="5"/>
  <c r="AC105" i="5"/>
  <c r="C106" i="5"/>
  <c r="D106" i="5" s="1"/>
  <c r="F106" i="5"/>
  <c r="G106" i="5" s="1"/>
  <c r="I106" i="5"/>
  <c r="K106" i="5"/>
  <c r="L106" i="5"/>
  <c r="R106" i="5"/>
  <c r="Z106" i="5"/>
  <c r="AA106" i="5"/>
  <c r="AB106" i="5"/>
  <c r="AC106" i="5"/>
  <c r="C107" i="5"/>
  <c r="D107" i="5" s="1"/>
  <c r="F107" i="5"/>
  <c r="G107" i="5" s="1"/>
  <c r="I107" i="5"/>
  <c r="K107" i="5"/>
  <c r="L107" i="5"/>
  <c r="R107" i="5"/>
  <c r="Z107" i="5"/>
  <c r="AA107" i="5"/>
  <c r="AB107" i="5"/>
  <c r="AC107" i="5"/>
  <c r="C108" i="5"/>
  <c r="D108" i="5" s="1"/>
  <c r="F108" i="5"/>
  <c r="G108" i="5" s="1"/>
  <c r="I108" i="5"/>
  <c r="K108" i="5"/>
  <c r="L108" i="5"/>
  <c r="R108" i="5"/>
  <c r="Z108" i="5"/>
  <c r="AA108" i="5"/>
  <c r="AB108" i="5"/>
  <c r="AC108" i="5"/>
  <c r="C109" i="5"/>
  <c r="D109" i="5" s="1"/>
  <c r="F109" i="5"/>
  <c r="G109" i="5" s="1"/>
  <c r="I109" i="5"/>
  <c r="K109" i="5"/>
  <c r="L109" i="5"/>
  <c r="R109" i="5"/>
  <c r="Z109" i="5"/>
  <c r="AA109" i="5"/>
  <c r="AB109" i="5"/>
  <c r="AC109" i="5"/>
  <c r="C110" i="5"/>
  <c r="D110" i="5" s="1"/>
  <c r="F110" i="5"/>
  <c r="G110" i="5" s="1"/>
  <c r="I110" i="5"/>
  <c r="K110" i="5"/>
  <c r="L110" i="5"/>
  <c r="R110" i="5"/>
  <c r="Z110" i="5"/>
  <c r="AA110" i="5"/>
  <c r="AB110" i="5"/>
  <c r="AC110" i="5"/>
  <c r="C111" i="5"/>
  <c r="D111" i="5" s="1"/>
  <c r="F111" i="5"/>
  <c r="G111" i="5" s="1"/>
  <c r="I111" i="5"/>
  <c r="K111" i="5"/>
  <c r="L111" i="5"/>
  <c r="R111" i="5"/>
  <c r="Z111" i="5"/>
  <c r="AA111" i="5"/>
  <c r="AB111" i="5"/>
  <c r="AC111" i="5"/>
  <c r="C112" i="5"/>
  <c r="D112" i="5" s="1"/>
  <c r="F112" i="5"/>
  <c r="G112" i="5" s="1"/>
  <c r="I112" i="5"/>
  <c r="K112" i="5"/>
  <c r="L112" i="5"/>
  <c r="R112" i="5"/>
  <c r="Z112" i="5"/>
  <c r="AA112" i="5"/>
  <c r="AB112" i="5"/>
  <c r="AC112" i="5"/>
  <c r="C113" i="5"/>
  <c r="D113" i="5" s="1"/>
  <c r="F113" i="5"/>
  <c r="G113" i="5" s="1"/>
  <c r="I113" i="5"/>
  <c r="K113" i="5"/>
  <c r="L113" i="5"/>
  <c r="R113" i="5"/>
  <c r="Z113" i="5"/>
  <c r="AA113" i="5"/>
  <c r="AB113" i="5"/>
  <c r="AC113" i="5"/>
  <c r="C114" i="5"/>
  <c r="D114" i="5" s="1"/>
  <c r="F114" i="5"/>
  <c r="G114" i="5" s="1"/>
  <c r="I114" i="5"/>
  <c r="K114" i="5"/>
  <c r="L114" i="5"/>
  <c r="R114" i="5"/>
  <c r="Z114" i="5"/>
  <c r="AA114" i="5"/>
  <c r="AB114" i="5"/>
  <c r="AC114" i="5"/>
  <c r="C115" i="5"/>
  <c r="D115" i="5" s="1"/>
  <c r="F115" i="5"/>
  <c r="G115" i="5" s="1"/>
  <c r="I115" i="5"/>
  <c r="K115" i="5"/>
  <c r="L115" i="5"/>
  <c r="R115" i="5"/>
  <c r="Z115" i="5"/>
  <c r="AA115" i="5"/>
  <c r="AB115" i="5"/>
  <c r="AC115" i="5"/>
  <c r="C116" i="5"/>
  <c r="D116" i="5" s="1"/>
  <c r="F116" i="5"/>
  <c r="I116" i="5"/>
  <c r="K116" i="5"/>
  <c r="L116" i="5"/>
  <c r="R116" i="5"/>
  <c r="Z116" i="5"/>
  <c r="AA116" i="5"/>
  <c r="AB116" i="5"/>
  <c r="AC116" i="5"/>
  <c r="C117" i="5"/>
  <c r="D117" i="5" s="1"/>
  <c r="F117" i="5"/>
  <c r="G117" i="5" s="1"/>
  <c r="I117" i="5"/>
  <c r="K117" i="5"/>
  <c r="L117" i="5"/>
  <c r="R117" i="5"/>
  <c r="Z117" i="5"/>
  <c r="AA117" i="5"/>
  <c r="AB117" i="5"/>
  <c r="AC117" i="5"/>
  <c r="C118" i="5"/>
  <c r="D118" i="5" s="1"/>
  <c r="F118" i="5"/>
  <c r="G118" i="5" s="1"/>
  <c r="I118" i="5"/>
  <c r="K118" i="5"/>
  <c r="L118" i="5"/>
  <c r="R118" i="5"/>
  <c r="Z118" i="5"/>
  <c r="AA118" i="5"/>
  <c r="AB118" i="5"/>
  <c r="AD118" i="5" s="1"/>
  <c r="C119" i="5"/>
  <c r="D119" i="5" s="1"/>
  <c r="F119" i="5"/>
  <c r="I119" i="5"/>
  <c r="K119" i="5"/>
  <c r="L119" i="5"/>
  <c r="R119" i="5"/>
  <c r="Z119" i="5"/>
  <c r="AA119" i="5"/>
  <c r="AB119" i="5"/>
  <c r="AD119" i="5" s="1"/>
  <c r="C120" i="5"/>
  <c r="D120" i="5" s="1"/>
  <c r="F120" i="5"/>
  <c r="G120" i="5" s="1"/>
  <c r="I120" i="5"/>
  <c r="K120" i="5"/>
  <c r="L120" i="5"/>
  <c r="R120" i="5"/>
  <c r="Z120" i="5"/>
  <c r="AA120" i="5"/>
  <c r="AC120" i="5"/>
  <c r="AD120" i="5" s="1"/>
  <c r="C121" i="5"/>
  <c r="D121" i="5" s="1"/>
  <c r="F121" i="5"/>
  <c r="I121" i="5"/>
  <c r="K121" i="5"/>
  <c r="L121" i="5"/>
  <c r="R121" i="5"/>
  <c r="Z121" i="5"/>
  <c r="AA121" i="5"/>
  <c r="AB121" i="5"/>
  <c r="AC121" i="5"/>
  <c r="C122" i="5"/>
  <c r="D122" i="5" s="1"/>
  <c r="F122" i="5"/>
  <c r="G122" i="5" s="1"/>
  <c r="I122" i="5"/>
  <c r="K122" i="5"/>
  <c r="L122" i="5"/>
  <c r="R122" i="5"/>
  <c r="Z122" i="5"/>
  <c r="AA122" i="5"/>
  <c r="AB122" i="5"/>
  <c r="AC122" i="5"/>
  <c r="C123" i="5"/>
  <c r="D123" i="5" s="1"/>
  <c r="F123" i="5"/>
  <c r="G123" i="5" s="1"/>
  <c r="I123" i="5"/>
  <c r="K123" i="5"/>
  <c r="L123" i="5"/>
  <c r="R123" i="5"/>
  <c r="Z123" i="5"/>
  <c r="AA123" i="5"/>
  <c r="AB123" i="5"/>
  <c r="AC123" i="5"/>
  <c r="C124" i="5"/>
  <c r="F124" i="5"/>
  <c r="G124" i="5" s="1"/>
  <c r="I124" i="5"/>
  <c r="K124" i="5"/>
  <c r="L124" i="5"/>
  <c r="R124" i="5"/>
  <c r="Z124" i="5"/>
  <c r="AA124" i="5"/>
  <c r="AB124" i="5"/>
  <c r="AC124" i="5"/>
  <c r="C125" i="5"/>
  <c r="D125" i="5" s="1"/>
  <c r="F125" i="5"/>
  <c r="I125" i="5"/>
  <c r="K125" i="5"/>
  <c r="L125" i="5"/>
  <c r="R125" i="5"/>
  <c r="Z125" i="5"/>
  <c r="AA125" i="5"/>
  <c r="AB125" i="5"/>
  <c r="AC125" i="5"/>
  <c r="C126" i="5"/>
  <c r="D126" i="5" s="1"/>
  <c r="F126" i="5"/>
  <c r="I126" i="5"/>
  <c r="K126" i="5"/>
  <c r="L126" i="5"/>
  <c r="R126" i="5"/>
  <c r="Z126" i="5"/>
  <c r="AA126" i="5"/>
  <c r="AB126" i="5"/>
  <c r="AD126" i="5" s="1"/>
  <c r="C127" i="5"/>
  <c r="F127" i="5"/>
  <c r="G127" i="5" s="1"/>
  <c r="I127" i="5"/>
  <c r="K127" i="5"/>
  <c r="L127" i="5"/>
  <c r="R127" i="5"/>
  <c r="Z127" i="5"/>
  <c r="AA127" i="5"/>
  <c r="AB127" i="5"/>
  <c r="AD127" i="5" s="1"/>
  <c r="C128" i="5"/>
  <c r="D128" i="5" s="1"/>
  <c r="F128" i="5"/>
  <c r="I128" i="5"/>
  <c r="K128" i="5"/>
  <c r="L128" i="5"/>
  <c r="R128" i="5"/>
  <c r="Z128" i="5"/>
  <c r="AA128" i="5"/>
  <c r="AB128" i="5"/>
  <c r="AC128" i="5"/>
  <c r="C129" i="5"/>
  <c r="D129" i="5" s="1"/>
  <c r="F129" i="5"/>
  <c r="G129" i="5" s="1"/>
  <c r="I129" i="5"/>
  <c r="K129" i="5"/>
  <c r="L129" i="5"/>
  <c r="R129" i="5"/>
  <c r="Z129" i="5"/>
  <c r="AA129" i="5"/>
  <c r="AB129" i="5"/>
  <c r="AC129" i="5"/>
  <c r="C130" i="5"/>
  <c r="F130" i="5"/>
  <c r="G130" i="5" s="1"/>
  <c r="I130" i="5"/>
  <c r="K130" i="5"/>
  <c r="L130" i="5"/>
  <c r="R130" i="5"/>
  <c r="Z130" i="5"/>
  <c r="AA130" i="5"/>
  <c r="AB130" i="5"/>
  <c r="AC130" i="5"/>
  <c r="C131" i="5"/>
  <c r="D131" i="5" s="1"/>
  <c r="F131" i="5"/>
  <c r="I131" i="5"/>
  <c r="K131" i="5"/>
  <c r="L131" i="5"/>
  <c r="R131" i="5"/>
  <c r="Z131" i="5"/>
  <c r="AA131" i="5"/>
  <c r="AB131" i="5"/>
  <c r="AC131" i="5"/>
  <c r="C132" i="5"/>
  <c r="D132" i="5" s="1"/>
  <c r="F132" i="5"/>
  <c r="G132" i="5" s="1"/>
  <c r="I132" i="5"/>
  <c r="K132" i="5"/>
  <c r="L132" i="5"/>
  <c r="R132" i="5"/>
  <c r="Z132" i="5"/>
  <c r="AA132" i="5"/>
  <c r="AB132" i="5"/>
  <c r="AD132" i="5" s="1"/>
  <c r="C133" i="5"/>
  <c r="F133" i="5"/>
  <c r="G133" i="5" s="1"/>
  <c r="I133" i="5"/>
  <c r="K133" i="5"/>
  <c r="L133" i="5"/>
  <c r="R133" i="5"/>
  <c r="Z133" i="5"/>
  <c r="AA133" i="5"/>
  <c r="AB133" i="5"/>
  <c r="AC133" i="5"/>
  <c r="C134" i="5"/>
  <c r="D134" i="5" s="1"/>
  <c r="F134" i="5"/>
  <c r="I134" i="5"/>
  <c r="K134" i="5"/>
  <c r="L134" i="5"/>
  <c r="R134" i="5"/>
  <c r="Z134" i="5"/>
  <c r="AA134" i="5"/>
  <c r="AB134" i="5"/>
  <c r="AC134" i="5"/>
  <c r="C135" i="5"/>
  <c r="D135" i="5" s="1"/>
  <c r="F135" i="5"/>
  <c r="I135" i="5"/>
  <c r="K135" i="5"/>
  <c r="L135" i="5"/>
  <c r="R135" i="5"/>
  <c r="Z135" i="5"/>
  <c r="AA135" i="5"/>
  <c r="AB135" i="5"/>
  <c r="AC135" i="5"/>
  <c r="A138" i="5"/>
  <c r="M139" i="5"/>
  <c r="A139" i="5" s="1"/>
  <c r="AD139" i="5"/>
  <c r="C140" i="5"/>
  <c r="D140" i="5" s="1"/>
  <c r="F140" i="5"/>
  <c r="G140" i="5" s="1"/>
  <c r="I140" i="5"/>
  <c r="K140" i="5"/>
  <c r="L140" i="5"/>
  <c r="R140" i="5"/>
  <c r="Z140" i="5"/>
  <c r="AA140" i="5"/>
  <c r="AB140" i="5"/>
  <c r="AC140" i="5"/>
  <c r="C141" i="5"/>
  <c r="F141" i="5"/>
  <c r="G141" i="5" s="1"/>
  <c r="I141" i="5"/>
  <c r="K141" i="5"/>
  <c r="L141" i="5"/>
  <c r="R141" i="5"/>
  <c r="Z141" i="5"/>
  <c r="AA141" i="5"/>
  <c r="AB141" i="5"/>
  <c r="AC141" i="5"/>
  <c r="C142" i="5"/>
  <c r="D142" i="5" s="1"/>
  <c r="F142" i="5"/>
  <c r="I142" i="5"/>
  <c r="K142" i="5"/>
  <c r="L142" i="5"/>
  <c r="R142" i="5"/>
  <c r="Z142" i="5"/>
  <c r="AA142" i="5"/>
  <c r="AB142" i="5"/>
  <c r="AC142" i="5"/>
  <c r="C143" i="5"/>
  <c r="D143" i="5" s="1"/>
  <c r="F143" i="5"/>
  <c r="I143" i="5"/>
  <c r="K143" i="5"/>
  <c r="L143" i="5"/>
  <c r="R143" i="5"/>
  <c r="Z143" i="5"/>
  <c r="AA143" i="5"/>
  <c r="AB143" i="5"/>
  <c r="AC143" i="5"/>
  <c r="C144" i="5"/>
  <c r="D144" i="5" s="1"/>
  <c r="F144" i="5"/>
  <c r="G144" i="5" s="1"/>
  <c r="I144" i="5"/>
  <c r="K144" i="5"/>
  <c r="L144" i="5"/>
  <c r="R144" i="5"/>
  <c r="Z144" i="5"/>
  <c r="AA144" i="5"/>
  <c r="AB144" i="5"/>
  <c r="AC144" i="5"/>
  <c r="C145" i="5"/>
  <c r="F145" i="5"/>
  <c r="G145" i="5" s="1"/>
  <c r="I145" i="5"/>
  <c r="K145" i="5"/>
  <c r="L145" i="5"/>
  <c r="R145" i="5"/>
  <c r="Z145" i="5"/>
  <c r="AA145" i="5"/>
  <c r="AB145" i="5"/>
  <c r="AC145" i="5"/>
  <c r="C146" i="5"/>
  <c r="D146" i="5" s="1"/>
  <c r="F146" i="5"/>
  <c r="I146" i="5"/>
  <c r="K146" i="5"/>
  <c r="L146" i="5"/>
  <c r="R146" i="5"/>
  <c r="Z146" i="5"/>
  <c r="AA146" i="5"/>
  <c r="AB146" i="5"/>
  <c r="AC146" i="5"/>
  <c r="C147" i="5"/>
  <c r="D147" i="5" s="1"/>
  <c r="F147" i="5"/>
  <c r="I147" i="5"/>
  <c r="K147" i="5"/>
  <c r="L147" i="5"/>
  <c r="R147" i="5"/>
  <c r="Z147" i="5"/>
  <c r="AA147" i="5"/>
  <c r="AB147" i="5"/>
  <c r="AC147" i="5"/>
  <c r="C148" i="5"/>
  <c r="D148" i="5" s="1"/>
  <c r="F148" i="5"/>
  <c r="G148" i="5" s="1"/>
  <c r="I148" i="5"/>
  <c r="K148" i="5"/>
  <c r="L148" i="5"/>
  <c r="R148" i="5"/>
  <c r="Z148" i="5"/>
  <c r="AA148" i="5"/>
  <c r="AB148" i="5"/>
  <c r="AC148" i="5"/>
  <c r="C149" i="5"/>
  <c r="F149" i="5"/>
  <c r="G149" i="5" s="1"/>
  <c r="I149" i="5"/>
  <c r="K149" i="5"/>
  <c r="L149" i="5"/>
  <c r="R149" i="5"/>
  <c r="Z149" i="5"/>
  <c r="AA149" i="5"/>
  <c r="AB149" i="5"/>
  <c r="AC149" i="5"/>
  <c r="C150" i="5"/>
  <c r="D150" i="5" s="1"/>
  <c r="F150" i="5"/>
  <c r="I150" i="5"/>
  <c r="K150" i="5"/>
  <c r="L150" i="5"/>
  <c r="R150" i="5"/>
  <c r="Z150" i="5"/>
  <c r="AA150" i="5"/>
  <c r="AB150" i="5"/>
  <c r="AC150" i="5"/>
  <c r="C151" i="5"/>
  <c r="D151" i="5" s="1"/>
  <c r="F151" i="5"/>
  <c r="I151" i="5"/>
  <c r="K151" i="5"/>
  <c r="L151" i="5"/>
  <c r="R151" i="5"/>
  <c r="Z151" i="5"/>
  <c r="AA151" i="5"/>
  <c r="AB151" i="5"/>
  <c r="AD151" i="5" s="1"/>
  <c r="C152" i="5"/>
  <c r="F152" i="5"/>
  <c r="G152" i="5" s="1"/>
  <c r="I152" i="5"/>
  <c r="K152" i="5"/>
  <c r="L152" i="5"/>
  <c r="R152" i="5"/>
  <c r="Z152" i="5"/>
  <c r="AA152" i="5"/>
  <c r="AB152" i="5"/>
  <c r="AC152" i="5"/>
  <c r="C153" i="5"/>
  <c r="D153" i="5" s="1"/>
  <c r="F153" i="5"/>
  <c r="I153" i="5"/>
  <c r="K153" i="5"/>
  <c r="L153" i="5"/>
  <c r="R153" i="5"/>
  <c r="Z153" i="5"/>
  <c r="AA153" i="5"/>
  <c r="AB153" i="5"/>
  <c r="AC153" i="5"/>
  <c r="C154" i="5"/>
  <c r="D154" i="5" s="1"/>
  <c r="F154" i="5"/>
  <c r="I154" i="5"/>
  <c r="K154" i="5"/>
  <c r="L154" i="5"/>
  <c r="R154" i="5"/>
  <c r="Z154" i="5"/>
  <c r="AA154" i="5"/>
  <c r="AB154" i="5"/>
  <c r="AC154" i="5"/>
  <c r="C155" i="5"/>
  <c r="D155" i="5" s="1"/>
  <c r="F155" i="5"/>
  <c r="G155" i="5" s="1"/>
  <c r="I155" i="5"/>
  <c r="K155" i="5"/>
  <c r="L155" i="5"/>
  <c r="R155" i="5"/>
  <c r="Z155" i="5"/>
  <c r="AA155" i="5"/>
  <c r="AB155" i="5"/>
  <c r="AC155" i="5"/>
  <c r="C156" i="5"/>
  <c r="F156" i="5"/>
  <c r="G156" i="5" s="1"/>
  <c r="I156" i="5"/>
  <c r="K156" i="5"/>
  <c r="L156" i="5"/>
  <c r="R156" i="5"/>
  <c r="Z156" i="5"/>
  <c r="AA156" i="5"/>
  <c r="AB156" i="5"/>
  <c r="AC156" i="5"/>
  <c r="C157" i="5"/>
  <c r="D157" i="5" s="1"/>
  <c r="F157" i="5"/>
  <c r="I157" i="5"/>
  <c r="K157" i="5"/>
  <c r="L157" i="5"/>
  <c r="R157" i="5"/>
  <c r="Z157" i="5"/>
  <c r="AA157" i="5"/>
  <c r="AB157" i="5"/>
  <c r="AC157" i="5"/>
  <c r="C158" i="5"/>
  <c r="D158" i="5" s="1"/>
  <c r="F158" i="5"/>
  <c r="I158" i="5"/>
  <c r="K158" i="5"/>
  <c r="L158" i="5"/>
  <c r="R158" i="5"/>
  <c r="Z158" i="5"/>
  <c r="AA158" i="5"/>
  <c r="AB158" i="5"/>
  <c r="AC158" i="5"/>
  <c r="C159" i="5"/>
  <c r="D159" i="5" s="1"/>
  <c r="F159" i="5"/>
  <c r="G159" i="5" s="1"/>
  <c r="I159" i="5"/>
  <c r="K159" i="5"/>
  <c r="L159" i="5"/>
  <c r="R159" i="5"/>
  <c r="Z159" i="5"/>
  <c r="AA159" i="5"/>
  <c r="AB159" i="5"/>
  <c r="AC159" i="5"/>
  <c r="AC160" i="5"/>
  <c r="AC181" i="5"/>
  <c r="A182" i="5"/>
  <c r="AC182" i="5"/>
  <c r="M183" i="5"/>
  <c r="A183" i="5" s="1"/>
  <c r="AC183" i="5"/>
  <c r="C184" i="5"/>
  <c r="D184" i="5" s="1"/>
  <c r="F184" i="5"/>
  <c r="I184" i="5"/>
  <c r="K184" i="5"/>
  <c r="L184" i="5"/>
  <c r="T184" i="5"/>
  <c r="Z184" i="5"/>
  <c r="AA184" i="5"/>
  <c r="AB184" i="5"/>
  <c r="AC184" i="5"/>
  <c r="M185" i="5"/>
  <c r="A185" i="5" s="1"/>
  <c r="M186" i="5"/>
  <c r="A186" i="5" s="1"/>
  <c r="M187" i="5"/>
  <c r="A187" i="5" s="1"/>
  <c r="M188" i="5"/>
  <c r="A188" i="5" s="1"/>
  <c r="M189" i="5"/>
  <c r="A189" i="5" s="1"/>
  <c r="M190" i="5"/>
  <c r="A190" i="5" s="1"/>
  <c r="M191" i="5"/>
  <c r="A191" i="5" s="1"/>
  <c r="M192" i="5"/>
  <c r="A192" i="5" s="1"/>
  <c r="M193" i="5"/>
  <c r="A193" i="5" s="1"/>
  <c r="M194" i="5"/>
  <c r="A194" i="5" s="1"/>
  <c r="M195" i="5"/>
  <c r="A195" i="5" s="1"/>
  <c r="M196" i="5"/>
  <c r="A196" i="5" s="1"/>
  <c r="M197" i="5"/>
  <c r="A197" i="5" s="1"/>
  <c r="M198" i="5"/>
  <c r="A198" i="5" s="1"/>
  <c r="AC200" i="5"/>
  <c r="AC201" i="5"/>
  <c r="A202" i="5"/>
  <c r="AC202" i="5"/>
  <c r="A203" i="5"/>
  <c r="AC203" i="5"/>
  <c r="A204" i="5"/>
  <c r="A205" i="5"/>
  <c r="A206" i="5"/>
  <c r="A207" i="5"/>
  <c r="A208" i="5"/>
  <c r="A209" i="5"/>
  <c r="A210" i="5"/>
  <c r="A211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1" i="4"/>
  <c r="A2" i="4"/>
  <c r="A3" i="4"/>
  <c r="M4" i="4"/>
  <c r="A4" i="4" s="1"/>
  <c r="C5" i="4"/>
  <c r="F5" i="4"/>
  <c r="G5" i="4" s="1"/>
  <c r="I5" i="4"/>
  <c r="K5" i="4"/>
  <c r="L5" i="4"/>
  <c r="R5" i="4"/>
  <c r="C6" i="4"/>
  <c r="D6" i="4" s="1"/>
  <c r="F6" i="4"/>
  <c r="I6" i="4"/>
  <c r="K6" i="4"/>
  <c r="L6" i="4"/>
  <c r="R6" i="4"/>
  <c r="C7" i="4"/>
  <c r="F7" i="4"/>
  <c r="G7" i="4" s="1"/>
  <c r="I7" i="4"/>
  <c r="K7" i="4"/>
  <c r="L7" i="4"/>
  <c r="R7" i="4"/>
  <c r="C8" i="4"/>
  <c r="D8" i="4" s="1"/>
  <c r="F8" i="4"/>
  <c r="I8" i="4"/>
  <c r="K8" i="4"/>
  <c r="L8" i="4"/>
  <c r="R8" i="4"/>
  <c r="A11" i="4"/>
  <c r="M12" i="4"/>
  <c r="A12" i="4" s="1"/>
  <c r="C13" i="4"/>
  <c r="D13" i="4" s="1"/>
  <c r="F13" i="4"/>
  <c r="I13" i="4"/>
  <c r="K13" i="4"/>
  <c r="L13" i="4"/>
  <c r="R13" i="4"/>
  <c r="C14" i="4"/>
  <c r="D14" i="4" s="1"/>
  <c r="F14" i="4"/>
  <c r="G14" i="4" s="1"/>
  <c r="I14" i="4"/>
  <c r="K14" i="4"/>
  <c r="L14" i="4"/>
  <c r="R14" i="4"/>
  <c r="C15" i="4"/>
  <c r="D15" i="4" s="1"/>
  <c r="F15" i="4"/>
  <c r="I15" i="4"/>
  <c r="K15" i="4"/>
  <c r="L15" i="4"/>
  <c r="R15" i="4"/>
  <c r="C16" i="4"/>
  <c r="D16" i="4" s="1"/>
  <c r="F16" i="4"/>
  <c r="G16" i="4" s="1"/>
  <c r="I16" i="4"/>
  <c r="K16" i="4"/>
  <c r="L16" i="4"/>
  <c r="R16" i="4"/>
  <c r="C17" i="4"/>
  <c r="D17" i="4" s="1"/>
  <c r="F17" i="4"/>
  <c r="I17" i="4"/>
  <c r="K17" i="4"/>
  <c r="L17" i="4"/>
  <c r="R17" i="4"/>
  <c r="C18" i="4"/>
  <c r="D18" i="4" s="1"/>
  <c r="F18" i="4"/>
  <c r="G18" i="4" s="1"/>
  <c r="I18" i="4"/>
  <c r="K18" i="4"/>
  <c r="L18" i="4"/>
  <c r="R18" i="4"/>
  <c r="A21" i="4"/>
  <c r="M22" i="4"/>
  <c r="A22" i="4" s="1"/>
  <c r="C23" i="4"/>
  <c r="D23" i="4" s="1"/>
  <c r="F23" i="4"/>
  <c r="I23" i="4"/>
  <c r="K23" i="4"/>
  <c r="L23" i="4"/>
  <c r="R23" i="4"/>
  <c r="C24" i="4"/>
  <c r="F24" i="4"/>
  <c r="G24" i="4" s="1"/>
  <c r="I24" i="4"/>
  <c r="K24" i="4"/>
  <c r="L24" i="4"/>
  <c r="R24" i="4"/>
  <c r="C25" i="4"/>
  <c r="D25" i="4" s="1"/>
  <c r="F25" i="4"/>
  <c r="I25" i="4"/>
  <c r="K25" i="4"/>
  <c r="L25" i="4"/>
  <c r="R25" i="4"/>
  <c r="C26" i="4"/>
  <c r="F26" i="4"/>
  <c r="G26" i="4" s="1"/>
  <c r="I26" i="4"/>
  <c r="K26" i="4"/>
  <c r="L26" i="4"/>
  <c r="R26" i="4"/>
  <c r="C27" i="4"/>
  <c r="D27" i="4" s="1"/>
  <c r="F27" i="4"/>
  <c r="I27" i="4"/>
  <c r="K27" i="4"/>
  <c r="L27" i="4"/>
  <c r="R27" i="4"/>
  <c r="A30" i="4"/>
  <c r="M31" i="4"/>
  <c r="A31" i="4" s="1"/>
  <c r="C32" i="4"/>
  <c r="D32" i="4" s="1"/>
  <c r="F32" i="4"/>
  <c r="I32" i="4"/>
  <c r="K32" i="4"/>
  <c r="L32" i="4"/>
  <c r="R32" i="4"/>
  <c r="C33" i="4"/>
  <c r="D33" i="4" s="1"/>
  <c r="F33" i="4"/>
  <c r="G33" i="4" s="1"/>
  <c r="I33" i="4"/>
  <c r="K33" i="4"/>
  <c r="L33" i="4"/>
  <c r="R33" i="4"/>
  <c r="C34" i="4"/>
  <c r="D34" i="4" s="1"/>
  <c r="F34" i="4"/>
  <c r="I34" i="4"/>
  <c r="K34" i="4"/>
  <c r="L34" i="4"/>
  <c r="R34" i="4"/>
  <c r="C35" i="4"/>
  <c r="D35" i="4" s="1"/>
  <c r="F35" i="4"/>
  <c r="G35" i="4" s="1"/>
  <c r="I35" i="4"/>
  <c r="K35" i="4"/>
  <c r="L35" i="4"/>
  <c r="R35" i="4"/>
  <c r="C36" i="4"/>
  <c r="D36" i="4" s="1"/>
  <c r="F36" i="4"/>
  <c r="I36" i="4"/>
  <c r="K36" i="4"/>
  <c r="L36" i="4"/>
  <c r="R36" i="4"/>
  <c r="A39" i="4"/>
  <c r="M40" i="4"/>
  <c r="A40" i="4" s="1"/>
  <c r="C41" i="4"/>
  <c r="F41" i="4"/>
  <c r="G41" i="4" s="1"/>
  <c r="I41" i="4"/>
  <c r="K41" i="4"/>
  <c r="L41" i="4"/>
  <c r="R41" i="4"/>
  <c r="C42" i="4"/>
  <c r="D42" i="4" s="1"/>
  <c r="F42" i="4"/>
  <c r="I42" i="4"/>
  <c r="K42" i="4"/>
  <c r="L42" i="4"/>
  <c r="R42" i="4"/>
  <c r="C43" i="4"/>
  <c r="F43" i="4"/>
  <c r="G43" i="4" s="1"/>
  <c r="I43" i="4"/>
  <c r="K43" i="4"/>
  <c r="L43" i="4"/>
  <c r="R43" i="4"/>
  <c r="A64" i="4"/>
  <c r="M65" i="4"/>
  <c r="A65" i="4" s="1"/>
  <c r="A66" i="4"/>
  <c r="A67" i="4"/>
  <c r="A68" i="4"/>
  <c r="A69" i="4"/>
  <c r="A70" i="4"/>
  <c r="A71" i="4"/>
  <c r="C72" i="4"/>
  <c r="F72" i="4"/>
  <c r="G72" i="4" s="1"/>
  <c r="I72" i="4"/>
  <c r="K72" i="4"/>
  <c r="L72" i="4"/>
  <c r="A76" i="4"/>
  <c r="A77" i="4"/>
  <c r="A78" i="4"/>
  <c r="A79" i="4"/>
  <c r="A80" i="4"/>
  <c r="A81" i="4"/>
  <c r="A82" i="4"/>
  <c r="A83" i="4"/>
  <c r="A84" i="4"/>
  <c r="A85" i="4"/>
  <c r="A86" i="4"/>
  <c r="A91" i="4"/>
  <c r="A92" i="4"/>
  <c r="D93" i="4"/>
  <c r="F93" i="4"/>
  <c r="K93" i="4"/>
  <c r="L93" i="4"/>
  <c r="R93" i="4"/>
  <c r="R94" i="4"/>
  <c r="A94" i="4" s="1"/>
  <c r="R95" i="4"/>
  <c r="A95" i="4" s="1"/>
  <c r="R96" i="4"/>
  <c r="A96" i="4" s="1"/>
  <c r="R97" i="4"/>
  <c r="A97" i="4" s="1"/>
  <c r="A1" i="3"/>
  <c r="A2" i="3"/>
  <c r="A3" i="3"/>
  <c r="M4" i="3"/>
  <c r="A4" i="3" s="1"/>
  <c r="D5" i="3"/>
  <c r="G5" i="3"/>
  <c r="M5" i="3"/>
  <c r="A5" i="3" s="1"/>
  <c r="D6" i="3"/>
  <c r="G6" i="3"/>
  <c r="M6" i="3"/>
  <c r="A6" i="3" s="1"/>
  <c r="D7" i="3"/>
  <c r="G7" i="3"/>
  <c r="M7" i="3"/>
  <c r="A7" i="3" s="1"/>
  <c r="D8" i="3"/>
  <c r="G8" i="3"/>
  <c r="M8" i="3"/>
  <c r="A8" i="3" s="1"/>
  <c r="D9" i="3"/>
  <c r="G9" i="3"/>
  <c r="M9" i="3"/>
  <c r="A9" i="3" s="1"/>
  <c r="D10" i="3"/>
  <c r="G10" i="3"/>
  <c r="M10" i="3"/>
  <c r="A10" i="3" s="1"/>
  <c r="D11" i="3"/>
  <c r="G11" i="3"/>
  <c r="M11" i="3"/>
  <c r="A11" i="3" s="1"/>
  <c r="A14" i="3"/>
  <c r="M15" i="3"/>
  <c r="A15" i="3" s="1"/>
  <c r="D16" i="3"/>
  <c r="G16" i="3"/>
  <c r="M16" i="3"/>
  <c r="A16" i="3" s="1"/>
  <c r="D17" i="3"/>
  <c r="G17" i="3"/>
  <c r="M17" i="3"/>
  <c r="A17" i="3" s="1"/>
  <c r="D18" i="3"/>
  <c r="G18" i="3"/>
  <c r="M18" i="3"/>
  <c r="A18" i="3" s="1"/>
  <c r="D19" i="3"/>
  <c r="G19" i="3"/>
  <c r="M19" i="3"/>
  <c r="A19" i="3" s="1"/>
  <c r="D20" i="3"/>
  <c r="G20" i="3"/>
  <c r="M20" i="3"/>
  <c r="A20" i="3" s="1"/>
  <c r="A23" i="3"/>
  <c r="M24" i="3"/>
  <c r="A24" i="3" s="1"/>
  <c r="D25" i="3"/>
  <c r="G25" i="3"/>
  <c r="M25" i="3"/>
  <c r="A25" i="3" s="1"/>
  <c r="D26" i="3"/>
  <c r="G26" i="3"/>
  <c r="M26" i="3"/>
  <c r="A26" i="3" s="1"/>
  <c r="D27" i="3"/>
  <c r="G27" i="3"/>
  <c r="M27" i="3"/>
  <c r="A27" i="3" s="1"/>
  <c r="D28" i="3"/>
  <c r="G28" i="3"/>
  <c r="M28" i="3"/>
  <c r="A28" i="3" s="1"/>
  <c r="D29" i="3"/>
  <c r="G29" i="3"/>
  <c r="M29" i="3"/>
  <c r="A29" i="3" s="1"/>
  <c r="D30" i="3"/>
  <c r="G30" i="3"/>
  <c r="M30" i="3"/>
  <c r="A30" i="3" s="1"/>
  <c r="A33" i="3"/>
  <c r="M34" i="3"/>
  <c r="A34" i="3" s="1"/>
  <c r="D35" i="3"/>
  <c r="G35" i="3"/>
  <c r="M35" i="3"/>
  <c r="A35" i="3" s="1"/>
  <c r="D36" i="3"/>
  <c r="G36" i="3"/>
  <c r="M36" i="3"/>
  <c r="A36" i="3" s="1"/>
  <c r="D37" i="3"/>
  <c r="G37" i="3"/>
  <c r="M37" i="3"/>
  <c r="A37" i="3" s="1"/>
  <c r="A40" i="3"/>
  <c r="M41" i="3"/>
  <c r="A41" i="3" s="1"/>
  <c r="D42" i="3"/>
  <c r="G42" i="3"/>
  <c r="M42" i="3"/>
  <c r="A42" i="3" s="1"/>
  <c r="D43" i="3"/>
  <c r="G43" i="3"/>
  <c r="M43" i="3"/>
  <c r="A43" i="3" s="1"/>
  <c r="D44" i="3"/>
  <c r="G44" i="3"/>
  <c r="M44" i="3"/>
  <c r="A44" i="3" s="1"/>
  <c r="D45" i="3"/>
  <c r="G45" i="3"/>
  <c r="M45" i="3"/>
  <c r="A45" i="3" s="1"/>
  <c r="A58" i="3"/>
  <c r="M59" i="3"/>
  <c r="A59" i="3" s="1"/>
  <c r="D60" i="3"/>
  <c r="G60" i="3"/>
  <c r="M60" i="3"/>
  <c r="A60" i="3" s="1"/>
  <c r="D61" i="3"/>
  <c r="G61" i="3"/>
  <c r="M61" i="3"/>
  <c r="A61" i="3" s="1"/>
  <c r="D62" i="3"/>
  <c r="G62" i="3"/>
  <c r="M62" i="3"/>
  <c r="A62" i="3" s="1"/>
  <c r="A65" i="3"/>
  <c r="A66" i="3"/>
  <c r="A67" i="3"/>
  <c r="D67" i="3"/>
  <c r="G67" i="3"/>
  <c r="A68" i="3"/>
  <c r="D68" i="3"/>
  <c r="G68" i="3"/>
  <c r="A69" i="3"/>
  <c r="D69" i="3"/>
  <c r="G69" i="3"/>
  <c r="A70" i="3"/>
  <c r="D70" i="3"/>
  <c r="G70" i="3"/>
  <c r="A71" i="3"/>
  <c r="D71" i="3"/>
  <c r="G71" i="3"/>
  <c r="D77" i="3"/>
  <c r="G77" i="3"/>
  <c r="A1" i="2"/>
  <c r="A2" i="2"/>
  <c r="A3" i="2"/>
  <c r="M4" i="2"/>
  <c r="A4" i="2" s="1"/>
  <c r="M5" i="2"/>
  <c r="A5" i="2" s="1"/>
  <c r="M6" i="2"/>
  <c r="A6" i="2" s="1"/>
  <c r="M7" i="2"/>
  <c r="A7" i="2" s="1"/>
  <c r="M8" i="2"/>
  <c r="A8" i="2" s="1"/>
  <c r="M9" i="2"/>
  <c r="A9" i="2" s="1"/>
  <c r="M10" i="2"/>
  <c r="A10" i="2" s="1"/>
  <c r="M11" i="2"/>
  <c r="A11" i="2" s="1"/>
  <c r="M12" i="2"/>
  <c r="A12" i="2" s="1"/>
  <c r="M13" i="2"/>
  <c r="A13" i="2" s="1"/>
  <c r="M14" i="2"/>
  <c r="A14" i="2" s="1"/>
  <c r="M15" i="2"/>
  <c r="A15" i="2" s="1"/>
  <c r="M16" i="2"/>
  <c r="A16" i="2" s="1"/>
  <c r="M17" i="2"/>
  <c r="A17" i="2" s="1"/>
  <c r="M18" i="2"/>
  <c r="A18" i="2" s="1"/>
  <c r="M19" i="2"/>
  <c r="A19" i="2" s="1"/>
  <c r="M20" i="2"/>
  <c r="A20" i="2" s="1"/>
  <c r="A23" i="2"/>
  <c r="M24" i="2"/>
  <c r="A24" i="2" s="1"/>
  <c r="M25" i="2"/>
  <c r="A25" i="2" s="1"/>
  <c r="M26" i="2"/>
  <c r="A26" i="2" s="1"/>
  <c r="M27" i="2"/>
  <c r="A27" i="2" s="1"/>
  <c r="M28" i="2"/>
  <c r="A28" i="2" s="1"/>
  <c r="M29" i="2"/>
  <c r="A29" i="2" s="1"/>
  <c r="M30" i="2"/>
  <c r="A30" i="2" s="1"/>
  <c r="M31" i="2"/>
  <c r="A31" i="2" s="1"/>
  <c r="M32" i="2"/>
  <c r="A32" i="2" s="1"/>
  <c r="M33" i="2"/>
  <c r="A33" i="2" s="1"/>
  <c r="M34" i="2"/>
  <c r="A34" i="2" s="1"/>
  <c r="M35" i="2"/>
  <c r="A35" i="2" s="1"/>
  <c r="M36" i="2"/>
  <c r="A36" i="2" s="1"/>
  <c r="M37" i="2"/>
  <c r="A37" i="2" s="1"/>
  <c r="M38" i="2"/>
  <c r="A38" i="2" s="1"/>
  <c r="A41" i="2"/>
  <c r="M42" i="2"/>
  <c r="A42" i="2" s="1"/>
  <c r="M43" i="2"/>
  <c r="A43" i="2" s="1"/>
  <c r="M44" i="2"/>
  <c r="A44" i="2" s="1"/>
  <c r="M45" i="2"/>
  <c r="A45" i="2" s="1"/>
  <c r="M46" i="2"/>
  <c r="A46" i="2" s="1"/>
  <c r="M47" i="2"/>
  <c r="A47" i="2" s="1"/>
  <c r="M48" i="2"/>
  <c r="A48" i="2" s="1"/>
  <c r="M49" i="2"/>
  <c r="A49" i="2" s="1"/>
  <c r="M50" i="2"/>
  <c r="A50" i="2" s="1"/>
  <c r="M51" i="2"/>
  <c r="A51" i="2" s="1"/>
  <c r="M52" i="2"/>
  <c r="A52" i="2" s="1"/>
  <c r="M53" i="2"/>
  <c r="A53" i="2" s="1"/>
  <c r="M54" i="2"/>
  <c r="A54" i="2" s="1"/>
  <c r="M55" i="2"/>
  <c r="A55" i="2" s="1"/>
  <c r="M56" i="2"/>
  <c r="A56" i="2" s="1"/>
  <c r="M57" i="2"/>
  <c r="A57" i="2" s="1"/>
  <c r="M58" i="2"/>
  <c r="A58" i="2" s="1"/>
  <c r="M59" i="2"/>
  <c r="A59" i="2" s="1"/>
  <c r="M60" i="2"/>
  <c r="A60" i="2" s="1"/>
  <c r="M61" i="2"/>
  <c r="A61" i="2" s="1"/>
  <c r="M62" i="2"/>
  <c r="A62" i="2" s="1"/>
  <c r="A65" i="2"/>
  <c r="M66" i="2"/>
  <c r="A66" i="2" s="1"/>
  <c r="M67" i="2"/>
  <c r="A67" i="2" s="1"/>
  <c r="M68" i="2"/>
  <c r="A68" i="2" s="1"/>
  <c r="M69" i="2"/>
  <c r="A69" i="2" s="1"/>
  <c r="M70" i="2"/>
  <c r="A70" i="2" s="1"/>
  <c r="M71" i="2"/>
  <c r="A71" i="2" s="1"/>
  <c r="M72" i="2"/>
  <c r="A72" i="2" s="1"/>
  <c r="M73" i="2"/>
  <c r="A73" i="2" s="1"/>
  <c r="M74" i="2"/>
  <c r="A74" i="2" s="1"/>
  <c r="M75" i="2"/>
  <c r="A75" i="2" s="1"/>
  <c r="M76" i="2"/>
  <c r="A76" i="2" s="1"/>
  <c r="M77" i="2"/>
  <c r="A77" i="2" s="1"/>
  <c r="M78" i="2"/>
  <c r="A78" i="2" s="1"/>
  <c r="M79" i="2"/>
  <c r="A79" i="2" s="1"/>
  <c r="M80" i="2"/>
  <c r="A80" i="2" s="1"/>
  <c r="M81" i="2"/>
  <c r="A81" i="2" s="1"/>
  <c r="A84" i="2"/>
  <c r="M85" i="2"/>
  <c r="A85" i="2" s="1"/>
  <c r="M86" i="2"/>
  <c r="A86" i="2" s="1"/>
  <c r="M87" i="2"/>
  <c r="A87" i="2" s="1"/>
  <c r="M88" i="2"/>
  <c r="A88" i="2" s="1"/>
  <c r="M89" i="2"/>
  <c r="A89" i="2" s="1"/>
  <c r="A113" i="2"/>
  <c r="M114" i="2"/>
  <c r="A114" i="2" s="1"/>
  <c r="M115" i="2"/>
  <c r="A115" i="2" s="1"/>
  <c r="A94" i="9" l="1"/>
  <c r="A78" i="9"/>
  <c r="A5" i="6"/>
  <c r="A89" i="14"/>
  <c r="M28" i="6"/>
  <c r="A28" i="6" s="1"/>
  <c r="AD22" i="6"/>
  <c r="AD21" i="6"/>
  <c r="M20" i="6"/>
  <c r="AD65" i="6"/>
  <c r="M65" i="6"/>
  <c r="M53" i="6"/>
  <c r="M33" i="6"/>
  <c r="AD19" i="6"/>
  <c r="AD6" i="6"/>
  <c r="AD52" i="6"/>
  <c r="AD157" i="5"/>
  <c r="AD124" i="5"/>
  <c r="M112" i="5"/>
  <c r="M72" i="5"/>
  <c r="AD149" i="5"/>
  <c r="AD141" i="5"/>
  <c r="AD109" i="5"/>
  <c r="AD17" i="5"/>
  <c r="AD158" i="5"/>
  <c r="M157" i="5"/>
  <c r="M155" i="5"/>
  <c r="AD142" i="5"/>
  <c r="M99" i="5"/>
  <c r="M95" i="5"/>
  <c r="M65" i="5"/>
  <c r="M57" i="5"/>
  <c r="AD54" i="5"/>
  <c r="M43" i="5"/>
  <c r="AD38" i="5"/>
  <c r="M159" i="5"/>
  <c r="A159" i="5" s="1"/>
  <c r="AD153" i="5"/>
  <c r="AD125" i="5"/>
  <c r="AD121" i="5"/>
  <c r="M115" i="5"/>
  <c r="M111" i="5"/>
  <c r="M96" i="5"/>
  <c r="M66" i="5"/>
  <c r="M59" i="5"/>
  <c r="A59" i="5" s="1"/>
  <c r="M15" i="5"/>
  <c r="M93" i="5"/>
  <c r="M91" i="5"/>
  <c r="M89" i="5"/>
  <c r="A89" i="5" s="1"/>
  <c r="AD75" i="5"/>
  <c r="M70" i="5"/>
  <c r="AD66" i="5"/>
  <c r="M64" i="5"/>
  <c r="A64" i="5" s="1"/>
  <c r="AD59" i="5"/>
  <c r="AD6" i="5"/>
  <c r="M124" i="5"/>
  <c r="M120" i="5"/>
  <c r="A120" i="5" s="1"/>
  <c r="AD108" i="5"/>
  <c r="M97" i="5"/>
  <c r="AD94" i="5"/>
  <c r="AD92" i="5"/>
  <c r="M92" i="5"/>
  <c r="M86" i="5"/>
  <c r="AD81" i="5"/>
  <c r="M71" i="5"/>
  <c r="A71" i="5" s="1"/>
  <c r="A15" i="5"/>
  <c r="AD150" i="5"/>
  <c r="M132" i="5"/>
  <c r="AD110" i="5"/>
  <c r="AD107" i="5"/>
  <c r="AD91" i="5"/>
  <c r="M41" i="5"/>
  <c r="M36" i="5"/>
  <c r="A36" i="5" s="1"/>
  <c r="AD31" i="5"/>
  <c r="AD24" i="5"/>
  <c r="M106" i="5"/>
  <c r="AD95" i="5"/>
  <c r="AD51" i="5"/>
  <c r="M50" i="5"/>
  <c r="A50" i="5" s="1"/>
  <c r="M48" i="5"/>
  <c r="M33" i="5"/>
  <c r="A33" i="5" s="1"/>
  <c r="M20" i="5"/>
  <c r="M9" i="5"/>
  <c r="A9" i="5" s="1"/>
  <c r="AD159" i="5"/>
  <c r="M144" i="5"/>
  <c r="A144" i="5" s="1"/>
  <c r="M77" i="5"/>
  <c r="M184" i="5"/>
  <c r="A184" i="5" s="1"/>
  <c r="AD146" i="5"/>
  <c r="AD131" i="5"/>
  <c r="M126" i="5"/>
  <c r="AD122" i="5"/>
  <c r="M122" i="5"/>
  <c r="A122" i="5" s="1"/>
  <c r="M107" i="5"/>
  <c r="A107" i="5" s="1"/>
  <c r="AD105" i="5"/>
  <c r="AD80" i="5"/>
  <c r="M53" i="5"/>
  <c r="M47" i="5"/>
  <c r="A47" i="5" s="1"/>
  <c r="M37" i="5"/>
  <c r="AD34" i="5"/>
  <c r="AD23" i="5"/>
  <c r="M22" i="5"/>
  <c r="A22" i="5" s="1"/>
  <c r="M10" i="5"/>
  <c r="A155" i="5"/>
  <c r="AD134" i="5"/>
  <c r="A72" i="5"/>
  <c r="M11" i="5"/>
  <c r="AD9" i="5"/>
  <c r="M140" i="5"/>
  <c r="A140" i="5" s="1"/>
  <c r="M129" i="5"/>
  <c r="A129" i="5" s="1"/>
  <c r="M109" i="5"/>
  <c r="A109" i="5" s="1"/>
  <c r="M94" i="5"/>
  <c r="M87" i="5"/>
  <c r="M83" i="5"/>
  <c r="A83" i="5" s="1"/>
  <c r="AD74" i="5"/>
  <c r="AD72" i="5"/>
  <c r="AD71" i="5"/>
  <c r="M69" i="5"/>
  <c r="A69" i="5" s="1"/>
  <c r="M40" i="5"/>
  <c r="A40" i="5" s="1"/>
  <c r="M38" i="5"/>
  <c r="A38" i="5" s="1"/>
  <c r="M31" i="5"/>
  <c r="AD13" i="5"/>
  <c r="M148" i="5"/>
  <c r="A148" i="5" s="1"/>
  <c r="AD155" i="5"/>
  <c r="AD154" i="5"/>
  <c r="M154" i="5"/>
  <c r="A154" i="5" s="1"/>
  <c r="M153" i="5"/>
  <c r="AD152" i="5"/>
  <c r="AD115" i="5"/>
  <c r="AD111" i="5"/>
  <c r="M110" i="5"/>
  <c r="AD89" i="5"/>
  <c r="AD84" i="5"/>
  <c r="M80" i="5"/>
  <c r="A80" i="5" s="1"/>
  <c r="M74" i="5"/>
  <c r="A74" i="5" s="1"/>
  <c r="AD70" i="5"/>
  <c r="M68" i="5"/>
  <c r="M67" i="5"/>
  <c r="A67" i="5" s="1"/>
  <c r="AD65" i="5"/>
  <c r="AD50" i="5"/>
  <c r="AD48" i="5"/>
  <c r="AD32" i="5"/>
  <c r="M32" i="5"/>
  <c r="A32" i="5" s="1"/>
  <c r="M23" i="5"/>
  <c r="A23" i="5" s="1"/>
  <c r="M19" i="5"/>
  <c r="AD15" i="5"/>
  <c r="M7" i="5"/>
  <c r="A7" i="5" s="1"/>
  <c r="M6" i="5"/>
  <c r="A6" i="5" s="1"/>
  <c r="M158" i="5"/>
  <c r="AD156" i="5"/>
  <c r="AD145" i="5"/>
  <c r="AD133" i="5"/>
  <c r="M128" i="5"/>
  <c r="A128" i="5" s="1"/>
  <c r="M121" i="5"/>
  <c r="A121" i="5" s="1"/>
  <c r="M113" i="5"/>
  <c r="A113" i="5" s="1"/>
  <c r="A106" i="5"/>
  <c r="A86" i="5"/>
  <c r="M75" i="5"/>
  <c r="A41" i="5"/>
  <c r="M130" i="5"/>
  <c r="A130" i="5" s="1"/>
  <c r="M127" i="5"/>
  <c r="A127" i="5" s="1"/>
  <c r="M125" i="5"/>
  <c r="A125" i="5" s="1"/>
  <c r="AD123" i="5"/>
  <c r="M117" i="5"/>
  <c r="A117" i="5" s="1"/>
  <c r="AD98" i="5"/>
  <c r="M79" i="5"/>
  <c r="A79" i="5" s="1"/>
  <c r="G76" i="5"/>
  <c r="M8" i="5"/>
  <c r="A8" i="5" s="1"/>
  <c r="M149" i="5"/>
  <c r="A149" i="5" s="1"/>
  <c r="M145" i="5"/>
  <c r="A145" i="5" s="1"/>
  <c r="M141" i="5"/>
  <c r="A141" i="5" s="1"/>
  <c r="M133" i="5"/>
  <c r="A133" i="5" s="1"/>
  <c r="M131" i="5"/>
  <c r="AD129" i="5"/>
  <c r="AD128" i="5"/>
  <c r="M123" i="5"/>
  <c r="A123" i="5" s="1"/>
  <c r="A112" i="5"/>
  <c r="G93" i="5"/>
  <c r="A93" i="5"/>
  <c r="D83" i="5"/>
  <c r="A68" i="5"/>
  <c r="A19" i="5"/>
  <c r="AD10" i="5"/>
  <c r="A131" i="5"/>
  <c r="A158" i="5"/>
  <c r="M156" i="5"/>
  <c r="A156" i="5" s="1"/>
  <c r="M152" i="5"/>
  <c r="M151" i="5"/>
  <c r="A151" i="5" s="1"/>
  <c r="M150" i="5"/>
  <c r="AD148" i="5"/>
  <c r="AD147" i="5"/>
  <c r="M147" i="5"/>
  <c r="M146" i="5"/>
  <c r="A146" i="5" s="1"/>
  <c r="AD144" i="5"/>
  <c r="AD143" i="5"/>
  <c r="M143" i="5"/>
  <c r="A143" i="5" s="1"/>
  <c r="M142" i="5"/>
  <c r="A142" i="5" s="1"/>
  <c r="AD140" i="5"/>
  <c r="AD135" i="5"/>
  <c r="M135" i="5"/>
  <c r="A135" i="5" s="1"/>
  <c r="M134" i="5"/>
  <c r="A134" i="5" s="1"/>
  <c r="AD130" i="5"/>
  <c r="A124" i="5"/>
  <c r="AD97" i="5"/>
  <c r="M76" i="5"/>
  <c r="A76" i="5" s="1"/>
  <c r="G67" i="5"/>
  <c r="G58" i="5"/>
  <c r="A58" i="5"/>
  <c r="M119" i="5"/>
  <c r="A119" i="5" s="1"/>
  <c r="M118" i="5"/>
  <c r="AD114" i="5"/>
  <c r="AD113" i="5"/>
  <c r="AD112" i="5"/>
  <c r="M108" i="5"/>
  <c r="M105" i="5"/>
  <c r="A105" i="5" s="1"/>
  <c r="AD100" i="5"/>
  <c r="A99" i="5"/>
  <c r="AD90" i="5"/>
  <c r="AD88" i="5"/>
  <c r="M88" i="5"/>
  <c r="A88" i="5" s="1"/>
  <c r="AD86" i="5"/>
  <c r="AD85" i="5"/>
  <c r="M85" i="5"/>
  <c r="A85" i="5" s="1"/>
  <c r="M84" i="5"/>
  <c r="A84" i="5" s="1"/>
  <c r="AD73" i="5"/>
  <c r="AD56" i="5"/>
  <c r="AD52" i="5"/>
  <c r="M52" i="5"/>
  <c r="A52" i="5" s="1"/>
  <c r="M51" i="5"/>
  <c r="A51" i="5" s="1"/>
  <c r="M49" i="5"/>
  <c r="A49" i="5" s="1"/>
  <c r="AD47" i="5"/>
  <c r="M45" i="5"/>
  <c r="A45" i="5" s="1"/>
  <c r="M44" i="5"/>
  <c r="A44" i="5" s="1"/>
  <c r="M42" i="5"/>
  <c r="A42" i="5" s="1"/>
  <c r="M39" i="5"/>
  <c r="A39" i="5" s="1"/>
  <c r="AD30" i="5"/>
  <c r="AD16" i="5"/>
  <c r="AD14" i="5"/>
  <c r="M14" i="5"/>
  <c r="A14" i="5" s="1"/>
  <c r="M13" i="5"/>
  <c r="A13" i="5" s="1"/>
  <c r="M12" i="5"/>
  <c r="A12" i="5" s="1"/>
  <c r="AD5" i="5"/>
  <c r="A5" i="5"/>
  <c r="A91" i="5"/>
  <c r="M46" i="5"/>
  <c r="A31" i="5"/>
  <c r="A10" i="5"/>
  <c r="AD117" i="5"/>
  <c r="AD116" i="5"/>
  <c r="M116" i="5"/>
  <c r="A116" i="5" s="1"/>
  <c r="M114" i="5"/>
  <c r="AD106" i="5"/>
  <c r="M100" i="5"/>
  <c r="A100" i="5" s="1"/>
  <c r="A96" i="5"/>
  <c r="A95" i="5"/>
  <c r="AD93" i="5"/>
  <c r="M90" i="5"/>
  <c r="A90" i="5" s="1"/>
  <c r="AD82" i="5"/>
  <c r="M82" i="5"/>
  <c r="A82" i="5" s="1"/>
  <c r="M81" i="5"/>
  <c r="A81" i="5" s="1"/>
  <c r="AD79" i="5"/>
  <c r="AD78" i="5"/>
  <c r="M78" i="5"/>
  <c r="A78" i="5" s="1"/>
  <c r="AD76" i="5"/>
  <c r="M73" i="5"/>
  <c r="A73" i="5" s="1"/>
  <c r="M56" i="5"/>
  <c r="M55" i="5"/>
  <c r="A55" i="5" s="1"/>
  <c r="M54" i="5"/>
  <c r="A54" i="5" s="1"/>
  <c r="A53" i="5"/>
  <c r="AD45" i="5"/>
  <c r="AD39" i="5"/>
  <c r="AD35" i="5"/>
  <c r="M35" i="5"/>
  <c r="A35" i="5" s="1"/>
  <c r="M34" i="5"/>
  <c r="A34" i="5" s="1"/>
  <c r="M30" i="5"/>
  <c r="A30" i="5" s="1"/>
  <c r="M29" i="5"/>
  <c r="A29" i="5" s="1"/>
  <c r="M24" i="5"/>
  <c r="A24" i="5" s="1"/>
  <c r="AD22" i="5"/>
  <c r="AD21" i="5"/>
  <c r="M21" i="5"/>
  <c r="A21" i="5" s="1"/>
  <c r="AD19" i="5"/>
  <c r="AD18" i="5"/>
  <c r="M18" i="5"/>
  <c r="A18" i="5" s="1"/>
  <c r="M17" i="5"/>
  <c r="A17" i="5" s="1"/>
  <c r="M16" i="5"/>
  <c r="A16" i="5" s="1"/>
  <c r="AD12" i="5"/>
  <c r="AD8" i="5"/>
  <c r="A12" i="6"/>
  <c r="A30" i="8"/>
  <c r="A89" i="9"/>
  <c r="A87" i="9"/>
  <c r="A85" i="9"/>
  <c r="A77" i="9"/>
  <c r="A17" i="9"/>
  <c r="A64" i="12"/>
  <c r="A63" i="12"/>
  <c r="A22" i="12"/>
  <c r="A22" i="6"/>
  <c r="A14" i="6"/>
  <c r="A66" i="14"/>
  <c r="A56" i="14"/>
  <c r="A11" i="14"/>
  <c r="M13" i="4"/>
  <c r="M32" i="4"/>
  <c r="M18" i="4"/>
  <c r="M16" i="4"/>
  <c r="A16" i="4" s="1"/>
  <c r="M35" i="4"/>
  <c r="M33" i="4"/>
  <c r="M42" i="4"/>
  <c r="M36" i="4"/>
  <c r="A36" i="4" s="1"/>
  <c r="M26" i="4"/>
  <c r="A26" i="4" s="1"/>
  <c r="M24" i="4"/>
  <c r="A24" i="4" s="1"/>
  <c r="M14" i="4"/>
  <c r="A14" i="4" s="1"/>
  <c r="M7" i="4"/>
  <c r="A7" i="4" s="1"/>
  <c r="M5" i="4"/>
  <c r="M27" i="4"/>
  <c r="A27" i="4" s="1"/>
  <c r="M25" i="4"/>
  <c r="M23" i="4"/>
  <c r="A23" i="4" s="1"/>
  <c r="M8" i="4"/>
  <c r="A8" i="4" s="1"/>
  <c r="M6" i="4"/>
  <c r="A6" i="4" s="1"/>
  <c r="A25" i="4"/>
  <c r="A18" i="4"/>
  <c r="M15" i="4"/>
  <c r="M72" i="4"/>
  <c r="A72" i="4" s="1"/>
  <c r="M34" i="4"/>
  <c r="A34" i="4" s="1"/>
  <c r="M17" i="4"/>
  <c r="A17" i="4" s="1"/>
  <c r="A93" i="4"/>
  <c r="M43" i="4"/>
  <c r="A43" i="4" s="1"/>
  <c r="M41" i="4"/>
  <c r="A41" i="4" s="1"/>
  <c r="A35" i="4"/>
  <c r="G95" i="9"/>
  <c r="A33" i="9"/>
  <c r="A27" i="12"/>
  <c r="A62" i="14"/>
  <c r="A26" i="16"/>
  <c r="A87" i="14"/>
  <c r="A85" i="14"/>
  <c r="A83" i="14"/>
  <c r="A81" i="14"/>
  <c r="A79" i="14"/>
  <c r="A65" i="6"/>
  <c r="A29" i="16"/>
  <c r="A20" i="16"/>
  <c r="A10" i="9"/>
  <c r="A25" i="12"/>
  <c r="A16" i="12"/>
  <c r="A23" i="8"/>
  <c r="A80" i="9"/>
  <c r="A51" i="9"/>
  <c r="A18" i="9"/>
  <c r="A27" i="14"/>
  <c r="A17" i="14"/>
  <c r="A19" i="6"/>
  <c r="A54" i="13"/>
  <c r="A33" i="4"/>
  <c r="A66" i="6"/>
  <c r="A38" i="6"/>
  <c r="A13" i="6"/>
  <c r="A22" i="8"/>
  <c r="A34" i="9"/>
  <c r="A9" i="9"/>
  <c r="A63" i="10"/>
  <c r="A10" i="10"/>
  <c r="A45" i="12"/>
  <c r="A28" i="12"/>
  <c r="A21" i="12"/>
  <c r="A55" i="13"/>
  <c r="A90" i="14"/>
  <c r="A88" i="14"/>
  <c r="A86" i="14"/>
  <c r="A84" i="14"/>
  <c r="A82" i="14"/>
  <c r="A80" i="14"/>
  <c r="A70" i="14"/>
  <c r="A41" i="14"/>
  <c r="A31" i="14"/>
  <c r="A42" i="4"/>
  <c r="A126" i="5"/>
  <c r="A115" i="5"/>
  <c r="A111" i="5"/>
  <c r="A32" i="4"/>
  <c r="A13" i="4"/>
  <c r="A150" i="5"/>
  <c r="A15" i="4"/>
  <c r="A5" i="4"/>
  <c r="A157" i="5"/>
  <c r="A153" i="5"/>
  <c r="A152" i="5"/>
  <c r="A147" i="5"/>
  <c r="G93" i="4"/>
  <c r="D72" i="4"/>
  <c r="D43" i="4"/>
  <c r="G42" i="4"/>
  <c r="D41" i="4"/>
  <c r="G27" i="4"/>
  <c r="D26" i="4"/>
  <c r="G25" i="4"/>
  <c r="D24" i="4"/>
  <c r="G23" i="4"/>
  <c r="G8" i="4"/>
  <c r="D7" i="4"/>
  <c r="G6" i="4"/>
  <c r="D5" i="4"/>
  <c r="G158" i="5"/>
  <c r="D156" i="5"/>
  <c r="G154" i="5"/>
  <c r="D152" i="5"/>
  <c r="G151" i="5"/>
  <c r="D149" i="5"/>
  <c r="G147" i="5"/>
  <c r="D145" i="5"/>
  <c r="G143" i="5"/>
  <c r="D141" i="5"/>
  <c r="G135" i="5"/>
  <c r="D133" i="5"/>
  <c r="A132" i="5"/>
  <c r="D130" i="5"/>
  <c r="G128" i="5"/>
  <c r="D127" i="5"/>
  <c r="G126" i="5"/>
  <c r="D124" i="5"/>
  <c r="A110" i="5"/>
  <c r="G98" i="5"/>
  <c r="AD96" i="5"/>
  <c r="D90" i="5"/>
  <c r="D80" i="5"/>
  <c r="G71" i="5"/>
  <c r="A66" i="5"/>
  <c r="G66" i="5"/>
  <c r="D50" i="5"/>
  <c r="D48" i="5"/>
  <c r="A48" i="5"/>
  <c r="A52" i="6"/>
  <c r="A118" i="5"/>
  <c r="A114" i="5"/>
  <c r="G105" i="5"/>
  <c r="A92" i="5"/>
  <c r="G92" i="5"/>
  <c r="D87" i="5"/>
  <c r="A87" i="5"/>
  <c r="G82" i="5"/>
  <c r="D77" i="5"/>
  <c r="A77" i="5"/>
  <c r="G52" i="5"/>
  <c r="A46" i="5"/>
  <c r="D45" i="5"/>
  <c r="A37" i="5"/>
  <c r="A29" i="6"/>
  <c r="M98" i="5"/>
  <c r="A98" i="5" s="1"/>
  <c r="A97" i="5"/>
  <c r="G88" i="5"/>
  <c r="G78" i="5"/>
  <c r="D73" i="5"/>
  <c r="G59" i="5"/>
  <c r="A21" i="6"/>
  <c r="A11" i="6"/>
  <c r="G36" i="4"/>
  <c r="G34" i="4"/>
  <c r="G32" i="4"/>
  <c r="G17" i="4"/>
  <c r="G15" i="4"/>
  <c r="G13" i="4"/>
  <c r="G184" i="5"/>
  <c r="G157" i="5"/>
  <c r="G153" i="5"/>
  <c r="G150" i="5"/>
  <c r="G146" i="5"/>
  <c r="G142" i="5"/>
  <c r="G134" i="5"/>
  <c r="G131" i="5"/>
  <c r="G125" i="5"/>
  <c r="G121" i="5"/>
  <c r="G119" i="5"/>
  <c r="G116" i="5"/>
  <c r="A108" i="5"/>
  <c r="A94" i="5"/>
  <c r="G85" i="5"/>
  <c r="A75" i="5"/>
  <c r="G75" i="5"/>
  <c r="A70" i="5"/>
  <c r="A65" i="5"/>
  <c r="A57" i="5"/>
  <c r="D56" i="5"/>
  <c r="A56" i="5"/>
  <c r="G55" i="5"/>
  <c r="A11" i="5"/>
  <c r="A39" i="6"/>
  <c r="A20" i="6"/>
  <c r="A25" i="7"/>
  <c r="A23" i="7"/>
  <c r="A20" i="7"/>
  <c r="A18" i="7"/>
  <c r="A10" i="8"/>
  <c r="A79" i="9"/>
  <c r="A41" i="10"/>
  <c r="A24" i="10"/>
  <c r="A43" i="5"/>
  <c r="A20" i="5"/>
  <c r="D18" i="5"/>
  <c r="D14" i="5"/>
  <c r="D11" i="5"/>
  <c r="A53" i="6"/>
  <c r="A40" i="6"/>
  <c r="D39" i="6"/>
  <c r="A33" i="6"/>
  <c r="A30" i="6"/>
  <c r="D29" i="6"/>
  <c r="A23" i="6"/>
  <c r="D21" i="6"/>
  <c r="D19" i="6"/>
  <c r="M6" i="6"/>
  <c r="A6" i="6"/>
  <c r="A22" i="7"/>
  <c r="A19" i="7"/>
  <c r="A17" i="7"/>
  <c r="A69" i="8"/>
  <c r="A60" i="8"/>
  <c r="M57" i="8"/>
  <c r="A57" i="8" s="1"/>
  <c r="A56" i="8"/>
  <c r="D56" i="8"/>
  <c r="M53" i="8"/>
  <c r="A53" i="8" s="1"/>
  <c r="AD48" i="8"/>
  <c r="A36" i="8"/>
  <c r="A31" i="8"/>
  <c r="A29" i="8"/>
  <c r="A24" i="8"/>
  <c r="A17" i="8"/>
  <c r="A9" i="8"/>
  <c r="A88" i="9"/>
  <c r="A86" i="9"/>
  <c r="A28" i="9"/>
  <c r="A11" i="9"/>
  <c r="A58" i="10"/>
  <c r="A16" i="10"/>
  <c r="G91" i="5"/>
  <c r="G84" i="5"/>
  <c r="G81" i="5"/>
  <c r="G74" i="5"/>
  <c r="G70" i="5"/>
  <c r="G68" i="5"/>
  <c r="G65" i="5"/>
  <c r="G57" i="5"/>
  <c r="G54" i="5"/>
  <c r="G51" i="5"/>
  <c r="G49" i="5"/>
  <c r="G46" i="5"/>
  <c r="G42" i="5"/>
  <c r="G40" i="5"/>
  <c r="G37" i="5"/>
  <c r="G34" i="5"/>
  <c r="G31" i="5"/>
  <c r="G24" i="5"/>
  <c r="G58" i="6"/>
  <c r="G11" i="6"/>
  <c r="AD17" i="7"/>
  <c r="M11" i="7"/>
  <c r="A11" i="7" s="1"/>
  <c r="G71" i="8"/>
  <c r="A70" i="8"/>
  <c r="A51" i="8"/>
  <c r="A16" i="8"/>
  <c r="A76" i="9"/>
  <c r="A40" i="9"/>
  <c r="A49" i="10"/>
  <c r="A43" i="10"/>
  <c r="A25" i="10"/>
  <c r="G44" i="5"/>
  <c r="G35" i="5"/>
  <c r="G32" i="5"/>
  <c r="G29" i="5"/>
  <c r="G21" i="5"/>
  <c r="G52" i="6"/>
  <c r="D20" i="6"/>
  <c r="D25" i="7"/>
  <c r="D23" i="7"/>
  <c r="D20" i="7"/>
  <c r="D18" i="7"/>
  <c r="G16" i="7"/>
  <c r="G10" i="7"/>
  <c r="A9" i="7"/>
  <c r="A65" i="8"/>
  <c r="A59" i="8"/>
  <c r="A58" i="8"/>
  <c r="D58" i="8"/>
  <c r="A55" i="8"/>
  <c r="A54" i="8"/>
  <c r="D54" i="8"/>
  <c r="A13" i="8"/>
  <c r="A35" i="9"/>
  <c r="A27" i="9"/>
  <c r="A23" i="9"/>
  <c r="A77" i="10"/>
  <c r="A64" i="10"/>
  <c r="A55" i="10"/>
  <c r="A38" i="10"/>
  <c r="A34" i="10"/>
  <c r="A30" i="10"/>
  <c r="D23" i="8"/>
  <c r="D15" i="8"/>
  <c r="D94" i="9"/>
  <c r="D80" i="9"/>
  <c r="D78" i="9"/>
  <c r="G76" i="9"/>
  <c r="D51" i="9"/>
  <c r="G40" i="9"/>
  <c r="D34" i="9"/>
  <c r="G28" i="9"/>
  <c r="D26" i="9"/>
  <c r="G24" i="9"/>
  <c r="D18" i="9"/>
  <c r="G16" i="9"/>
  <c r="D10" i="9"/>
  <c r="D63" i="10"/>
  <c r="D57" i="10"/>
  <c r="G56" i="10"/>
  <c r="G53" i="10"/>
  <c r="D52" i="10"/>
  <c r="G50" i="10"/>
  <c r="G44" i="10"/>
  <c r="G39" i="10"/>
  <c r="D37" i="10"/>
  <c r="G35" i="10"/>
  <c r="D33" i="10"/>
  <c r="G31" i="10"/>
  <c r="G25" i="10"/>
  <c r="D23" i="10"/>
  <c r="G21" i="10"/>
  <c r="D19" i="10"/>
  <c r="A18" i="10"/>
  <c r="D16" i="10"/>
  <c r="M11" i="10"/>
  <c r="A11" i="10"/>
  <c r="A9" i="10"/>
  <c r="A39" i="11"/>
  <c r="D39" i="11"/>
  <c r="A35" i="11"/>
  <c r="D35" i="11"/>
  <c r="A31" i="11"/>
  <c r="D31" i="11"/>
  <c r="AE24" i="11"/>
  <c r="A24" i="11"/>
  <c r="D24" i="11"/>
  <c r="D40" i="11"/>
  <c r="A40" i="11"/>
  <c r="D36" i="11"/>
  <c r="A36" i="11"/>
  <c r="D32" i="11"/>
  <c r="A32" i="11"/>
  <c r="A52" i="12"/>
  <c r="A37" i="11"/>
  <c r="D37" i="11"/>
  <c r="A33" i="11"/>
  <c r="D33" i="11"/>
  <c r="A29" i="11"/>
  <c r="D29" i="11"/>
  <c r="A10" i="12"/>
  <c r="G20" i="10"/>
  <c r="D38" i="11"/>
  <c r="A38" i="11"/>
  <c r="D34" i="11"/>
  <c r="A34" i="11"/>
  <c r="D30" i="11"/>
  <c r="A30" i="11"/>
  <c r="A20" i="11"/>
  <c r="A56" i="12"/>
  <c r="A37" i="12"/>
  <c r="A22" i="11"/>
  <c r="D20" i="11"/>
  <c r="F16" i="11"/>
  <c r="A16" i="11" s="1"/>
  <c r="A13" i="11"/>
  <c r="D11" i="11"/>
  <c r="A9" i="11"/>
  <c r="A72" i="12"/>
  <c r="D71" i="12"/>
  <c r="A66" i="12"/>
  <c r="D65" i="12"/>
  <c r="A58" i="12"/>
  <c r="D56" i="12"/>
  <c r="A54" i="12"/>
  <c r="D52" i="12"/>
  <c r="A50" i="12"/>
  <c r="A44" i="12"/>
  <c r="A39" i="12"/>
  <c r="D37" i="12"/>
  <c r="A34" i="12"/>
  <c r="V29" i="12"/>
  <c r="M26" i="12"/>
  <c r="A26" i="12" s="1"/>
  <c r="M24" i="12"/>
  <c r="A24" i="12" s="1"/>
  <c r="D48" i="13"/>
  <c r="A46" i="13"/>
  <c r="G46" i="13"/>
  <c r="U44" i="13"/>
  <c r="V44" i="13"/>
  <c r="A44" i="13" s="1"/>
  <c r="A43" i="13"/>
  <c r="A30" i="13"/>
  <c r="G30" i="13"/>
  <c r="U28" i="13"/>
  <c r="V28" i="13"/>
  <c r="A28" i="13" s="1"/>
  <c r="A27" i="13"/>
  <c r="U16" i="13"/>
  <c r="V16" i="13"/>
  <c r="A16" i="13" s="1"/>
  <c r="A35" i="12"/>
  <c r="A29" i="12"/>
  <c r="A15" i="12"/>
  <c r="A62" i="13"/>
  <c r="U48" i="13"/>
  <c r="V48" i="13"/>
  <c r="A48" i="13" s="1"/>
  <c r="A47" i="13"/>
  <c r="M23" i="12"/>
  <c r="A23" i="12" s="1"/>
  <c r="AE16" i="12"/>
  <c r="G10" i="12"/>
  <c r="M9" i="12"/>
  <c r="A9" i="12" s="1"/>
  <c r="A56" i="13"/>
  <c r="D44" i="13"/>
  <c r="A42" i="13"/>
  <c r="G42" i="13"/>
  <c r="A36" i="13"/>
  <c r="G36" i="13"/>
  <c r="D28" i="13"/>
  <c r="A26" i="13"/>
  <c r="G26" i="13"/>
  <c r="A21" i="13"/>
  <c r="D16" i="13"/>
  <c r="A14" i="13"/>
  <c r="V45" i="13"/>
  <c r="A45" i="13" s="1"/>
  <c r="V41" i="13"/>
  <c r="A41" i="13" s="1"/>
  <c r="V35" i="13"/>
  <c r="A35" i="13" s="1"/>
  <c r="V29" i="13"/>
  <c r="A29" i="13" s="1"/>
  <c r="A15" i="13"/>
  <c r="AE9" i="13"/>
  <c r="U73" i="14"/>
  <c r="V73" i="14"/>
  <c r="A73" i="14" s="1"/>
  <c r="AE67" i="14"/>
  <c r="AE63" i="14"/>
  <c r="A57" i="14"/>
  <c r="G14" i="13"/>
  <c r="M97" i="14"/>
  <c r="A97" i="14"/>
  <c r="A72" i="14"/>
  <c r="U69" i="14"/>
  <c r="V69" i="14"/>
  <c r="D65" i="14"/>
  <c r="A48" i="14"/>
  <c r="A46" i="14"/>
  <c r="A9" i="15"/>
  <c r="U98" i="14"/>
  <c r="A98" i="14" s="1"/>
  <c r="G90" i="14"/>
  <c r="G89" i="14"/>
  <c r="G88" i="14"/>
  <c r="G87" i="14"/>
  <c r="G86" i="14"/>
  <c r="G85" i="14"/>
  <c r="G84" i="14"/>
  <c r="G83" i="14"/>
  <c r="G82" i="14"/>
  <c r="G81" i="14"/>
  <c r="G80" i="14"/>
  <c r="G79" i="14"/>
  <c r="A71" i="14"/>
  <c r="A68" i="14"/>
  <c r="U65" i="14"/>
  <c r="V65" i="14"/>
  <c r="A65" i="14" s="1"/>
  <c r="A64" i="14"/>
  <c r="A54" i="14"/>
  <c r="A47" i="14"/>
  <c r="A9" i="13"/>
  <c r="A67" i="14"/>
  <c r="A63" i="14"/>
  <c r="A33" i="14"/>
  <c r="A19" i="15"/>
  <c r="A28" i="14"/>
  <c r="A30" i="16"/>
  <c r="A21" i="16"/>
  <c r="V55" i="14"/>
  <c r="A55" i="14" s="1"/>
  <c r="V49" i="14"/>
  <c r="A49" i="14" s="1"/>
  <c r="V45" i="14"/>
  <c r="A45" i="14" s="1"/>
  <c r="M42" i="14"/>
  <c r="A42" i="14" s="1"/>
  <c r="A40" i="14"/>
  <c r="AE28" i="14"/>
  <c r="A20" i="14"/>
  <c r="A19" i="14"/>
  <c r="U16" i="14"/>
  <c r="V16" i="14"/>
  <c r="A16" i="14" s="1"/>
  <c r="A26" i="15"/>
  <c r="U18" i="15"/>
  <c r="V18" i="15"/>
  <c r="A18" i="15" s="1"/>
  <c r="A11" i="15"/>
  <c r="U8" i="15"/>
  <c r="V8" i="15"/>
  <c r="A8" i="15" s="1"/>
  <c r="G29" i="16"/>
  <c r="A27" i="16"/>
  <c r="AE21" i="16"/>
  <c r="D14" i="16"/>
  <c r="A14" i="16"/>
  <c r="D13" i="16"/>
  <c r="A13" i="16"/>
  <c r="D12" i="16"/>
  <c r="A12" i="16"/>
  <c r="D11" i="16"/>
  <c r="A11" i="16"/>
  <c r="D10" i="16"/>
  <c r="A10" i="16"/>
  <c r="D9" i="16"/>
  <c r="A9" i="16"/>
  <c r="V44" i="14"/>
  <c r="A44" i="14" s="1"/>
  <c r="U43" i="14"/>
  <c r="A43" i="14" s="1"/>
  <c r="AE42" i="14"/>
  <c r="G41" i="14"/>
  <c r="A34" i="14"/>
  <c r="V30" i="14"/>
  <c r="A30" i="14" s="1"/>
  <c r="V29" i="14"/>
  <c r="A29" i="14" s="1"/>
  <c r="U25" i="14"/>
  <c r="A25" i="14" s="1"/>
  <c r="M18" i="14"/>
  <c r="A18" i="14"/>
  <c r="U10" i="14"/>
  <c r="V10" i="14"/>
  <c r="A17" i="15"/>
  <c r="A10" i="15"/>
  <c r="A7" i="15"/>
  <c r="D19" i="16"/>
  <c r="G46" i="14"/>
  <c r="U39" i="14"/>
  <c r="A39" i="14" s="1"/>
  <c r="A32" i="14"/>
  <c r="D28" i="14"/>
  <c r="V26" i="14"/>
  <c r="A26" i="14" s="1"/>
  <c r="U19" i="14"/>
  <c r="G17" i="14"/>
  <c r="A9" i="14"/>
  <c r="A25" i="15"/>
  <c r="G19" i="15"/>
  <c r="A16" i="15"/>
  <c r="G9" i="15"/>
  <c r="U28" i="16"/>
  <c r="V28" i="16"/>
  <c r="U19" i="16"/>
  <c r="V19" i="16"/>
  <c r="A19" i="16" s="1"/>
  <c r="A28" i="16" l="1"/>
  <c r="A69" i="14"/>
  <c r="A10" i="14"/>
</calcChain>
</file>

<file path=xl/sharedStrings.xml><?xml version="1.0" encoding="utf-8"?>
<sst xmlns="http://schemas.openxmlformats.org/spreadsheetml/2006/main" count="19203" uniqueCount="2521">
  <si>
    <t>あなたのターン終了時に、このトークンクリーチャーを破壊する。</t>
  </si>
  <si>
    <t>このクリーチャーが戦場に出たとき、あなたがコントロールしていないクリーチャー1体を対象とする。あなたのターン終了時まで、それはディフェンダーを得る。</t>
  </si>
  <si>
    <t>トランプル 速攻</t>
  </si>
  <si>
    <t>デビル</t>
  </si>
  <si>
    <t>クリーチャー</t>
  </si>
  <si>
    <t>Impetuous Devils</t>
  </si>
  <si>
    <t>性急な悪魔</t>
  </si>
  <si>
    <t>レア</t>
  </si>
  <si>
    <t>赤</t>
  </si>
  <si>
    <t>EMN</t>
  </si>
  <si>
    <t>ディフェンダー&amp;br;このクリーチャーが死亡したとき、あなたが唱えたかあなたがコントロールしていて破壊された最後の呪文をあなたの手札に戻す。</t>
  </si>
  <si>
    <t>|</t>
  </si>
  <si>
    <t>]]》</t>
  </si>
  <si>
    <t>《[[</t>
  </si>
  <si>
    <t>&amp;br;CIP：ターン終了時まで</t>
    <rPh sb="11" eb="14">
      <t>シュウリョウジ</t>
    </rPh>
    <phoneticPr fontId="2"/>
  </si>
  <si>
    <t>敵クリーチャー</t>
    <rPh sb="0" eb="1">
      <t>テキ</t>
    </rPh>
    <phoneticPr fontId="2"/>
  </si>
  <si>
    <t>|</t>
    <phoneticPr fontId="2"/>
  </si>
  <si>
    <t>赤</t>
    <rPh sb="0" eb="1">
      <t>アカ</t>
    </rPh>
    <phoneticPr fontId="2"/>
  </si>
  <si>
    <t>カード名</t>
  </si>
  <si>
    <t>能力</t>
    <rPh sb="0" eb="2">
      <t>ノウリョク</t>
    </rPh>
    <phoneticPr fontId="2"/>
  </si>
  <si>
    <t>T</t>
    <phoneticPr fontId="2"/>
  </si>
  <si>
    <t>P</t>
    <phoneticPr fontId="2"/>
  </si>
  <si>
    <t>コスト</t>
  </si>
  <si>
    <t>色</t>
    <rPh sb="0" eb="1">
      <t>イロ</t>
    </rPh>
    <phoneticPr fontId="2"/>
  </si>
  <si>
    <t>セット</t>
    <phoneticPr fontId="2"/>
  </si>
  <si>
    <t>c</t>
  </si>
  <si>
    <t>LEFT:500</t>
  </si>
  <si>
    <t>LEFT:250</t>
    <phoneticPr fontId="2"/>
  </si>
  <si>
    <t>LEFT:50</t>
  </si>
  <si>
    <t>*能力によってディフェンダーを得るまたは与えるカード</t>
    <rPh sb="1" eb="3">
      <t>ノウリョク</t>
    </rPh>
    <rPh sb="15" eb="16">
      <t>エ</t>
    </rPh>
    <rPh sb="20" eb="21">
      <t>アタ</t>
    </rPh>
    <phoneticPr fontId="2"/>
  </si>
  <si>
    <t>ディフェンダー&amp;br;このクリーチャーが攻撃したとき、あなたのターン終了時まであなたの他の各クリーチャーは+2/0の修整を受ける。</t>
  </si>
  <si>
    <t>名誉ある門長</t>
  </si>
  <si>
    <t>《[[</t>
    <phoneticPr fontId="2"/>
  </si>
  <si>
    <t>赤白</t>
  </si>
  <si>
    <t>AKH</t>
  </si>
  <si>
    <t>ディフェンダー 先制攻撃&amp;br;不朽2</t>
  </si>
  <si>
    <t>信念の決闘者</t>
  </si>
  <si>
    <t>白</t>
  </si>
  <si>
    <t>ディフェンダー&amp;br;ジェム2個を起動する：このクリーチャーを戦場に戻す。この能力はこのクリーチャーが破壊された後にのみ発動する。&amp;br;このクリーチャーが戦場に出たとき、あなたの次のターン開始時までこれを無効化する。</t>
  </si>
  <si>
    <t>戦慄の放浪者</t>
  </si>
  <si>
    <t>黒</t>
  </si>
  <si>
    <t>周到の書記官</t>
  </si>
  <si>
    <t>青</t>
  </si>
  <si>
    <t>**アモンケットブロック</t>
    <phoneticPr fontId="2"/>
  </si>
  <si>
    <t>飛行 ディフェンダー&amp;br;超過1：あなたの次のターン開始時まで、このクリーチャーは+2/0の修整を受ける。</t>
  </si>
  <si>
    <t>無秩序街の主</t>
  </si>
  <si>
    <t>AER</t>
  </si>
  <si>
    <t>ディフェンダー&amp;br;このクリーチャーがブロックしたとき、エネルギー化1を行う。&amp;br;超過1：あなたはカードを1枚引く。</t>
  </si>
  <si>
    <t>守られた霊気泥棒</t>
  </si>
  <si>
    <t>金属製の巨像</t>
  </si>
  <si>
    <t>無色</t>
  </si>
  <si>
    <t>KLD</t>
  </si>
  <si>
    <t>速攻 ディフェンダー&amp;br;このクリーチャーが死亡したとき、あなたはあなたの手札をすべて捨てて、その後カードを6枚引く。</t>
  </si>
  <si>
    <t>ボーマットの急使</t>
  </si>
  <si>
    <t>ディフェンダー&amp;br;このクリーチャーが戦場に出たとき、あなたは2点のライフを得る。&amp;br;このクリーチャーが死亡したとき、あなたはカードを1枚引く。</t>
  </si>
  <si>
    <t>金線の使い魔</t>
  </si>
  <si>
    <t>トランプル ディフェンダー&amp;br;このクリーチャーが戦場に出たとき、あなたの他のクリーチャーは+4/+4の修整を受ける。</t>
  </si>
  <si>
    <t>新緑の機械巨人</t>
  </si>
  <si>
    <t>緑</t>
  </si>
  <si>
    <t>ディフェンダー&amp;br;このクリーチャーが戦場に出たとき、エネルギー化2を行う。&amp;br;超過2：このクリーチャーは+1/+1の修整を受ける。</t>
  </si>
  <si>
    <t>亢進するサイ</t>
  </si>
  <si>
    <t>ディフェンダー 威迫&amp;br;このクリーチャーが戦場に出たとき、クリーチャー1体を対象とし、それを破壊する。あなたは10点のライフを得る。</t>
  </si>
  <si>
    <t>害悪の機械巨人</t>
  </si>
  <si>
    <t>ディフェンダー&amp;br;このクリーチャーが死亡したとき、あなたがコントロールする最初のクリーチャーは+1/+1の修整を受ける。</t>
  </si>
  <si>
    <t>不法仲買人</t>
  </si>
  <si>
    <t>ディフェンダー&amp;br;あなたがこのクリーチャーを唱えたとき、唱えられたか破壊された最後の呪文2つをあなたの手札に戻す。</t>
  </si>
  <si>
    <t>奔流の機械巨人</t>
  </si>
  <si>
    <t>飛行 ディフェンダー</t>
  </si>
  <si>
    <t>ヒレナガ空鯨</t>
  </si>
  <si>
    <t>亢進する亀</t>
  </si>
  <si>
    <t>ディフェンダー&amp;br;このクリーチャーは攻撃できない&amp;br;このクリーチャーが戦場に出たとき、エネルギー化4を行う。&amp;br;超過1：あなたのターン終了時まで、このクリーチャーは「攻撃できない｣を失う。</t>
  </si>
  <si>
    <t>タカシオヤドカリ</t>
  </si>
  <si>
    <t>ディフェンダー&amp;br;このクリーチャーが戦場に出たとき、エネルギー化2を行う。&amp;br;超過1：あなたのターン終了時まで、あなたがコントロールする最初のクリーチャーはダメージ軽減とバーサーカーを得る。</t>
  </si>
  <si>
    <t>領事の盾護員</t>
  </si>
  <si>
    <t>ディフェンダー&amp;br;あなたがコントロールする他のクリーチャーが死亡したとき、このクリーチャーは+1/+1の修整を受ける。</t>
  </si>
  <si>
    <t>第九橋の巡回員</t>
  </si>
  <si>
    <t>**カラデシュブロック</t>
    <phoneticPr fontId="2"/>
  </si>
  <si>
    <t>ディフェンダー&amp;br;あなたのターン開始時に、このクリーチャーが破壊されていた場合、これをあなたの手札に戻す。</t>
  </si>
  <si>
    <t>永遠の災い魔</t>
  </si>
  <si>
    <t>ディフェンダー&amp;br;ジェム1個を起動する：このクリーチャーは変身する。</t>
  </si>
  <si>
    <t>絡み爪の人狼</t>
  </si>
  <si>
    <t>ディフェンダー&amp;br;このクリーチャーがブロックしたかブロックされた状態になったとき、対戦相手のクリーチャーは3点のダメージを受け、対戦相手は3点のダメージを受ける。</t>
  </si>
  <si>
    <t>集合した頭目</t>
  </si>
  <si>
    <t>ディフェンダー&amp;br;このクリーチャーがダメージを受けたとき、対戦相手は、このクリーチャーの最大タフネスとこのクリーチャーのその時点でのタフネスの差に等しい点数のダメージを受ける。</t>
  </si>
  <si>
    <t>地獄の樹</t>
  </si>
  <si>
    <t>ディフェンダー&amp;br;このクリーチャーが死亡したとき、あなたがコントロールする最初の人間は+1/+1の修正を受けるとともに「ブロックされない｣を得る。</t>
  </si>
  <si>
    <t>収穫の手</t>
  </si>
  <si>
    <t>SOI</t>
  </si>
  <si>
    <t>ディフェンダー&amp;br;このクリーチャーが死亡したとき、3個のジェムをあなたのプレインズウォーカーの色に変換する。</t>
  </si>
  <si>
    <t>荒原のカカシ</t>
  </si>
  <si>
    <t>ディフェンダー</t>
  </si>
  <si>
    <t>墓碑のゴーレム</t>
  </si>
  <si>
    <t>ディフェンダー&amp;br;あなたがコントロールするゾンビが戦場に出たとき、このクリーチャーが破壊されていた場合、このクリーチャーを戦場に戻す。</t>
  </si>
  <si>
    <t>秘蔵の縫合体</t>
  </si>
  <si>
    <t>青黒</t>
  </si>
  <si>
    <t>ディフェンダー&amp;br;このクリーチャーがクリーチャーに戦闘ダメージを与えたとき、調査を行う。&amp;br;あなたのターン終了時に、あなたの手札がいっぱいの場合、ジェム3個を緑に変換する。</t>
  </si>
  <si>
    <t>茨橋の巡回兵</t>
  </si>
  <si>
    <t>巨体の悪魔</t>
  </si>
  <si>
    <t>ディフェンダー&amp;br;このクリーチャーが戦場に出たとき、このクリーチャーはあなたがコントロールするゾンビ1体につき+1/+1の修正を受ける。&amp;br;あなたがコントロールするゾンビが戦場に出たとき、このクリーチャーは+2/+2の修正を受ける。</t>
  </si>
  <si>
    <t>戦墓の巨人</t>
  </si>
  <si>
    <t>ディフェンダー 威迫&amp;br;このクリーチャーが攻撃かブロックしたとき、あなたはカードを1枚引く。</t>
  </si>
  <si>
    <t>モークラッドの屍蛞蝓</t>
  </si>
  <si>
    <t>療養所の骸骨</t>
  </si>
  <si>
    <t>ディフェンダー&amp;br;このクリーチャーが死亡したとき、2/2の黒のゾンビ・トークンを1体召喚する。</t>
  </si>
  <si>
    <t>グール呼びの共犯者</t>
  </si>
  <si>
    <t>飛行 ディフェンダー&amp;br;このクリーチャーが死亡したとき、カードを1枚捨てて、ジェム3個を黒に変換する。</t>
  </si>
  <si>
    <t>闇告げカラス</t>
  </si>
  <si>
    <t>飛行 ディフェンダー&amp;br;あなたがコントロールするスピリットが戦場に出たとき、あなたは2点のライフを得る。&amp;br;ジェム2個を起動する：飛行を持つ1/1のスピリット・トークンを1体召喚する。</t>
  </si>
  <si>
    <t>ドラグスコルの騎兵</t>
  </si>
  <si>
    <t>絆魂 ディフェンダー&amp;br;このクリーチャーが死亡したとき、飛行を持つ1/1の白のスピリット・トークンを2体召喚する。</t>
  </si>
  <si>
    <t>近野の司祭</t>
  </si>
  <si>
    <t>戦闘的な審問官</t>
  </si>
  <si>
    <t>ディフェンダー&amp;br;このクリーチャーが戦場に出たとき、あなたの次のターン開始時まで、あなたがコントロールする各クリーチャーは+1/+1の修正を受ける。</t>
  </si>
  <si>
    <t>鼓舞する隊長</t>
  </si>
  <si>
    <t>ディフェンダー&amp;br;このクリーチャーが死亡したとき、飛行を持つ1/1の白のスピリット・トークンを1体召喚する。</t>
  </si>
  <si>
    <t>不屈の聖戦士</t>
  </si>
  <si>
    <t>**イニストラードを覆う影ブロック</t>
    <rPh sb="10" eb="11">
      <t>オオ</t>
    </rPh>
    <rPh sb="12" eb="13">
      <t>カゲ</t>
    </rPh>
    <phoneticPr fontId="2"/>
  </si>
  <si>
    <t>ディフェンダー 飛行 &amp;br;このクリーチャーが戦場に出たとき、あなたは10点のライフを得るとともに、対戦相手がクリーチャーを3体コントロールしている場合、飛行を持つ4/4の天使・トークンを2体召喚する。&amp;br;再生4</t>
  </si>
  <si>
    <t>保護者、リンヴァーラ</t>
  </si>
  <si>
    <t>OGW</t>
  </si>
  <si>
    <t>ディフェンダー 飛行 &amp;br;収斂：このクリーチャーが戦場に出たとき、これは+X/+Xの修正を受ける。Xの値はあなたが収斂したマナに等しい。</t>
  </si>
  <si>
    <t>空乗りのエルフ</t>
  </si>
  <si>
    <t>緑青</t>
  </si>
  <si>
    <t>BFZ</t>
  </si>
  <si>
    <t>ディフェンダー &amp;br;結集：あなたのターン終了時まで、あなたの各クリーチャーは二段攻撃を得る。</t>
  </si>
  <si>
    <t>毅然たる刃の達人</t>
  </si>
  <si>
    <t>ディフェンダー 欠色 &amp;br;このクリーチャーが戦場に出たとき、「このクリーチャーが破壊されたとき、このクリーチャーのパワーの3倍のマナを得る。」を持つ1/1のエルドラージの末裔を1体召喚する。&amp;br;あなたがコントロールするクリーチャーが破壊されたとき、カードを1枚引く。</t>
  </si>
  <si>
    <t>地下墓地の選別者</t>
  </si>
  <si>
    <t>黒緑</t>
  </si>
  <si>
    <t>ディフェンダー &amp;br;このクリーチャーがダメージを受けたとき、タフネスを失う代わりに-1/-1を失う。&amp;br;上陸：このクリーチャーは+1/+1の修正を受ける。</t>
  </si>
  <si>
    <t>下生えの勇者</t>
  </si>
  <si>
    <t>ディフェンダー 欠色 &amp;br;このクリーチャーが戦場に出たとき、「このクリーチャーが破壊されたとき、このクリーチャーのパワーの3倍のマナを得る。」を持つ1/1のエルドラージの末裔を1体召喚する。</t>
  </si>
  <si>
    <t>血統の観察者</t>
  </si>
  <si>
    <t>ディフェンダー 欠色 &amp;br;このクリーチャーが死亡したとき、「このクリーチャーが破壊されたとき、このクリーチャーのパワーの3倍のマナを得る。」を持つ1/1のエルドラージの末裔を１体召喚する。</t>
  </si>
  <si>
    <t>膨れ鞘</t>
  </si>
  <si>
    <t>ディフェンダー &amp;br;結集：あなたのターン終了時まで、あなたの各クリーチャーはトランプルを得る。</t>
  </si>
  <si>
    <t>オンドゥの勇者</t>
  </si>
  <si>
    <t>ディフェンダー 飛行 &amp;br;あなたのターン開始時に、あなたの他のクリーチャーと対戦相手がコントロールする最後のクリーチャー2体を破壊する。</t>
  </si>
  <si>
    <t>息詰まる忌まわしきもの</t>
  </si>
  <si>
    <t>ディフェンダー &amp;br;このクリーチャーが破壊されたとき、「このクリーチャーが破壊されたとき、このクリーチャーのパワーの3倍のマナを得る。」を持つ1/1のエルドラージの末裔を1体召喚する。</t>
  </si>
  <si>
    <t>捕らわれの宿主</t>
  </si>
  <si>
    <t>ディフェンダー &amp;br;あなたがライフを得たとき、あなたのターン終了時まで、このクリーチャーは飛行を得る。</t>
  </si>
  <si>
    <t>カラストリアの夜警</t>
  </si>
  <si>
    <t>ディフェンダー 欠色 &amp;br;このクリーチャーが戦場に出たとき、昇華2を行う：あなたが最後に唱えた呪文を手札に戻す。</t>
  </si>
  <si>
    <t>ウラモグの回収者</t>
  </si>
  <si>
    <t>ディフェンダー 欠色 &amp;br;このクリーチャーがプレインズウォーカーにダメージを与えたとき、嚥下1を行う。&amp;br;このクリーチャーが破壊されたとき、カードを1枚引く。</t>
  </si>
  <si>
    <t>回収ドローン</t>
  </si>
  <si>
    <t>ディフェンダー 欠色 &amp;br;このクリーチャーが戦場に出たとき、「このクリーチャーが破壊されたとき、このクリーチャーのパワーの3倍のマナを得る。」を持つ1/1のエルドラージの末裔を1体召喚し、カードを1枚引く。</t>
  </si>
  <si>
    <t>培養ドローン</t>
  </si>
  <si>
    <t>**戦乱のゼンディカーブロック</t>
    <rPh sb="2" eb="4">
      <t>センラン</t>
    </rPh>
    <phoneticPr fontId="2"/>
  </si>
  <si>
    <t>ディフェンダー 攻撃できない</t>
  </si>
  <si>
    <t>メレティスの守護者</t>
  </si>
  <si>
    <t>ORI</t>
  </si>
  <si>
    <t>ディフェンダー &amp;br;このクリーチャーが死亡した時、あなたは2点のライフを得る。</t>
  </si>
  <si>
    <t>護衛する自動機械</t>
  </si>
  <si>
    <t>ディフェンダーこのクリーチャーが戦場に出たとき、あなたがサポートを少なくとも1つコントロールしている場合、このクリーチャーが+1/+1の修正を受けるとともに絆魂を得る。</t>
  </si>
  <si>
    <t>血に呪われた騎士</t>
  </si>
  <si>
    <t>白黒</t>
  </si>
  <si>
    <t>巨森を喰らうもの</t>
  </si>
  <si>
    <t>緑白</t>
  </si>
  <si>
    <t>ディフェンダー 高名2</t>
  </si>
  <si>
    <t>ヴァレロンの管理人</t>
  </si>
  <si>
    <t>絡み爪のイトグモ</t>
  </si>
  <si>
    <t>暴れ玉石</t>
  </si>
  <si>
    <t>地下墓地のナメクジ</t>
  </si>
  <si>
    <t>白青</t>
  </si>
  <si>
    <t>狩漁者</t>
  </si>
  <si>
    <t>ディフェンダー &amp;br;攻撃できない</t>
  </si>
  <si>
    <t>ニヴィックスの障壁</t>
  </si>
  <si>
    <t>臨海の護衛</t>
  </si>
  <si>
    <t>赤緑</t>
  </si>
  <si>
    <t>ディフェンダー 高名3 &amp;br;白ジェム1個を起動する：あなたのターン終了時まで、対戦相手がコントロールするディフェンダーまたは到達を持つ最初のクリーチャーは無効化される。</t>
  </si>
  <si>
    <t>キテオンの不正規軍</t>
  </si>
  <si>
    <t>KLDP</t>
  </si>
  <si>
    <t>先制攻撃 ディフェンダー &amp;br;このクリーチャーが戦場に出たとき、5個のジェムを白に変換する。</t>
  </si>
  <si>
    <t>白蘭の騎士</t>
  </si>
  <si>
    <t>KLDM</t>
  </si>
  <si>
    <t>重歩兵</t>
  </si>
  <si>
    <t>青赤</t>
  </si>
  <si>
    <t>鋤引きの雄牛</t>
  </si>
  <si>
    <t>飛行 ディフェンダー &amp;br;このクリーチャーが攻撃したとき、あなたのターン終了時まで、これは+1/+1の修正を受ける。</t>
  </si>
  <si>
    <t>突進するグリフィン</t>
  </si>
  <si>
    <t>AKHM</t>
  </si>
  <si>
    <t>黒赤</t>
  </si>
  <si>
    <t>マジック:オリジン</t>
    <phoneticPr fontId="2"/>
  </si>
  <si>
    <t>**</t>
    <phoneticPr fontId="2"/>
  </si>
  <si>
    <t>カード一覧</t>
  </si>
  <si>
    <t>ディフェンダー</t>
    <phoneticPr fontId="2"/>
  </si>
  <si>
    <t>*</t>
    <phoneticPr fontId="2"/>
  </si>
  <si>
    <t>あなたが呪文、サポート、またはクリーチャーを唱えたとき、あなたのターン終了時まで、この呪文のマナ・コストは1少なくなる。&amp;br;戦場の各クリーチャーをそのオーナーの手札に戻す。オーナーの手札に空きがない場合、それらのクリーチャーは破壊される。破壊を無効にする効果は無視する。&amp;br;到達とトランプルを持つ8/8のタコ・トークンを2体召喚する。</t>
  </si>
  <si>
    <t>押し潰す触手</t>
  </si>
  <si>
    <t>詠唱時：&amp;br;タコ8/8を2体</t>
    <rPh sb="0" eb="2">
      <t>エイショウ</t>
    </rPh>
    <rPh sb="2" eb="3">
      <t>ジ</t>
    </rPh>
    <rPh sb="15" eb="16">
      <t>タイ</t>
    </rPh>
    <phoneticPr fontId="2"/>
  </si>
  <si>
    <t>呪文</t>
  </si>
  <si>
    <t>カード種</t>
    <rPh sb="3" eb="4">
      <t>シュ</t>
    </rPh>
    <phoneticPr fontId="2"/>
  </si>
  <si>
    <t>LEFT:250</t>
  </si>
  <si>
    <t>LEFT:70</t>
  </si>
  <si>
    <t>LEFT:60</t>
    <phoneticPr fontId="2"/>
  </si>
  <si>
    <t>*到達を持つクリーチャーを召喚する呪文やサポート</t>
    <rPh sb="1" eb="3">
      <t>トウタツ</t>
    </rPh>
    <rPh sb="4" eb="5">
      <t>モ</t>
    </rPh>
    <rPh sb="13" eb="15">
      <t>ショウカン</t>
    </rPh>
    <rPh sb="17" eb="19">
      <t>ジュモン</t>
    </rPh>
    <phoneticPr fontId="2"/>
  </si>
  <si>
    <t>クリーチャー1体を対象とする。あなたの次のターン開始時まで、それは+3/+3の修整を受けるとともに到達を得る。</t>
  </si>
  <si>
    <t>蜘蛛の掌握</t>
  </si>
  <si>
    <t>詠唱時：次ターンまで</t>
    <rPh sb="0" eb="2">
      <t>エイショウ</t>
    </rPh>
    <rPh sb="2" eb="3">
      <t>ジ</t>
    </rPh>
    <rPh sb="4" eb="5">
      <t>ジ</t>
    </rPh>
    <phoneticPr fontId="2"/>
  </si>
  <si>
    <t>&amp;br;</t>
  </si>
  <si>
    <t>対象1体</t>
    <rPh sb="0" eb="2">
      <t>タイショウ</t>
    </rPh>
    <rPh sb="3" eb="4">
      <t>タイ</t>
    </rPh>
    <phoneticPr fontId="2"/>
  </si>
  <si>
    <t>あなたがコントロールするクリーチャー1体を対象とする。あなたの次のターン開始時まで、それは+2/+2の修整を受けるとともに到達を得る。</t>
  </si>
  <si>
    <t>顕在的防御</t>
  </si>
  <si>
    <t>あなたがコントロールするクリーチャー1体を対象とする。あなたの次のターン開始時まで、それは+2/+6の修正を受けるとともに到達を得る。</t>
  </si>
  <si>
    <t>一所懸命</t>
  </si>
  <si>
    <t>クリーチャー1体を対象とする。あなたの次のターン開始時まで、それは+2/+2の修正を受けるとともに到達を得る。</t>
  </si>
  <si>
    <t>狙いは高く</t>
  </si>
  <si>
    <t>クリーチャー1体を対象とし、それに+1/+3の修正と到達を与える。</t>
  </si>
  <si>
    <t>蜘蛛の網のマントル</t>
  </si>
  <si>
    <t>詠唱時：永続</t>
    <rPh sb="0" eb="2">
      <t>エイショウ</t>
    </rPh>
    <rPh sb="2" eb="3">
      <t>ジ</t>
    </rPh>
    <rPh sb="4" eb="6">
      <t>エイゾク</t>
    </rPh>
    <phoneticPr fontId="2"/>
  </si>
  <si>
    <t>*到達を与える呪文やサポート</t>
    <rPh sb="1" eb="3">
      <t>トウタツ</t>
    </rPh>
    <rPh sb="4" eb="5">
      <t>アタ</t>
    </rPh>
    <rPh sb="7" eb="9">
      <t>ジュモン</t>
    </rPh>
    <phoneticPr fontId="2"/>
  </si>
  <si>
    <t>対戦相手のターンの戦闘開始時に、あなたのターン終了時まで、あなたがコントロールする各クリーチャーは到達と絆魂を得る。それらはタフネスを2得る。&amp;br;あなたのターンの戦闘開始時に、あなたのターン終了時まで、あなたがコントロールする各クリーチャーは飛行とバーサーカーとトランプルを得る。</t>
  </si>
  <si>
    <t>月皇の司令官、オドリック</t>
  </si>
  <si>
    <t>敵戦闘開始時：ターン終了時まで</t>
    <rPh sb="0" eb="1">
      <t>テキ</t>
    </rPh>
    <rPh sb="1" eb="3">
      <t>セントウ</t>
    </rPh>
    <rPh sb="3" eb="5">
      <t>カイシ</t>
    </rPh>
    <rPh sb="5" eb="6">
      <t>ジ</t>
    </rPh>
    <rPh sb="10" eb="13">
      <t>シュウリョウジ</t>
    </rPh>
    <phoneticPr fontId="2"/>
  </si>
  <si>
    <t>各クリーチャー&amp;br;</t>
    <rPh sb="0" eb="1">
      <t>カク</t>
    </rPh>
    <phoneticPr fontId="2"/>
  </si>
  <si>
    <t>飛行 警戒&amp;br;このクリーチャーが戦場に出たとき、あなたの次のターン開始時まで、あなたがコントロールする各クリーチャーはダメージ軽減と到達を得る。&amp;br;あなたがコントロールする天使でないクリーチャーが死亡したとき、このクリーチャーは変身する。</t>
  </si>
  <si>
    <t>大天使アヴァシン</t>
  </si>
  <si>
    <t>CIP：次ターンまで</t>
    <rPh sb="4" eb="5">
      <t>ジ</t>
    </rPh>
    <phoneticPr fontId="2"/>
  </si>
  <si>
    <t>飛行 &amp;br;黒ジェム3個を起動する：あなたの次のターン開始時まで、異臭のインプは接死と到達を得る。</t>
    <phoneticPr fontId="2"/>
  </si>
  <si>
    <t>異臭のインプ</t>
  </si>
  <si>
    <t>起動：次ターンまで</t>
    <rPh sb="0" eb="2">
      <t>キドウ</t>
    </rPh>
    <rPh sb="3" eb="4">
      <t>ジ</t>
    </rPh>
    <phoneticPr fontId="2"/>
  </si>
  <si>
    <t>自分のみ&amp;br;</t>
    <rPh sb="0" eb="2">
      <t>ジブン</t>
    </rPh>
    <phoneticPr fontId="2"/>
  </si>
  <si>
    <t>*能力によって到達を得るまたは与えるクリーチャー</t>
    <rPh sb="1" eb="3">
      <t>ノウリョク</t>
    </rPh>
    <rPh sb="7" eb="9">
      <t>トウタツ</t>
    </rPh>
    <rPh sb="10" eb="11">
      <t>エ</t>
    </rPh>
    <rPh sb="15" eb="16">
      <t>アタ</t>
    </rPh>
    <phoneticPr fontId="2"/>
  </si>
  <si>
    <t>到達&amp;br;このクリーチャーが死亡したとき、あなたがコントロールしていて破壊された忠臣でない最後の3体のクリーチャーを戦場に戻す。</t>
  </si>
  <si>
    <t>忠臣</t>
  </si>
  <si>
    <t>到達</t>
  </si>
  <si>
    <t>大蜘蛛</t>
  </si>
  <si>
    <t>到達&amp;br;ジェム1個を起動する：あなたの次のターン開始時まで、このクリーチャーは+1/0の修整を受ける。</t>
  </si>
  <si>
    <t>ミノタウルスの名射手</t>
  </si>
  <si>
    <t>到達&amp;br;このクリーチャーが死亡したとき、あなたは2/2のゾンビ･トークンを1体召喚する。</t>
  </si>
  <si>
    <t>悪運尽きた造反者</t>
  </si>
  <si>
    <t>到達&amp;br;超過2：あなたの手札の各機体は4マナを得る。&amp;br;搭乗3</t>
  </si>
  <si>
    <t>平和歩きの巨像</t>
  </si>
  <si>
    <t>領事府の空船口</t>
  </si>
  <si>
    <t>到達&amp;br;このクリーチャーが戦場に出たとき、製造1を行う。</t>
  </si>
  <si>
    <t>高峰の職工</t>
  </si>
  <si>
    <t>到達&amp;br;ジェム1個を起動する：対戦相手はこのクリーチャーのパワーの2倍に等しい点数のダメージを受ける。&amp;br;このクリーチャーが戦場に出たとき、昂揚：到達を持つ1/3の緑の蜘蛛・トークンを3体召喚する。</t>
  </si>
  <si>
    <t>墓後家蜘蛛、イシュカナ</t>
  </si>
  <si>
    <t>繊維質の絡み屋</t>
  </si>
  <si>
    <t>到達&amp;br;あなたが呪文を唱えたとき、対戦相手がコントロールする各クリーチャーは1点のダメージを受ける。</t>
  </si>
  <si>
    <t>稲妻織り</t>
  </si>
  <si>
    <t>到達&amp;br;このクリーチャーが戦場に出たとき、ジェム6個を緑に変換する。&amp;br;あなたのターン開始時に、ジェム3個を緑に変換する。&amp;br;いずれかのプレイヤーが3個以上の緑ジェムをマッチさせたとき、このクリーチャーは+2/+2の修正を受ける。</t>
  </si>
  <si>
    <t>ウルヴェンワルドのハイドラ</t>
  </si>
  <si>
    <t>鬱後家蜘蛛</t>
  </si>
  <si>
    <t>巣網から見張るもの</t>
  </si>
  <si>
    <t>バーサーカー 欠色 到達 &amp;br;このクリーチャーが戦場に出たとき、対戦相手がコントロールする1個のサポートジェムと、その周りの5×5ブロックを破壊する。&amp;br;あなたが5個以上のジェムをマッチさせたとき、このクリーチャーが戦場で破壊されたいた場合、それをあなたの手札に戻す。</t>
  </si>
  <si>
    <t>世界を壊すもの</t>
  </si>
  <si>
    <t>到達 &amp;br;このクリーチャーが戦場で破壊されたとき、3/3の緑の狼・トークンを1体召喚する。</t>
  </si>
  <si>
    <t>種子の守護者</t>
  </si>
  <si>
    <t>欠色 到達 &amp;br;このクリーチャーが戦場に出たとき、「このクリーチャーが破壊されたとき、このクリーチャーのパワーの3倍のマナを得る。」を持つ1/1のエルドラージの末裔を2体召喚する。&amp;br;ジェム2個を起動する：このクリーチャーのライフを完全に回復する。</t>
  </si>
  <si>
    <t>産み落とす巨体</t>
  </si>
  <si>
    <t>到達 &amp;br;収斂：このクリーチャーが戦場に出たとき、これは+X/+Xの修正を受ける。Xの値はあなたが収斂したマナに等しい。</t>
  </si>
  <si>
    <t>タジュールの重鎮</t>
  </si>
  <si>
    <t>大カマキリ</t>
  </si>
  <si>
    <t>空網蜘蛛</t>
  </si>
  <si>
    <t>到達 &amp;br;緑ジェム1個を起動する：あなたの各クリーチャーは+2/+2の修正を受け、あなたは自分がコントロールするクリーチャーの数に等しいライフを得る。</t>
  </si>
  <si>
    <t>光り葉の将帥、ドゥイネン</t>
  </si>
  <si>
    <t>到達 &amp;br;このクリーチャーが戦場に出たとき、あなたが他にエルフを少なくとも1体戦場に出している場合、1/1のエルフ戦士を1体召喚する。</t>
  </si>
  <si>
    <t>ドゥイネンの精鋭</t>
  </si>
  <si>
    <t>空荒らしの巨人</t>
  </si>
  <si>
    <t>到達 威迫</t>
  </si>
  <si>
    <t>光り葉の選別者</t>
  </si>
  <si>
    <t>到達 &amp;br;このクリーチャーが攻撃したとき、対戦相手がエルフ・クリーチャーをコントロールしていない場合、対戦相手は1点のダメージを受ける。</t>
  </si>
  <si>
    <t>茨弓の射手</t>
  </si>
  <si>
    <t>飛行 到達</t>
  </si>
  <si>
    <t>屑肌のドレイク</t>
  </si>
  <si>
    <t>到達</t>
    <rPh sb="0" eb="2">
      <t>トウタツ</t>
    </rPh>
    <phoneticPr fontId="2"/>
  </si>
  <si>
    <t>このサポートがボードに出たとき、あなたの手札の白の各クリーチャーは3マナを得る。&amp;br;あなたが白のクリーチャーを引いたとき、そのクリーチャーは3マナを得る。&amp;br;あなたがクリーチャーを唱えたとき、あなたは警戒を持つ1/1の戦士･トークンを1体召喚する。</t>
  </si>
  <si>
    <t>サポート</t>
  </si>
  <si>
    <t>オケチラの碑</t>
  </si>
  <si>
    <t>アンコモン</t>
  </si>
  <si>
    <t>クリーチャー詠唱時：&amp;br;人間・戦士1/1</t>
    <rPh sb="6" eb="8">
      <t>エイショウ</t>
    </rPh>
    <rPh sb="8" eb="9">
      <t>ジ</t>
    </rPh>
    <rPh sb="14" eb="16">
      <t>ニンゲン</t>
    </rPh>
    <rPh sb="17" eb="19">
      <t>センシ</t>
    </rPh>
    <phoneticPr fontId="2"/>
  </si>
  <si>
    <t>このサポートがボードに出たとき、あなたは警戒を持つ1/1の戦士･トークンを1体召喚する。&amp;br;このサポートがボード上にある間、あなたがコントロールする最初のクリーチャーは+2/+2の修整を受けるとともに先制攻撃を得る。</t>
  </si>
  <si>
    <t>結束のカルトーシュ</t>
  </si>
  <si>
    <t>コモン</t>
  </si>
  <si>
    <t>CIP：&amp;br;人間・戦士1/1</t>
    <rPh sb="8" eb="10">
      <t>ニンゲン</t>
    </rPh>
    <rPh sb="11" eb="13">
      <t>センシ</t>
    </rPh>
    <phoneticPr fontId="2"/>
  </si>
  <si>
    <t>二段攻撃 ダメージ軽減&amp;br;ジェム2個を起動する：あなたは警戒を持つ1/1の戦士･トークンを1体召喚する。&amp;br;あなたがクリーチャーを3体コントロールしていないかぎり、このクリーチャーは攻撃できずブロックできない。</t>
  </si>
  <si>
    <t>信義の神オケチラ</t>
  </si>
  <si>
    <t>神話レア</t>
  </si>
  <si>
    <t>起動：&amp;br;人間・戦士1/1</t>
    <rPh sb="0" eb="2">
      <t>キドウ</t>
    </rPh>
    <rPh sb="7" eb="9">
      <t>ニンゲン</t>
    </rPh>
    <rPh sb="10" eb="12">
      <t>センシ</t>
    </rPh>
    <phoneticPr fontId="2"/>
  </si>
  <si>
    <t>このサポートがボードに出たとき、警戒を持つ2/2の騎士を1体召喚する。&amp;br;あなたがコントロールする最初のクリーチャーは+2/+2の修正を受けるとともに警戒を得る。</t>
  </si>
  <si>
    <t>騎士の勇気</t>
  </si>
  <si>
    <t>CIP：&amp;br;人間・騎士2/2を1体</t>
    <rPh sb="8" eb="10">
      <t>ニンゲン</t>
    </rPh>
    <rPh sb="11" eb="13">
      <t>キシ</t>
    </rPh>
    <rPh sb="18" eb="19">
      <t>タイ</t>
    </rPh>
    <phoneticPr fontId="2"/>
  </si>
  <si>
    <t>警戒を持つ2/2の騎士を4体召喚する。&amp;br;ボードに8個以上の白ジェムがある場合、あなたのターン終了時まであなたのすべてのクリーチャーはダメージ軽減を得る。</t>
  </si>
  <si>
    <t>ボードに8個以上の白ジェムがある場合、あなたのターン終了時まであなたのすべてのクリーチャーはダメージ軽減を得る。</t>
  </si>
  <si>
    <t>警戒を持つ2/2の騎士を4体召喚する。</t>
  </si>
  <si>
    <t>Gideon's Phalanx</t>
  </si>
  <si>
    <t>ギデオンの密集軍</t>
  </si>
  <si>
    <t>詠唱時：&amp;br;人間・騎士2/2を4体</t>
    <rPh sb="0" eb="2">
      <t>エイショウ</t>
    </rPh>
    <rPh sb="2" eb="3">
      <t>ジ</t>
    </rPh>
    <rPh sb="8" eb="10">
      <t>ニンゲン</t>
    </rPh>
    <rPh sb="11" eb="13">
      <t>キシ</t>
    </rPh>
    <rPh sb="18" eb="19">
      <t>タイ</t>
    </rPh>
    <phoneticPr fontId="2"/>
  </si>
  <si>
    <t>呪文</t>
    <rPh sb="0" eb="2">
      <t>ジュモン</t>
    </rPh>
    <phoneticPr fontId="2"/>
  </si>
  <si>
    <t>LEFT:300</t>
  </si>
  <si>
    <t>・素で警戒を持つトークンを召喚するもののみ(シガルダのように人間トークンを出した結果警戒を持つのは除外)</t>
    <rPh sb="1" eb="2">
      <t>ス</t>
    </rPh>
    <rPh sb="3" eb="5">
      <t>ケイカイ</t>
    </rPh>
    <rPh sb="6" eb="7">
      <t>モ</t>
    </rPh>
    <rPh sb="13" eb="15">
      <t>ショウカン</t>
    </rPh>
    <rPh sb="30" eb="32">
      <t>ニンゲン</t>
    </rPh>
    <rPh sb="37" eb="38">
      <t>ダ</t>
    </rPh>
    <rPh sb="40" eb="42">
      <t>ケッカ</t>
    </rPh>
    <rPh sb="42" eb="44">
      <t>ケイカイ</t>
    </rPh>
    <rPh sb="45" eb="46">
      <t>モ</t>
    </rPh>
    <rPh sb="49" eb="51">
      <t>ジョガイ</t>
    </rPh>
    <phoneticPr fontId="2"/>
  </si>
  <si>
    <t>*警戒を持つクリーチャー・トークンを召喚するカード</t>
    <rPh sb="1" eb="3">
      <t>ケイカイ</t>
    </rPh>
    <rPh sb="4" eb="5">
      <t>モ</t>
    </rPh>
    <rPh sb="18" eb="20">
      <t>ショウカン</t>
    </rPh>
    <phoneticPr fontId="2"/>
  </si>
  <si>
    <t>サポートがある限り</t>
    <rPh sb="7" eb="8">
      <t>カギ</t>
    </rPh>
    <phoneticPr fontId="2"/>
  </si>
  <si>
    <t>最初のクリーチャー</t>
    <rPh sb="0" eb="2">
      <t>サイショ</t>
    </rPh>
    <phoneticPr fontId="2"/>
  </si>
  <si>
    <t>あなたがコントロールするクリーチャー1体を対象とする。あなたの次のターン開始時まで、それは警戒とトランプルを得る。</t>
  </si>
  <si>
    <t>自然の流儀</t>
  </si>
  <si>
    <t>次ターンまで</t>
    <rPh sb="0" eb="1">
      <t>ジ</t>
    </rPh>
    <phoneticPr fontId="2"/>
  </si>
  <si>
    <t>クリーチャー1体を対象とする。それは警戒と速攻とトランプルを得る。</t>
  </si>
  <si>
    <t>憑依の外套</t>
  </si>
  <si>
    <t>永続</t>
    <rPh sb="0" eb="2">
      <t>エイゾク</t>
    </rPh>
    <phoneticPr fontId="2"/>
  </si>
  <si>
    <t>このサポートがボードにある間、あなたがコントロールする最初のクリーチャーは+1/+1の修正を受けるとともに警戒を得る。&amp;br;そのクリーチャーが人間である場合、そのクリーチャーは+1/0の修正を受ける。</t>
  </si>
  <si>
    <t>信条の香炉</t>
  </si>
  <si>
    <t>このサポートがボードにある間、あなたがコントロールするトークンでない各クリーチャーは+2/+2の修正を受けるとともに警戒を得る。</t>
  </si>
  <si>
    <t>永遠の見守り</t>
  </si>
  <si>
    <t>各クリーチャー(非トークン)</t>
    <rPh sb="0" eb="1">
      <t>カク</t>
    </rPh>
    <rPh sb="8" eb="9">
      <t>ヒ</t>
    </rPh>
    <phoneticPr fontId="2"/>
  </si>
  <si>
    <t>クリーチャー1体を対象とする。それは+2/+2の修正を受けるとともに警戒を得る。</t>
  </si>
  <si>
    <t>イオナの祝福</t>
  </si>
  <si>
    <t>クリーチャー1体を対象とする。それは+2/+2の修正を受けるとともに警戒を得る。</t>
    <phoneticPr fontId="2"/>
  </si>
  <si>
    <t>クリーチャー1体を対象とする。あなたの次のターン開始時まで、それに+1/+1の修正と警戒を与える。</t>
  </si>
  <si>
    <t>砂岩の橋</t>
  </si>
  <si>
    <t>CIP：次ターンまで</t>
    <rPh sb="4" eb="5">
      <t>ツギ</t>
    </rPh>
    <phoneticPr fontId="2"/>
  </si>
  <si>
    <t>あなたの次のターン開始時まで、あなたのすべてのクリーチャーは+2/+1の修正を受ける。&amp;br;ボードに8個以上の白ジェムがある場合、あなたのターン終了時まで、あなたのすべてのクリーチャーは警戒を得る。</t>
  </si>
  <si>
    <t>キテオンの戦術</t>
  </si>
  <si>
    <t>魔巧時：次ターンまで</t>
    <rPh sb="0" eb="1">
      <t>マ</t>
    </rPh>
    <rPh sb="1" eb="2">
      <t>コウ</t>
    </rPh>
    <rPh sb="2" eb="3">
      <t>ジ</t>
    </rPh>
    <rPh sb="4" eb="5">
      <t>ツギ</t>
    </rPh>
    <phoneticPr fontId="2"/>
  </si>
  <si>
    <t>&amp;br;</t>
    <phoneticPr fontId="2"/>
  </si>
  <si>
    <t>各クリーチャー</t>
    <rPh sb="0" eb="1">
      <t>カク</t>
    </rPh>
    <phoneticPr fontId="2"/>
  </si>
  <si>
    <t>LEFT:70</t>
    <phoneticPr fontId="2"/>
  </si>
  <si>
    <t>*警戒与える呪文やサポート</t>
    <rPh sb="1" eb="3">
      <t>ケイカイ</t>
    </rPh>
    <rPh sb="3" eb="4">
      <t>アタ</t>
    </rPh>
    <rPh sb="6" eb="8">
      <t>ジュモン</t>
    </rPh>
    <phoneticPr fontId="2"/>
  </si>
  <si>
    <t>飛行 警戒&amp;br;このクリーチャーが戦場に出ている間、あなたがコントロールする各クリーチャー･トークンは飛行と警戒を得る。</t>
  </si>
  <si>
    <t>このクリーチャーが戦場に出ている間、あなたがコントロールする各クリーチャー･トークンは飛行と警戒を得る。</t>
  </si>
  <si>
    <t>飛行 警戒</t>
  </si>
  <si>
    <t>戦士</t>
  </si>
  <si>
    <t>鳥</t>
  </si>
  <si>
    <t>Aven Wind Guide</t>
  </si>
  <si>
    <t>風案内のエイヴン</t>
  </si>
  <si>
    <t>このカードがいる間</t>
    <rPh sb="8" eb="9">
      <t>アイダ</t>
    </rPh>
    <phoneticPr fontId="2"/>
  </si>
  <si>
    <t>各トークン&amp;br;</t>
    <rPh sb="0" eb="1">
      <t>カク</t>
    </rPh>
    <phoneticPr fontId="2"/>
  </si>
  <si>
    <t>督励2：あなたの次のターン開始時まで、あなたがコントロールする各クリーチャーは警戒を得る。</t>
  </si>
  <si>
    <t>アン一門の勇者</t>
  </si>
  <si>
    <t>白緑</t>
  </si>
  <si>
    <t>督励2：次ターンまで</t>
    <rPh sb="0" eb="2">
      <t>トクレイ</t>
    </rPh>
    <rPh sb="4" eb="5">
      <t>ジ</t>
    </rPh>
    <phoneticPr fontId="2"/>
  </si>
  <si>
    <t>4/4</t>
  </si>
  <si>
    <t>このクリーチャーが戦場に出たとき、エネルギー化3を行う。&amp;br;超過1：あなたの次のターン開始時まで、このクリーチャーは飛行を得る。&amp;br;超過2：あなたの次のターン開始時まで、このクリーチャーは警戒を得る。&amp;br;超過3：あなたの次のターン開始時まで、このクリーチャーは+6/+6の修整を受ける。</t>
  </si>
  <si>
    <t>多用途な逸品</t>
  </si>
  <si>
    <t>超過2：次ターンまで</t>
    <rPh sb="0" eb="2">
      <t>チョウカ</t>
    </rPh>
    <rPh sb="4" eb="5">
      <t>ジ</t>
    </rPh>
    <phoneticPr fontId="2"/>
  </si>
  <si>
    <t>自分のみ&amp;br;</t>
    <phoneticPr fontId="2"/>
  </si>
  <si>
    <t>6/6</t>
  </si>
  <si>
    <t>あなたが3個以上の白ジェムをマッチさせたとき、あなたの次のターン開始時まで、このクリーチャーは警戒を得る。</t>
  </si>
  <si>
    <t>砦のマストドン</t>
  </si>
  <si>
    <t>白ジェム3マッチ：次ターンまで</t>
    <rPh sb="0" eb="1">
      <t>シロ</t>
    </rPh>
    <rPh sb="9" eb="10">
      <t>ジ</t>
    </rPh>
    <phoneticPr fontId="2"/>
  </si>
  <si>
    <t>1/2</t>
  </si>
  <si>
    <t>このクリーチャーが出いている間、あなたがコントロールする各エルドラージは警戒を得る。&amp;br;あなたがコントロールするエルドラージが死亡したとき、あなたは3マナを吸収され、3/2のエルドラージ・ホラー・トークンを1体召喚する。</t>
  </si>
  <si>
    <t>肉体からの解放者</t>
  </si>
  <si>
    <t>各エルドラージ&amp;br;</t>
    <rPh sb="0" eb="1">
      <t>カク</t>
    </rPh>
    <phoneticPr fontId="2"/>
  </si>
  <si>
    <t>3/5</t>
  </si>
  <si>
    <t>飛行 警戒&amp;br;あなたと、あなたがコントロールする書く人間は呪禁を得る。&amp;br;ジェム5個を起動する：1/1の白の人間･兵士･トークンを1体召喚する。</t>
  </si>
  <si>
    <t>ジェム5個を起動する：1/1の白の人間･兵士･トークンを1体召喚する。</t>
  </si>
  <si>
    <t>あなたと、あなたがコントロールする書く人間は呪禁を得る。</t>
  </si>
  <si>
    <t>天使</t>
  </si>
  <si>
    <t>Sigarda, Heron's Grace</t>
  </si>
  <si>
    <t>優雅な鷺、シガルダ</t>
  </si>
  <si>
    <t>飛行 警戒&amp;br;あなたと、あなたがコントロールする各人間は呪禁を得る。&amp;br;ジェム5個を起動する：1/1の白の人間･兵士･トークンを1体召喚する。</t>
    <rPh sb="26" eb="27">
      <t>カク</t>
    </rPh>
    <phoneticPr fontId="2"/>
  </si>
  <si>
    <t>このクリーチャーはあなたがコントロールするクリーチャーの数の+2に等しいパワーとタフネスの修正を受ける。&amp;br;このクリーチャーが攻撃した時、あなたが1体の同盟者をコントロールしている場合、あなたの次のターン開始時まで、このクリーチャーはトランプルを得る。&amp;br;このクリーチャーが攻撃した時、あなたが2体の同盟者をコントロールしている場合、あなたの次のターン開始時まで、このクリーチャーはトランプルと先制攻撃を得る。&amp;br;このクリーチャーが攻撃した時、あなたが3体の同盟者をコントロールしている場合、あなたの次のターン開始時まで、このクリーチャーはトランプル、先制攻撃、警戒を得る。</t>
  </si>
  <si>
    <t>古参の戦導者</t>
  </si>
  <si>
    <t>攻撃時：同盟者が3体ならターン終了時まで</t>
    <rPh sb="0" eb="2">
      <t>コウゲキ</t>
    </rPh>
    <rPh sb="2" eb="3">
      <t>ジ</t>
    </rPh>
    <rPh sb="4" eb="7">
      <t>ドウメイシャ</t>
    </rPh>
    <rPh sb="9" eb="10">
      <t>タイ</t>
    </rPh>
    <rPh sb="15" eb="18">
      <t>シュウリョウジ</t>
    </rPh>
    <phoneticPr fontId="2"/>
  </si>
  <si>
    <t>1/1</t>
  </si>
  <si>
    <t>結集：あなたの次のターン開始時まで、あなたがコントロールする各クリーチャーに警戒を与える。</t>
  </si>
  <si>
    <t>マキンディの巡回兵</t>
  </si>
  <si>
    <t>結集：ターン終了時まで</t>
  </si>
  <si>
    <t>LEFT:300</t>
    <phoneticPr fontId="2"/>
  </si>
  <si>
    <t>*能力によって警戒を得るまたは与えるクリーチャー</t>
    <rPh sb="1" eb="3">
      <t>ノウリョク</t>
    </rPh>
    <rPh sb="7" eb="9">
      <t>ケイカイ</t>
    </rPh>
    <rPh sb="10" eb="11">
      <t>エ</t>
    </rPh>
    <rPh sb="15" eb="16">
      <t>アタ</t>
    </rPh>
    <phoneticPr fontId="2"/>
  </si>
  <si>
    <t>飛行 警戒&amp;br;サイクリング1</t>
  </si>
  <si>
    <t>サイクリング1</t>
  </si>
  <si>
    <t>Winged Shepherd</t>
  </si>
  <si>
    <t>有翼の番人</t>
  </si>
  <si>
    <t>警戒&amp;br;不朽1</t>
  </si>
  <si>
    <t>不朽1</t>
  </si>
  <si>
    <t>警戒</t>
  </si>
  <si>
    <t>人間</t>
  </si>
  <si>
    <t>Unwavering Initiate</t>
  </si>
  <si>
    <t>断固たる修練者</t>
  </si>
  <si>
    <t>**アモンケットブロック</t>
  </si>
  <si>
    <t>飛行 警戒&amp;br;このクリーチャーが戦場に出たとき、製造4を行う。&amp;br;搭乗4</t>
  </si>
  <si>
    <t>搭乗4</t>
  </si>
  <si>
    <t>このクリーチャーが戦場に出たとき、製造4を行う。</t>
  </si>
  <si>
    <t>機体</t>
  </si>
  <si>
    <t>Heart of Kiran</t>
  </si>
  <si>
    <t>キランの真意号</t>
  </si>
  <si>
    <t>飛行 警戒&amp;br;このクリーチャーが死亡したとき、あなたは30点のライフを得る。</t>
  </si>
  <si>
    <t>このクリーチャーが死亡したとき、あなたは30点のライフを得る。</t>
  </si>
  <si>
    <t>Exquisite Archangel</t>
  </si>
  <si>
    <t>極上の大天使</t>
  </si>
  <si>
    <t>警戒&amp;br;このクリーチャーが戦場に出たとき、あなたがコントロールする他の各クリーチャーを破壊し、対戦相手がコントロールする最初のクリーチャー以外の各クリーチャーを破壊し、各サポートを破壊する。</t>
  </si>
  <si>
    <t>このクリーチャーが戦場に出たとき、あなたがコントロールする他の各クリーチャーを破壊し、対戦相手がコントロールする最初のクリーチャー以外の各クリーチャーを破壊し、各サポートを破壊する。</t>
  </si>
  <si>
    <t>構築物</t>
  </si>
  <si>
    <t>Cataclysmic Gearhulk</t>
  </si>
  <si>
    <t>激変の機械巨人</t>
  </si>
  <si>
    <t>飛行 警戒 絆魂&amp;br;このクリーチャーが戦場に出たとき、製造2を行う。&amp;br;このクリーチャーが戦場に出ている間、あなたがコントロールする各クリーチャーは+3/+3の修整を受ける。</t>
  </si>
  <si>
    <t>このクリーチャーが戦場に出ている間、あなたがコントロールする各クリーチャーは+3/+3の修整を受ける。</t>
  </si>
  <si>
    <t>このクリーチャーが戦場に出たとき、製造2を行う。</t>
  </si>
  <si>
    <t>飛行 警戒 絆魂</t>
  </si>
  <si>
    <t>Angel of Invention</t>
  </si>
  <si>
    <t>発明の天使</t>
  </si>
  <si>
    <t>兵士</t>
  </si>
  <si>
    <t>ドワーフ</t>
  </si>
  <si>
    <t>Aerial Responder</t>
  </si>
  <si>
    <t>空中対応員</t>
  </si>
  <si>
    <t>**カラデシュブロック</t>
  </si>
  <si>
    <t>飛行 先制攻撃 絆魂 警戒&amp;br;あなたが、合体してこのクリーチャーになったクリーチャー2体のうち一方を唱えた場合、代わりにこのクリーチャーを強化する。</t>
  </si>
  <si>
    <t>あなたが、合体してこのクリーチャーになったクリーチャー2体のうち一方を唱えた場合、代わりにこのクリーチャーを強化する。</t>
  </si>
  <si>
    <t>飛行 先制攻撃 絆魂 警戒</t>
  </si>
  <si>
    <t>エルドラージ</t>
  </si>
  <si>
    <t>Brisela, Voice of Nightmares</t>
  </si>
  <si>
    <t>悪夢の声、ブリセラ</t>
  </si>
  <si>
    <t>飛行 警戒&amp;br;ジェム1個を起動する：あなたがコントロールしていて破壊された最後の人間を戦場に戻す。&amp;br;このクリーチャーは折れた刃、ギセラと合体する。</t>
  </si>
  <si>
    <t>このクリーチャーは折れた刃、ギセラと合体する。</t>
  </si>
  <si>
    <t>ジェム1個を起動する：あなたがコントロールしていて破壊された最後の人間を戦場に戻す。</t>
  </si>
  <si>
    <t>ホラー</t>
  </si>
  <si>
    <t>Bruna, the Fading Light</t>
  </si>
  <si>
    <t>消えゆく光、ブルーナ</t>
  </si>
  <si>
    <t>飛行 警戒&amp;br;このクリーチャーがこの形態に変身したとき、対戦相手と、対戦相手がコントロールする各クリーチャーは6点のダメージを受ける。</t>
  </si>
  <si>
    <t>このクリーチャーがこの形態に変身したとき、対戦相手と、対戦相手がコントロールする各クリーチャーは6点のダメージを受ける。</t>
  </si>
  <si>
    <t>Avacyn, the Purifier</t>
  </si>
  <si>
    <t>浄化の天使、アヴァシン</t>
  </si>
  <si>
    <t>あなたがコントロールする天使でないクリーチャーが死亡したとき、このクリーチャーは変身する。</t>
  </si>
  <si>
    <t>このクリーチャーが戦場に出たとき、あなたの次のターン開始時まで、あなたがコントロールする各クリーチャーはダメージ軽減と到達を得る。</t>
  </si>
  <si>
    <t>Archangel Avacyn</t>
  </si>
  <si>
    <t>警戒 &amp;br;ボードに8個以上の緑ジェムがある場合、このクリーチャーは+6/+6の修正を受ける。</t>
  </si>
  <si>
    <t>ボードに8個以上の緑ジェムがある場合、このクリーチャーは+6/+6の修正を受ける。</t>
  </si>
  <si>
    <t>同盟者</t>
  </si>
  <si>
    <t>ドルイド</t>
  </si>
  <si>
    <t>エルフ</t>
  </si>
  <si>
    <t>Sylvan Advocate</t>
  </si>
  <si>
    <t>森の代言者</t>
  </si>
  <si>
    <t>警戒 &amp;br;このクリーチャーが戦場に出ている間、あなたがコントロールするすべての土地・エレメンタルは警戒を得る。&amp;br;上陸：あなたのターン終了時まで、戦場に出ているあなたのコントロールする最初のクリーチャーは+3/+3の修正を受ける。</t>
  </si>
  <si>
    <t>上陸：あなたのターン終了時まで、戦場に出ているあなたのコントロールする最初のクリーチャーは+3/+3の修正を受ける。</t>
  </si>
  <si>
    <t>このクリーチャーが戦場に出ている間、あなたがコントロールするすべての土地・エレメンタルは警戒を得る。</t>
  </si>
  <si>
    <t>エレメンタル</t>
  </si>
  <si>
    <t>Embodiment of Insight</t>
  </si>
  <si>
    <t>洞察の具象化</t>
  </si>
  <si>
    <t>Deathless Behemoth</t>
  </si>
  <si>
    <t>不死のビヒモス</t>
  </si>
  <si>
    <t>トランプル 警戒 収斂 &amp;br;このクリーチャーが戦場に出たとき、これは+X/+Xの修正を受ける。Xの値はあなたが収斂したマナに等しい。</t>
  </si>
  <si>
    <t>このクリーチャーが戦場に出たとき、これは+X/+Xの修正を受ける。Xの値はあなたが収斂したマナに等しい。</t>
  </si>
  <si>
    <t>トランプル 警戒 収斂</t>
  </si>
  <si>
    <t>Woodland Wanderer</t>
  </si>
  <si>
    <t>放浪する森林</t>
  </si>
  <si>
    <t>絆魂 警戒</t>
  </si>
  <si>
    <t>ビースト</t>
  </si>
  <si>
    <t>猫</t>
  </si>
  <si>
    <t>Felidar Sovereign</t>
  </si>
  <si>
    <t>フェリダーの君主</t>
  </si>
  <si>
    <t>コー</t>
  </si>
  <si>
    <t>スピリット</t>
  </si>
  <si>
    <t>Ghostly Sentinel</t>
  </si>
  <si>
    <t>幽霊の歩哨</t>
  </si>
  <si>
    <t>警戒 高名2</t>
  </si>
  <si>
    <t>騎士</t>
  </si>
  <si>
    <t>Citadel Castellan</t>
  </si>
  <si>
    <t>城塞の主</t>
  </si>
  <si>
    <t>警戒 高名1 &amp;br;緑ジェム1個を起動する：名誉ある教主が高名であるなら、5マナを得る。</t>
  </si>
  <si>
    <t>緑ジェム1個を起動する：名誉ある教主が高名であるなら、5マナを得る。</t>
  </si>
  <si>
    <t>警戒 高名1</t>
  </si>
  <si>
    <t>Honored Hierarch</t>
  </si>
  <si>
    <t>名誉ある教主</t>
  </si>
  <si>
    <t>警戒 &amp;br;このクリーチャーが攻撃したとき、あなたのターン終了時まで、対戦相手がコントロールする最初のクリーチャーは無効化される。</t>
  </si>
  <si>
    <t>このクリーチャーが攻撃したとき、あなたのターン終了時まで、対戦相手がコントロールする最初のクリーチャーは無効化される。</t>
  </si>
  <si>
    <t>巨人</t>
  </si>
  <si>
    <t>Sentinel of the Eternal Watch</t>
  </si>
  <si>
    <t>永遠警備の歩哨</t>
  </si>
  <si>
    <t>Topan Freeblade</t>
  </si>
  <si>
    <t>トーパの自由刃</t>
  </si>
  <si>
    <t>テキスト合算</t>
    <rPh sb="4" eb="6">
      <t>ガッサン</t>
    </rPh>
    <phoneticPr fontId="2"/>
  </si>
  <si>
    <t>SLD</t>
  </si>
  <si>
    <t>テキスト3</t>
  </si>
  <si>
    <t>テキスト2</t>
  </si>
  <si>
    <t>テキスト1</t>
    <phoneticPr fontId="2"/>
  </si>
  <si>
    <t>ST3</t>
  </si>
  <si>
    <t>ST2</t>
  </si>
  <si>
    <t>ST1</t>
  </si>
  <si>
    <t>種別</t>
    <rPh sb="0" eb="2">
      <t>シュベツ</t>
    </rPh>
    <phoneticPr fontId="2"/>
  </si>
  <si>
    <t>英名</t>
    <rPh sb="0" eb="2">
      <t>エイメイ</t>
    </rPh>
    <phoneticPr fontId="2"/>
  </si>
  <si>
    <t>名</t>
    <rPh sb="0" eb="1">
      <t>メイ</t>
    </rPh>
    <phoneticPr fontId="2"/>
  </si>
  <si>
    <t>マナ</t>
  </si>
  <si>
    <t>Re</t>
  </si>
  <si>
    <t>Exp</t>
    <phoneticPr fontId="2"/>
  </si>
  <si>
    <t>警戒</t>
    <rPh sb="0" eb="2">
      <t>ケイカイ</t>
    </rPh>
    <phoneticPr fontId="2"/>
  </si>
  <si>
    <t>あなたがカードをサイクリングしたとき、飛行を持つ2/2のドレイク･トークンを2体召喚する。</t>
  </si>
  <si>
    <t>Drake Haven</t>
  </si>
  <si>
    <t>ドレイクの安息地</t>
  </si>
  <si>
    <t/>
  </si>
  <si>
    <t>召喚</t>
  </si>
  <si>
    <t>ドレイク2/2を2体</t>
    <rPh sb="9" eb="10">
      <t>タイ</t>
    </rPh>
    <phoneticPr fontId="2"/>
  </si>
  <si>
    <t>サイクリング誘発</t>
    <rPh sb="6" eb="8">
      <t>ユウハツ</t>
    </rPh>
    <phoneticPr fontId="2"/>
  </si>
  <si>
    <t>あなたが呪文を唱えたとき、あなたは飛行を持つ1/1の飛行機械・トークンを2体召喚する。</t>
  </si>
  <si>
    <t>Metallurgic Summonings</t>
  </si>
  <si>
    <t>機械医学的召喚</t>
  </si>
  <si>
    <t>飛行機械1/1を2体</t>
    <rPh sb="0" eb="2">
      <t>ヒコウ</t>
    </rPh>
    <rPh sb="2" eb="4">
      <t>キカイ</t>
    </rPh>
    <rPh sb="9" eb="10">
      <t>タイ</t>
    </rPh>
    <phoneticPr fontId="2"/>
  </si>
  <si>
    <t>呪文詠唱時</t>
    <rPh sb="0" eb="2">
      <t>ジュモン</t>
    </rPh>
    <rPh sb="2" eb="4">
      <t>エイショウ</t>
    </rPh>
    <rPh sb="4" eb="5">
      <t>ジ</t>
    </rPh>
    <phoneticPr fontId="2"/>
  </si>
  <si>
    <t>あなたがコントロールする最初のクリーチャーは+4/+2の修正を受ける。そのクリーチャーが人間である場合、それは「このクリーチャーが破壊されたとき、飛行を持つ1/1の白のスピリット・トークンを1体召喚する。」を得る。</t>
  </si>
  <si>
    <t>Slayer's Plate</t>
  </si>
  <si>
    <t>処刑者の板金鎧</t>
  </si>
  <si>
    <t>スピリット1/1</t>
    <phoneticPr fontId="2"/>
  </si>
  <si>
    <t>最初のクリーチャーが人間時の死亡誘発</t>
    <rPh sb="0" eb="2">
      <t>サイショ</t>
    </rPh>
    <rPh sb="10" eb="12">
      <t>ニンゲン</t>
    </rPh>
    <rPh sb="12" eb="13">
      <t>ジ</t>
    </rPh>
    <rPh sb="14" eb="16">
      <t>シボウ</t>
    </rPh>
    <rPh sb="16" eb="18">
      <t>ユウハツ</t>
    </rPh>
    <phoneticPr fontId="2"/>
  </si>
  <si>
    <t>このサポートが破壊されたとき、飛行を持つ1/1の白のスピリット・トークンを2体召喚する。</t>
  </si>
  <si>
    <t>Vessel of Ephemera</t>
  </si>
  <si>
    <t>刹那の器</t>
  </si>
  <si>
    <t>スピリット1/1を2体</t>
    <rPh sb="10" eb="11">
      <t>タイ</t>
    </rPh>
    <phoneticPr fontId="2"/>
  </si>
  <si>
    <t>このカード破壊誘発</t>
    <rPh sb="5" eb="7">
      <t>ハカイ</t>
    </rPh>
    <rPh sb="7" eb="9">
      <t>ユウハツ</t>
    </rPh>
    <phoneticPr fontId="2"/>
  </si>
  <si>
    <t>あなたのターン開始時に、あなたがサポートをコントロールしている場合、飛行を持つ1/1の飛行機械を4体召喚する。&amp;br;あなたがコントロールするトークンが対戦相手にダメージを与えたとき、カードを1枚引く。</t>
  </si>
  <si>
    <t>Thopter Spy Network</t>
  </si>
  <si>
    <t>飛行機械の諜報網</t>
  </si>
  <si>
    <t>飛行機械1/1を4体</t>
    <rPh sb="0" eb="2">
      <t>ヒコウ</t>
    </rPh>
    <rPh sb="2" eb="4">
      <t>キカイ</t>
    </rPh>
    <rPh sb="9" eb="10">
      <t>タイ</t>
    </rPh>
    <phoneticPr fontId="2"/>
  </si>
  <si>
    <t>ターン開始時他のサポートがあれば</t>
    <rPh sb="3" eb="5">
      <t>カイシ</t>
    </rPh>
    <rPh sb="5" eb="6">
      <t>ジ</t>
    </rPh>
    <rPh sb="6" eb="7">
      <t>タ</t>
    </rPh>
    <phoneticPr fontId="2"/>
  </si>
  <si>
    <t>あなたがこれ以外のサポートを唱えたとき、飛行を持つ4/4の天使を1体召喚する。</t>
  </si>
  <si>
    <t>Sigil of the Empty Throne</t>
  </si>
  <si>
    <t>空位の玉座の印章</t>
  </si>
  <si>
    <t>天使4/4</t>
    <rPh sb="0" eb="2">
      <t>テンシ</t>
    </rPh>
    <phoneticPr fontId="2"/>
  </si>
  <si>
    <t>他のサポート詠唱時</t>
    <rPh sb="0" eb="1">
      <t>タ</t>
    </rPh>
    <rPh sb="6" eb="8">
      <t>エイショウ</t>
    </rPh>
    <rPh sb="8" eb="9">
      <t>ジ</t>
    </rPh>
    <phoneticPr fontId="2"/>
  </si>
  <si>
    <t>あなたは飛行を持つ1/1の飛行機械･トークンを6体召喚する。その後、あなたの手札のマナ･コストが6以下の最初のカードはいっぱいのマナを得る。</t>
  </si>
  <si>
    <t>Sram's Expertise</t>
  </si>
  <si>
    <t>スラムの巧技</t>
  </si>
  <si>
    <t>飛行機械1/1を6体</t>
    <rPh sb="0" eb="2">
      <t>ヒコウ</t>
    </rPh>
    <rPh sb="2" eb="4">
      <t>キカイ</t>
    </rPh>
    <rPh sb="9" eb="10">
      <t>タイ</t>
    </rPh>
    <phoneticPr fontId="2"/>
  </si>
  <si>
    <t>詠唱時</t>
    <rPh sb="0" eb="2">
      <t>エイショウ</t>
    </rPh>
    <rPh sb="2" eb="3">
      <t>ジ</t>
    </rPh>
    <phoneticPr fontId="2"/>
  </si>
  <si>
    <t>各クリーチャーを破壊する。&amp;br;昂揚：飛行を持つ4/4の白の天使・トークンを2体召喚する。</t>
  </si>
  <si>
    <t>Descend upon the Sinful</t>
  </si>
  <si>
    <t>罪人への急襲</t>
  </si>
  <si>
    <t>天使4/4を2体</t>
    <rPh sb="0" eb="2">
      <t>テンシ</t>
    </rPh>
    <rPh sb="7" eb="8">
      <t>タイ</t>
    </rPh>
    <phoneticPr fontId="2"/>
  </si>
  <si>
    <t>昂揚時</t>
    <rPh sb="0" eb="2">
      <t>コウヨウ</t>
    </rPh>
    <rPh sb="2" eb="3">
      <t>ジ</t>
    </rPh>
    <phoneticPr fontId="2"/>
  </si>
  <si>
    <t>飛行を持つ1/1の白のスピリット・トークンを2体召喚する。</t>
  </si>
  <si>
    <t>Not Forgotten</t>
  </si>
  <si>
    <t>忘られじ</t>
  </si>
  <si>
    <t>飛行を持つ1/1の飛行機械を4体召喚する。</t>
  </si>
  <si>
    <t>Foundry of the Consuls</t>
  </si>
  <si>
    <t>領事の鋳造所</t>
  </si>
  <si>
    <t>このクリーチャーが戦場に出たとき、あなたは飛行を持つ1/1の飛行機械･トークンを2体召喚する。</t>
  </si>
  <si>
    <t>Maverick Thopterist</t>
  </si>
  <si>
    <t>異端の飛行機械職人</t>
  </si>
  <si>
    <t>CIP</t>
    <phoneticPr fontId="2"/>
  </si>
  <si>
    <t>あなたがコントロールするサポートが破壊されたとき、あなたは飛行を持つ1/1の飛行機械･トークンを1体召喚する。</t>
  </si>
  <si>
    <t>Sly Requisitioner</t>
  </si>
  <si>
    <t>枉惑な調達者</t>
  </si>
  <si>
    <t>飛行機械1/1</t>
    <rPh sb="0" eb="2">
      <t>ヒコウ</t>
    </rPh>
    <rPh sb="2" eb="4">
      <t>キカイ</t>
    </rPh>
    <phoneticPr fontId="2"/>
  </si>
  <si>
    <t>サポート破壊誘発</t>
    <rPh sb="4" eb="6">
      <t>ハカイ</t>
    </rPh>
    <rPh sb="6" eb="8">
      <t>ユウハツ</t>
    </rPh>
    <phoneticPr fontId="2"/>
  </si>
  <si>
    <t>このクリーチャーが戦場に出たとき、エネルギー化3を行う。&amp;br;超過2：飛行を持つ1/1の飛行機械・トークンを1体召喚する。</t>
  </si>
  <si>
    <t>Whirler Virtuoso</t>
  </si>
  <si>
    <t>つむじ風の巨匠</t>
  </si>
  <si>
    <t>超過2</t>
    <rPh sb="0" eb="2">
      <t>チョウカ</t>
    </rPh>
    <phoneticPr fontId="2"/>
  </si>
  <si>
    <t>ジェム4個を起動する：製造2を行い、飛行を持つ1/1の飛行機械・トークンを1体召喚する。</t>
  </si>
  <si>
    <t>Oviya Pashiri, Sage Lifecrafter</t>
  </si>
  <si>
    <t>造命の賢者、オビア・パースリー</t>
  </si>
  <si>
    <t>起動</t>
    <rPh sb="0" eb="2">
      <t>キドウ</t>
    </rPh>
    <phoneticPr fontId="2"/>
  </si>
  <si>
    <t>ジェム3個を起動する：あなたの次のターン開始時まで、あなたが紺とr-るする無色の各クリーチャーは+3/+3の修整を受ける。&amp;br;あなたのターン開始時に、製造1を行い、飛行を持つ1/1の飛行機械･トークンを1体召喚する。</t>
  </si>
  <si>
    <t>Pia Nalaar</t>
  </si>
  <si>
    <t>ピア・ナラー</t>
  </si>
  <si>
    <t>飛行&amp;br;このクリーチャーが戦場に出たとき、あなたは飛行を持つ1/1の飛行機械･トークンを2体召喚する。</t>
  </si>
  <si>
    <t>Experimental Aviator</t>
  </si>
  <si>
    <t>試験飛行士</t>
  </si>
  <si>
    <t>飛行</t>
  </si>
  <si>
    <t>このクリーチャーが戦場に出ている間、あなたがコントロールする各構築物は+2/+2の修整を受ける。&amp;br;ジェム2個を起動する：飛行を持つ1/1の飛行機械･トークンを2体召喚する。</t>
  </si>
  <si>
    <t>Master Trinketeer</t>
  </si>
  <si>
    <t>小物作りの達人</t>
  </si>
  <si>
    <t>Drogskol Cavalry</t>
  </si>
  <si>
    <t>Nearheath Chaplain</t>
  </si>
  <si>
    <t>死亡誘発</t>
    <rPh sb="0" eb="2">
      <t>シボウ</t>
    </rPh>
    <rPh sb="2" eb="4">
      <t>ユウハツ</t>
    </rPh>
    <phoneticPr fontId="2"/>
  </si>
  <si>
    <t>飛行&amp;br;このクリーチャーが戦場に出たとき、あなたがコントロールしているスピリットが破壊されていた場合、飛行を持つ1/1の白のスピリット･トークンを1体召喚する。</t>
  </si>
  <si>
    <t>Emissary of the Sleepless</t>
  </si>
  <si>
    <t>眠れぬ者の使者</t>
  </si>
  <si>
    <t>CIP時自スピリット死亡なら</t>
    <rPh sb="3" eb="4">
      <t>ジ</t>
    </rPh>
    <rPh sb="4" eb="5">
      <t>ジ</t>
    </rPh>
    <rPh sb="10" eb="12">
      <t>シボウ</t>
    </rPh>
    <phoneticPr fontId="2"/>
  </si>
  <si>
    <t>Dauntless Cathar</t>
  </si>
  <si>
    <t>Linvala, the Preserver</t>
  </si>
  <si>
    <t>CIP時敵軍3体なら</t>
    <rPh sb="3" eb="4">
      <t>ジ</t>
    </rPh>
    <rPh sb="4" eb="6">
      <t>テキグン</t>
    </rPh>
    <rPh sb="7" eb="8">
      <t>タイ</t>
    </rPh>
    <phoneticPr fontId="2"/>
  </si>
  <si>
    <t>あなたのターン開始時に、ボードに8個以上の赤ジェムがある場合、飛行を持つ5/5のドラゴンを1体召喚する。</t>
  </si>
  <si>
    <t>Dragonmaster Outcast</t>
  </si>
  <si>
    <t>竜使いののけ者</t>
  </si>
  <si>
    <t>ドラゴン5/5</t>
    <phoneticPr fontId="2"/>
  </si>
  <si>
    <t>自ターン開始時魔巧時</t>
    <rPh sb="0" eb="1">
      <t>ジ</t>
    </rPh>
    <rPh sb="4" eb="6">
      <t>カイシ</t>
    </rPh>
    <rPh sb="6" eb="7">
      <t>ジ</t>
    </rPh>
    <rPh sb="7" eb="8">
      <t>マ</t>
    </rPh>
    <rPh sb="8" eb="9">
      <t>コウ</t>
    </rPh>
    <rPh sb="9" eb="10">
      <t>ジ</t>
    </rPh>
    <phoneticPr fontId="2"/>
  </si>
  <si>
    <t>あなたが3個以上のジェムをマッチさせるたび、飛行を持つ1/1の飛行機械を1体召喚する。&amp;br;このクリーチャーが破壊されたとき、飛行を持つ1/1の飛行機械を8体召喚する。</t>
  </si>
  <si>
    <t>Hangarback Walker</t>
  </si>
  <si>
    <t>搭載歩行機械</t>
  </si>
  <si>
    <t>任意3マッチ</t>
    <rPh sb="0" eb="2">
      <t>ニンイ</t>
    </rPh>
    <phoneticPr fontId="2"/>
  </si>
  <si>
    <t>このクリーチャーが戦場に出たとき、飛行を持つ1/1の飛行機械を4体召喚する。&amp;br;赤ジェム1個を起動する：あなたがコントロールする最初のサポートを破壊し、対戦相手に5点のダメージを与える。</t>
  </si>
  <si>
    <t>Pia and Kiran Nalaar</t>
  </si>
  <si>
    <t>ピア・ナラーとキラン・ナラー</t>
  </si>
  <si>
    <t>このクリーチャーが戦場に出たとき、飛行を持つ1/1の飛行機械を1体召喚する。</t>
  </si>
  <si>
    <t>Thopter Engineer</t>
  </si>
  <si>
    <t>飛行機械技師</t>
  </si>
  <si>
    <t>このクリーチャーが戦場に出たとき、飛行を持つ1/1の飛行機械・クリーチャーを1体召喚する。</t>
  </si>
  <si>
    <t>Ghirapur Gearcrafter</t>
  </si>
  <si>
    <t>ギラプールの歯車造り</t>
  </si>
  <si>
    <t>このクリーチャーが戦場に出たとき、あなたは飛行を持つ5/5のデーモンを1体召喚する。&amp;br;黒ジェム5個に罠をかける：あなたは4点のダメージを受ける。</t>
  </si>
  <si>
    <t>Priest of the Blood Rite</t>
  </si>
  <si>
    <t>血の儀式の司祭</t>
  </si>
  <si>
    <t>デーモン5/5</t>
    <phoneticPr fontId="2"/>
  </si>
  <si>
    <t>このクリーチャーが戦場に出たとき、飛行を持つ1/1の飛行機械を2体召喚し、クリーチャー1体に「ブロックされない」を与える。</t>
  </si>
  <si>
    <t>Whirler Rogue</t>
  </si>
  <si>
    <t>つむじ風のならず者</t>
  </si>
  <si>
    <t>飛行 &amp;br;このクリーチャーが戦場に出たとき、飛行を持つ1/1の飛行機械を1体召喚する。</t>
  </si>
  <si>
    <t>Aspiring Aeronaut</t>
  </si>
  <si>
    <t>飛空士志願者</t>
  </si>
  <si>
    <t>・素で飛行を持つトークンを召喚するもののみ([[繰り返しつくしたもの&gt;完成態の講師]]のようにトークンを出した結果飛行を持つのは除外)</t>
    <rPh sb="1" eb="2">
      <t>ス</t>
    </rPh>
    <rPh sb="3" eb="5">
      <t>ヒコウ</t>
    </rPh>
    <rPh sb="6" eb="7">
      <t>モ</t>
    </rPh>
    <rPh sb="13" eb="15">
      <t>ショウカン</t>
    </rPh>
    <rPh sb="52" eb="53">
      <t>ダ</t>
    </rPh>
    <rPh sb="55" eb="57">
      <t>ケッカ</t>
    </rPh>
    <rPh sb="57" eb="59">
      <t>ヒコウ</t>
    </rPh>
    <rPh sb="60" eb="61">
      <t>モ</t>
    </rPh>
    <rPh sb="64" eb="66">
      <t>ジョガイ</t>
    </rPh>
    <phoneticPr fontId="2"/>
  </si>
  <si>
    <t>*飛行を持つトークンを召喚するカード</t>
    <rPh sb="1" eb="3">
      <t>ヒコウ</t>
    </rPh>
    <rPh sb="4" eb="5">
      <t>モ</t>
    </rPh>
    <rPh sb="11" eb="13">
      <t>ショウカン</t>
    </rPh>
    <phoneticPr fontId="2"/>
  </si>
  <si>
    <t>このサポートがボードに出たとき、あなたはカードを1枚引く。&amp;br;このサポートがボード上にある間、あなたがコントロールする最初のクリーチャーは+2/+2の修整を受けるとともに飛行を得る。</t>
  </si>
  <si>
    <t>Cartouche of Knowledge</t>
  </si>
  <si>
    <t>知識のカルトーシュ</t>
  </si>
  <si>
    <t>得る</t>
  </si>
  <si>
    <t>あなたがトークンでないクリーチャーを唱えるたび、あなたの次のターン開始時まで、そのクリーチャーは+3/+3の修正を受けるとともに飛行を得る。</t>
  </si>
  <si>
    <t>Angel's Tomb</t>
  </si>
  <si>
    <t>天使の墳墓</t>
  </si>
  <si>
    <t>非トークン</t>
    <rPh sb="0" eb="1">
      <t>ヒ</t>
    </rPh>
    <phoneticPr fontId="2"/>
  </si>
  <si>
    <t>クリーチャー1体を対象とする。それは+2/+2の修整を受けるとともに飛行を得る。</t>
  </si>
  <si>
    <t>Aerial Modification</t>
  </si>
  <si>
    <t>浮遊化改造</t>
  </si>
  <si>
    <t>クリーチャー1体を対象とする。それは+1/+1の修正を受けるとともに飛行を得る。</t>
  </si>
  <si>
    <t>Ghostly Wings</t>
  </si>
  <si>
    <t>かそけき翼</t>
  </si>
  <si>
    <t>クリーチャー1体を対象とし、それに飛行を与え、カードを1枚引く。</t>
  </si>
  <si>
    <t>Angelic Gift</t>
  </si>
  <si>
    <t>天使の贈り物</t>
  </si>
  <si>
    <t>与える</t>
  </si>
  <si>
    <t>クリーチャー1体を対象とする。それは+2/+2の修正を受けるとともに飛行と再生2を得る。</t>
  </si>
  <si>
    <t>Consecrated by Blood</t>
  </si>
  <si>
    <t>血による聖別</t>
  </si>
  <si>
    <t>カードを1枚引く。&amp;br;クリーチャー1体に飛行を与える。</t>
  </si>
  <si>
    <t>Stratus Walk</t>
  </si>
  <si>
    <t>層雲歩み</t>
  </si>
  <si>
    <t>あなたの次のターン開始時まで、クリーチャー1体に+2/+2の修正と飛行を与える。</t>
  </si>
  <si>
    <t>Mighty Leap</t>
  </si>
  <si>
    <t>力強い跳躍</t>
  </si>
  <si>
    <t>*飛行を与える呪文やサポート</t>
    <rPh sb="1" eb="3">
      <t>ヒコウ</t>
    </rPh>
    <rPh sb="4" eb="5">
      <t>アタ</t>
    </rPh>
    <rPh sb="7" eb="9">
      <t>ジュモン</t>
    </rPh>
    <phoneticPr fontId="2"/>
  </si>
  <si>
    <t>各トークン</t>
    <rPh sb="0" eb="1">
      <t>カク</t>
    </rPh>
    <phoneticPr fontId="2"/>
  </si>
  <si>
    <t>飛行&amp;br;あなたがカードをサイクリングしたとき、あなたのターン終了時まで、あなたがコントロールする各クリーチャーは飛行を得る。</t>
  </si>
  <si>
    <t>Zenith Seeker</t>
  </si>
  <si>
    <t>天頂の探求者</t>
  </si>
  <si>
    <t>サイクリング時：ターン終了時まで</t>
    <rPh sb="6" eb="7">
      <t>ジ</t>
    </rPh>
    <rPh sb="11" eb="14">
      <t>シュウリョウジ</t>
    </rPh>
    <phoneticPr fontId="2"/>
  </si>
  <si>
    <t>督励2：あなたのターン終了時まで、このクリーチャーは+1/+1の修整を受けるとともに飛行を得る。</t>
  </si>
  <si>
    <t>Gust Walker</t>
  </si>
  <si>
    <t>突風歩き</t>
  </si>
  <si>
    <t>督励2：ターン終了時まで</t>
    <rPh sb="0" eb="2">
      <t>トクレイ</t>
    </rPh>
    <rPh sb="7" eb="10">
      <t>シュウリョウジ</t>
    </rPh>
    <phoneticPr fontId="2"/>
  </si>
  <si>
    <t>自分のみ</t>
    <rPh sb="0" eb="2">
      <t>ジブン</t>
    </rPh>
    <phoneticPr fontId="2"/>
  </si>
  <si>
    <t>飛行&amp;br;このクリーチャーが戦場に出たとき、あなたの手札の各機体は飛行を得る。</t>
  </si>
  <si>
    <t>Aeronaut Admiral</t>
  </si>
  <si>
    <t>飛空士の提督</t>
  </si>
  <si>
    <t>CIP：永続</t>
    <rPh sb="4" eb="6">
      <t>エイゾク</t>
    </rPh>
    <phoneticPr fontId="2"/>
  </si>
  <si>
    <t>手札の各機体</t>
    <rPh sb="0" eb="2">
      <t>テフダ</t>
    </rPh>
    <rPh sb="3" eb="6">
      <t>カクキタイ</t>
    </rPh>
    <phoneticPr fontId="2"/>
  </si>
  <si>
    <t>Multiform Wonder</t>
  </si>
  <si>
    <t>超過1：ターン終了時まで</t>
    <rPh sb="0" eb="2">
      <t>チョウカ</t>
    </rPh>
    <rPh sb="7" eb="10">
      <t>シュウリョウジ</t>
    </rPh>
    <phoneticPr fontId="2"/>
  </si>
  <si>
    <t>あなたが3個以上の青ジェムをマッチさせたとき、あなたの次のターン開始時まで、このクリーチャーは飛行を得る。</t>
  </si>
  <si>
    <t>Dukhara Peafowl</t>
  </si>
  <si>
    <t>ダッカラの孔雀</t>
  </si>
  <si>
    <t>青3マッチ：次ターンまで</t>
    <rPh sb="0" eb="1">
      <t>アオ</t>
    </rPh>
    <rPh sb="6" eb="7">
      <t>ジ</t>
    </rPh>
    <phoneticPr fontId="2"/>
  </si>
  <si>
    <t>あなたがコントロールするサポートがボードに出たとき、あなたのターン終了時まで、このクリーチャーは+飛行を得る。</t>
  </si>
  <si>
    <t>Weldfast Wingsmith</t>
  </si>
  <si>
    <t>速接会の翼鍛冶</t>
  </si>
  <si>
    <t>サポートCIP：ターン終了時まで</t>
    <rPh sb="11" eb="14">
      <t>シュウリョウジ</t>
    </rPh>
    <phoneticPr fontId="2"/>
  </si>
  <si>
    <t>飛行&amp;br;このクリーチャーが戦場に出たとき、エネルギー化2を行う。&amp;br;超過1：あなたのターン終了時まで、あなたがコントロールする飛行を持たない最初のクリーチャーは飛行を得る。</t>
  </si>
  <si>
    <t>Eddytrail Hawk</t>
  </si>
  <si>
    <t>渦跡の鷹</t>
  </si>
  <si>
    <t>最初の非飛行クリーチャー</t>
    <rPh sb="0" eb="2">
      <t>サイショ</t>
    </rPh>
    <rPh sb="3" eb="4">
      <t>ヒ</t>
    </rPh>
    <rPh sb="4" eb="6">
      <t>ヒコウ</t>
    </rPh>
    <phoneticPr fontId="2"/>
  </si>
  <si>
    <t>飛行&amp;br;このクリーチャーが戦場に出ている間、あなたがコントロールする各クリーチャーは+2/+1の修正を受けるとともに飛行を得る。&amp;br;あなたが呪文を唱えたとき、あなたは1/1の人間･ウィザード・トークンを1体召喚する。</t>
  </si>
  <si>
    <t>Final Iteration</t>
  </si>
  <si>
    <t>繰り返しつくしたもの</t>
  </si>
  <si>
    <t>繰り返しつくしたもの&gt;完成態の講師</t>
    <phoneticPr fontId="2"/>
  </si>
  <si>
    <t>あなたがコントロールするクリーチャーが戦場に出たとき、あなたはカードを1枚捨てる。そのクリーチャーは+3/+3の修正を受けるとともに飛行と速攻と絆魂を得る。</t>
  </si>
  <si>
    <t>Olivia, Mobilized for War</t>
  </si>
  <si>
    <t>戦争に向かう者、オリヴィア</t>
  </si>
  <si>
    <t>手札を捨てる：永続</t>
    <rPh sb="0" eb="2">
      <t>テフダ</t>
    </rPh>
    <rPh sb="3" eb="4">
      <t>ス</t>
    </rPh>
    <rPh sb="7" eb="9">
      <t>エイゾク</t>
    </rPh>
    <phoneticPr fontId="2"/>
  </si>
  <si>
    <t>後続のクリーチャー</t>
    <rPh sb="0" eb="2">
      <t>コウゾク</t>
    </rPh>
    <phoneticPr fontId="2"/>
  </si>
  <si>
    <t>飛行&amp;br;あなたがコントロールする各クリーチャーは飛行を得る。&amp;br;上陸、青：このクリーチャーが破壊されていた場合、あなたのターン終了時まで、あなたの各クリーチャーは飛行を得る。</t>
  </si>
  <si>
    <t>Nephalia Moondrakes</t>
  </si>
  <si>
    <t>ネファリアの月ドレイク</t>
  </si>
  <si>
    <t>このカードがいる間/上陸時：ターン終了時まで</t>
    <rPh sb="8" eb="9">
      <t>アイダ</t>
    </rPh>
    <rPh sb="10" eb="12">
      <t>ジョウリク</t>
    </rPh>
    <rPh sb="12" eb="13">
      <t>ジ</t>
    </rPh>
    <rPh sb="17" eb="20">
      <t>シュウリョウジ</t>
    </rPh>
    <phoneticPr fontId="2"/>
  </si>
  <si>
    <t>Odric, Lunarch Marshal</t>
  </si>
  <si>
    <t>自戦闘開始時：ターン終了時まで</t>
    <rPh sb="0" eb="1">
      <t>ジ</t>
    </rPh>
    <rPh sb="1" eb="3">
      <t>セントウ</t>
    </rPh>
    <rPh sb="3" eb="5">
      <t>カイシ</t>
    </rPh>
    <rPh sb="5" eb="6">
      <t>ジ</t>
    </rPh>
    <rPh sb="10" eb="13">
      <t>シュウリョウジ</t>
    </rPh>
    <phoneticPr fontId="2"/>
  </si>
  <si>
    <t>昂揚：このクリーチャーは飛行を得る。</t>
  </si>
  <si>
    <t>Moorland Drifter</t>
  </si>
  <si>
    <t>ムーアランドの流れ者</t>
  </si>
  <si>
    <t>昂揚中</t>
    <rPh sb="0" eb="2">
      <t>コウヨウ</t>
    </rPh>
    <rPh sb="2" eb="3">
      <t>チュウ</t>
    </rPh>
    <phoneticPr fontId="2"/>
  </si>
  <si>
    <t>Kalastria Nightwatch</t>
  </si>
  <si>
    <t>ディフェンダー &amp;br;あなたがライフを得たとき、あなたのターン終了時まで、このクリーチャーは飛行を得る。</t>
    <phoneticPr fontId="2"/>
  </si>
  <si>
    <t>回復：ターン終了時まで</t>
    <rPh sb="0" eb="2">
      <t>カイフク</t>
    </rPh>
    <rPh sb="6" eb="8">
      <t>シュウリョウ</t>
    </rPh>
    <rPh sb="8" eb="9">
      <t>ジ</t>
    </rPh>
    <phoneticPr fontId="2"/>
  </si>
  <si>
    <t>このクリーチャーが戦場に出たとき、あなたが最後に唱えた覚醒を持つ呪文をあなたの手札に戻す。&amp;br;このクリーチャーが戦場にいる間、あなたがコントロールする各土地・クリーチャーは飛行を得る。</t>
  </si>
  <si>
    <t>このクリーチャーが戦場にいる間、あなたがコントロールする各土地・クリーチャーは飛行を得る。</t>
  </si>
  <si>
    <t>このクリーチャーが戦場に出たとき、あなたが最後に唱えた覚醒を持つ呪文をあなたの手札に戻す。</t>
  </si>
  <si>
    <t>ウィザード</t>
  </si>
  <si>
    <t>Halimar Tidecaller</t>
  </si>
  <si>
    <t>ハリマーの潮呼び</t>
  </si>
  <si>
    <t>土地クリーチャー</t>
    <rPh sb="0" eb="2">
      <t>トチ</t>
    </rPh>
    <phoneticPr fontId="2"/>
  </si>
  <si>
    <t>*能力によって飛行を得るまたは与えるクリーチャー</t>
    <rPh sb="1" eb="3">
      <t>ノウリョク</t>
    </rPh>
    <rPh sb="7" eb="9">
      <t>ヒコウ</t>
    </rPh>
    <rPh sb="10" eb="11">
      <t>エ</t>
    </rPh>
    <rPh sb="15" eb="16">
      <t>アタ</t>
    </rPh>
    <phoneticPr fontId="2"/>
  </si>
  <si>
    <t>飛行&amp;br;このクリーチャーが戦場に出たとき、対戦相手の手札が5枚以下の場合、対戦相手がコントロールするクリーチャー1体を対象とし、それをプレイヤーの手札に戻す。</t>
  </si>
  <si>
    <t>このクリーチャーが戦場に出たとき、対戦相手の手札が5枚以下の場合、対戦相手がコントロールするクリーチャー1体を対象とし、それをプレイヤーの手札に戻す。</t>
  </si>
  <si>
    <t>ドレイク</t>
  </si>
  <si>
    <t>Angler Drake</t>
  </si>
  <si>
    <t>釣りドレイク</t>
  </si>
  <si>
    <t>飛行 ダメージ軽減&amp;br;このクリーチャーがダメージを受ける場合、代わりにあなたのプレインズウォーカーが6点のダメージを受ける。&amp;br;このクリーチャーではブロックできない。</t>
  </si>
  <si>
    <t>このクリーチャーではブロックできない。</t>
  </si>
  <si>
    <t>このクリーチャーがダメージを受ける場合、代わりにあなたのプレインズウォーカーが6点のダメージを受ける。</t>
  </si>
  <si>
    <t>飛行 ダメージ軽減</t>
  </si>
  <si>
    <t>Seraph of the Suns</t>
  </si>
  <si>
    <t>双陽の熾天使</t>
  </si>
  <si>
    <t>飛行&amp;br;対戦相手がカードを引いたとき、このクリーチャーは+3/+3の修整を受ける。</t>
  </si>
  <si>
    <t>対戦相手がカードを引いたとき、このクリーチャーは+3/+3の修整を受ける。</t>
  </si>
  <si>
    <t>スフィンクス</t>
  </si>
  <si>
    <t>Consecrated Sphinx</t>
  </si>
  <si>
    <t>聖別されたスフィンクス</t>
  </si>
  <si>
    <t>Masterpiece</t>
  </si>
  <si>
    <t>飛行&amp;br;あなたがカードをサイクリングしたとき、このクリーチャーは+1/+1の修整を受ける。</t>
  </si>
  <si>
    <t>あなたがカードをサイクリングしたとき、このクリーチャーは+1/+1の修整を受ける。</t>
  </si>
  <si>
    <t>クレリック</t>
  </si>
  <si>
    <t>Shadowstorm Vizier</t>
  </si>
  <si>
    <t>影嵐の侍臣</t>
  </si>
  <si>
    <t>飛行&amp;br;このクリーチャーが戦場に出たとき、これは+X/+Xの修整を受ける。Xはあなたの墓地にある呪文の総数に等しい。</t>
  </si>
  <si>
    <t>このクリーチャーが戦場に出たとき、これは+X/+Xの修整を受ける。Xはあなたの墓地にある呪文の総数に等しい。</t>
  </si>
  <si>
    <t>Enigma Drake</t>
  </si>
  <si>
    <t>奇怪なドレイク</t>
  </si>
  <si>
    <t>飛行 速攻&amp;br;督励2：対戦相手がコントロールするドラゴンでない最初のクリーチャーは8点のダメージを受ける。</t>
  </si>
  <si>
    <t>督励2：対戦相手がコントロールするドラゴンでない最初のクリーチャーは8点のダメージを受ける。</t>
  </si>
  <si>
    <t>飛行 速攻</t>
  </si>
  <si>
    <t>ドラゴン</t>
  </si>
  <si>
    <t>Glorybringer</t>
  </si>
  <si>
    <t>栄光をもたらすもの</t>
  </si>
  <si>
    <t>飛行&amp;br;あなたが他のカードをサイクリングしたとき、対戦相手がコントロールする最初のクリーチャーは-2/-2の修整を受ける。&amp;br;サイクリング4</t>
  </si>
  <si>
    <t>サイクリング4</t>
  </si>
  <si>
    <t>あなたが他のカードをサイクリングしたとき、対戦相手がコントロールする最初のクリーチャーは-2/-2の修整を受ける。</t>
  </si>
  <si>
    <t>デーモン</t>
  </si>
  <si>
    <t>Archfiend of Ifnir</t>
  </si>
  <si>
    <t>イフニルの魔神</t>
  </si>
  <si>
    <t>接死 飛行&amp;br;あなたがコントロールするクリーチャーが死亡したとき、このクリーチャーは3マナを得る。</t>
  </si>
  <si>
    <t>あなたがコントロールするクリーチャーが死亡したとき、このクリーチャーは3マナを得る。</t>
  </si>
  <si>
    <t>接死 飛行</t>
  </si>
  <si>
    <t>Bone Picker</t>
  </si>
  <si>
    <t>ホネツツキ</t>
  </si>
  <si>
    <t>飛行 ダメージ軽減&amp;br;ジェム2個を起動する：あなたはカードを2枚引く。&amp;br;あなたの手札のカードが少なくとも5枚でないかぎり、このクリーチャーは攻撃できずブロックできない。</t>
  </si>
  <si>
    <t>あなたの手札のカードが少なくとも5枚でないかぎり、このクリーチャーは攻撃できずブロックできない。</t>
  </si>
  <si>
    <t>ジェム2個を起動する：あなたはカードを2枚引く。</t>
  </si>
  <si>
    <t>神</t>
  </si>
  <si>
    <t>Kefnet the Mindful</t>
  </si>
  <si>
    <t>周到の神ケフネト</t>
  </si>
  <si>
    <t>飛行&amp;br;あなたが他のカードをサイクリングしたとき、あなたはカードを1枚引く。&amp;br;サイクリング2</t>
  </si>
  <si>
    <t>サイクリング2</t>
  </si>
  <si>
    <t>あなたが他のカードをサイクリングしたとき、あなたはカードを1枚引く。</t>
  </si>
  <si>
    <t>Curator of Mysteries</t>
  </si>
  <si>
    <t>秘法の管理者</t>
  </si>
  <si>
    <t>飛行&amp;br;対戦相手がこのクリーチャーに呪文を唱えたとき、代わりにその呪文を破壊し、それの効果は誘発せず、その後、あなたの次のターン終了時まで、このクリーチャーを無効化する。&amp;br;不朽1</t>
  </si>
  <si>
    <t>対戦相手がこのクリーチャーに呪文を唱えたとき、代わりにその呪文を破壊し、それの効果は誘発せず、その後、あなたの次のターン終了時まで、このクリーチャーを無効化する。</t>
  </si>
  <si>
    <t>Glyph Keeper</t>
  </si>
  <si>
    <t>象形の守り手</t>
  </si>
  <si>
    <t>あなたがカードをサイクリングしたとき、あなたのターン終了時まで、あなたがコントロールする各クリーチャーは飛行を得る。</t>
  </si>
  <si>
    <t>飛行&amp;br;サイクリング2</t>
  </si>
  <si>
    <t>Shimmerscale Drake</t>
  </si>
  <si>
    <t>微光鱗のドレイク</t>
  </si>
  <si>
    <t>飛行&amp;br;不朽3</t>
  </si>
  <si>
    <t>不朽3</t>
  </si>
  <si>
    <t>Aven Initiate</t>
  </si>
  <si>
    <t>エイヴンの修練者</t>
  </si>
  <si>
    <t>飛行&amp;br;このクリーチャーが戦場に出たとき、クリーチャー1体を対象とし、それを破壊する。</t>
  </si>
  <si>
    <t>このクリーチャーが戦場に出たとき、クリーチャー1体を対象とし、それを破壊する。</t>
  </si>
  <si>
    <t>Angel of Sanctions</t>
  </si>
  <si>
    <t>賞罰の天使</t>
  </si>
  <si>
    <t>飛行&amp;br;対戦相手がカードを引いたとき、そのプレイーやーのライブラリーの次のカードを追放する。</t>
  </si>
  <si>
    <t>対戦相手がカードを引いたとき、そのプレイーやーのライブラリーの次のカードを追放する。</t>
  </si>
  <si>
    <t>Aven Mindcensor</t>
  </si>
  <si>
    <t>エイヴンの思考検閲者</t>
  </si>
  <si>
    <t>飛行&amp;br;あなたがこのカードをサイクリングしたとき、これは追放される代わりにあなたの墓地に置かれる。&amp;br;不朽1&amp;br;サイクリング2</t>
  </si>
  <si>
    <t>不朽1&amp;br;サイクリング2</t>
  </si>
  <si>
    <t>あなたがこのカードをサイクリングしたとき、これは追放される代わりにあなたの墓地に置かれる。</t>
  </si>
  <si>
    <t>Oketra's Attendant</t>
  </si>
  <si>
    <t>オケチラの従者</t>
  </si>
  <si>
    <t>飛行&amp;br;督励3：あなたのターン終了時まで、あなたがコントロールする各クリーチャーは+1/+1の修整を受ける。</t>
  </si>
  <si>
    <t>督励3：あなたのターン終了時まで、あなたがコントロールする各クリーチャーは+1/+1の修整を受ける。</t>
  </si>
  <si>
    <t>Tah-Crop Elite</t>
  </si>
  <si>
    <t>ター一門の精鋭</t>
  </si>
  <si>
    <t>飛行 &amp;br;このクリーチャーが戦場に出ている間、あなたのプレインズウォーカーがダメージを受ける場合、代わりにこのクリーチャーは-1&amp;br;-1の修正を受ける。</t>
  </si>
  <si>
    <t>-1の修正を受ける。</t>
  </si>
  <si>
    <t>このクリーチャーが戦場に出ている間、あなたのプレインズウォーカーがダメージを受ける場合、代わりにこのクリーチャーは-1</t>
  </si>
  <si>
    <t>Platinum Angel</t>
  </si>
  <si>
    <t>白金の天使</t>
  </si>
  <si>
    <t>MP</t>
  </si>
  <si>
    <t>飛行機械</t>
  </si>
  <si>
    <t>Ornithopter</t>
  </si>
  <si>
    <t>羽ばたき飛行機械</t>
  </si>
  <si>
    <t>飛行&amp;br;このクリーチャーが戦場に出たとき、エネルギー化2を行う。&amp;br;超過1：あなたのターン終了時まで、このクリーチャーは絆魂を得る。&amp;br;搭乗3</t>
  </si>
  <si>
    <t>超過1：あなたのターン終了時まで、このクリーチャーは絆魂を得る。&amp;br;搭乗3</t>
  </si>
  <si>
    <t>このクリーチャーが戦場に出たとき、エネルギー化2を行う。</t>
  </si>
  <si>
    <t>Aethersphere Harvester</t>
  </si>
  <si>
    <t>霊気圏の収集艇</t>
  </si>
  <si>
    <t>超過1：あなたの次のターン開始時まで、このクリーチャーは+2/0の修整を受ける。</t>
  </si>
  <si>
    <t>Freejam Regent</t>
  </si>
  <si>
    <t>飛行&amp;br;あなたのターン終了時に、対戦相手はカードを1枚捨てる。&amp;br;あなたがコントロールするサポートが破壊されたとき、対戦相手がコントロールする最初のクリーチャーは-2/-2の修整を受ける。</t>
  </si>
  <si>
    <t>あなたがコントロールするサポートが破壊されたとき、対戦相手がコントロールする最初のクリーチャーは-2/-2の修整を受ける。</t>
  </si>
  <si>
    <t>あなたのターン終了時に、対戦相手はカードを1枚捨てる。</t>
  </si>
  <si>
    <t>Herald of Anguish</t>
  </si>
  <si>
    <t>艱苦の伝令</t>
  </si>
  <si>
    <t>飛行&amp;br;このクリーチャーが戦場に出たとき、エネルギー化10を行う。</t>
  </si>
  <si>
    <t>このクリーチャーが戦場に出たとき、エネルギー化10を行う。</t>
  </si>
  <si>
    <t>鯨</t>
  </si>
  <si>
    <t>Aethertide Whale</t>
  </si>
  <si>
    <t>霊気海嘯の鯨</t>
  </si>
  <si>
    <t>工匠</t>
  </si>
  <si>
    <t>Wind-Kin Raiders</t>
  </si>
  <si>
    <t>風友会の強襲者</t>
  </si>
  <si>
    <t>飛行&amp;br;このクリーチャーが戦場に出たとき、あなたは5点のライフを得る。</t>
  </si>
  <si>
    <t>このクリーチャーが戦場に出たとき、あなたは5点のライフを得る。</t>
  </si>
  <si>
    <t>スカウト</t>
  </si>
  <si>
    <t>Airdrop Aeronauts</t>
  </si>
  <si>
    <t>急降下飛空士</t>
  </si>
  <si>
    <t>このクリーチャーが戦場に出たとき、あなたの手札の各機体は飛行を得る。</t>
  </si>
  <si>
    <t>操縦士</t>
  </si>
  <si>
    <t>飛行&amp;br;このクリーチャーが戦場に出たとき、対戦相手と、対戦相手がコントロールする各クリーチャーは5点のダメージを受ける。&amp;br;搭乗3</t>
  </si>
  <si>
    <t>搭乗3</t>
  </si>
  <si>
    <t>このクリーチャーが戦場に出たとき、対戦相手と、対戦相手がコントロールする各クリーチャーは5点のダメージを受ける。</t>
  </si>
  <si>
    <t>Skysovereign, Consul Flagship</t>
  </si>
  <si>
    <t>領事の旗艦、スカイソブリン</t>
  </si>
  <si>
    <t>飛行&amp;br;このクリーチャーが攻撃したとき、あなたはカードを1枚捨てて、1枚引く。&amp;br;搭乗3</t>
  </si>
  <si>
    <t>このクリーチャーが攻撃したとき、あなたはカードを1枚捨てて、1枚引く。</t>
  </si>
  <si>
    <t>Smuggler's Copter</t>
  </si>
  <si>
    <t>密輸人の回転翼機</t>
  </si>
  <si>
    <t>Snare Thopter</t>
  </si>
  <si>
    <t>捕獲飛行機械</t>
  </si>
  <si>
    <t>飛行&amp;br;搭乗1</t>
  </si>
  <si>
    <t>搭乗1</t>
  </si>
  <si>
    <t>Sky Skiff</t>
  </si>
  <si>
    <t>航空艇</t>
  </si>
  <si>
    <t>飛行 トランプル&amp;br;このクリーチャーがプレインズウォーカーにダメージを与えたとき、エネルギー化Xを行う。Xはこのクリーチャーのパワーに等しい。</t>
  </si>
  <si>
    <t>このクリーチャーがプレインズウォーカーにダメージを与えたとき、エネルギー化Xを行う。Xはこのクリーチャーのパワーに等しい。</t>
  </si>
  <si>
    <t>飛行 トランプル</t>
  </si>
  <si>
    <t>ヴィダルケン</t>
  </si>
  <si>
    <t>Empyreal Voyager</t>
  </si>
  <si>
    <t>崇高な飛行士</t>
  </si>
  <si>
    <t>飛行&amp;br;このクリーチャーが戦場に出たとき、あなたは2点のライフを得て、カードを1枚引く。</t>
  </si>
  <si>
    <t>このクリーチャーが戦場に出たとき、あなたは2点のライフを得て、カードを1枚引く。</t>
  </si>
  <si>
    <t>Cloudblazer</t>
  </si>
  <si>
    <t>雲先案内人</t>
  </si>
  <si>
    <t>飛行&amp;br;ジェム3個を起動する：あなたのターン終了時まで、このクリーチャーは+1/0の修整を受けるとともに先制攻撃を得る。</t>
  </si>
  <si>
    <t>ジェム3個を起動する：あなたのターン終了時まで、このクリーチャーは+1/0の修整を受けるとともに先制攻撃を得る。</t>
  </si>
  <si>
    <t>Skyship Stalker</t>
  </si>
  <si>
    <t>航空船に忍び寄るもの</t>
  </si>
  <si>
    <t>飛行&amp;br;このクリーチャーが戦場に出たとき、あなたのターン終了時まで、あなたがコントロールする他の各クリーチャーは-4/-4の修整を受ける。&amp;br;あなたがコントロールするクリーチャーが死亡したとき、エネルギー化1を行う。&amp;br;超過2：あなたがコントロールしていて破壊された最後のクリーチャーを戦場に戻す。</t>
  </si>
  <si>
    <t>超過2：あなたがコントロールしていて破壊された最後のクリーチャーを戦場に戻す。</t>
  </si>
  <si>
    <t>このクリーチャーが戦場に出たとき、あなたのターン終了時まで、あなたがコントロールする他の各クリーチャーは-4/-4の修整を受ける。&amp;br;あなたがコントロールするクリーチャーが死亡したとき、エネルギー化1を行う。</t>
  </si>
  <si>
    <t>Demon of Dark Schemes</t>
  </si>
  <si>
    <t>陰謀の悪魔</t>
  </si>
  <si>
    <t>飛行 絆魂&amp;br;このクリーチャーが戦場に出たとき、このクリーチャーは+X/+Xの修整を受ける。Xはあなたがコントロールするクリーチャーの総数に等しい。</t>
  </si>
  <si>
    <t>このクリーチャーが戦場に出たとき、このクリーチャーは+X/+Xの修整を受ける。Xはあなたがコントロールするクリーチャーの総数に等しい。</t>
  </si>
  <si>
    <t>飛行 絆魂</t>
  </si>
  <si>
    <t>ならず者</t>
  </si>
  <si>
    <t>霊基体</t>
  </si>
  <si>
    <t>Aetherborn Marauder</t>
  </si>
  <si>
    <t>霊基体の匪賊</t>
  </si>
  <si>
    <t>飛行&amp;br;あなたが戦場に出ている無色のクリーチャーをコントロールしている間、このクリーチャーは+1/0の修整を受ける。</t>
  </si>
  <si>
    <t>あなたが戦場に出ている無色のクリーチャーをコントロールしている間、このクリーチャーは+1/0の修整を受ける。</t>
  </si>
  <si>
    <t>コウモリ</t>
  </si>
  <si>
    <t>Foundry Screecher</t>
  </si>
  <si>
    <t>鋳造所のコウモリ</t>
  </si>
  <si>
    <t>飛行&amp;br;あなたのターン開始時に、エネルギー化3を行う。&amp;br;超過3：他のクリーチャーをすべてオーナーの手札に戻す。オーナーの手札に空きがない場合、そのクリーチャーを破壊する。</t>
  </si>
  <si>
    <t>超過3：他のクリーチャーをすべてオーナーの手札に戻す。オーナーの手札に空きがない場合、そのクリーチャーを破壊する。</t>
  </si>
  <si>
    <t>あなたのターン開始時に、エネルギー化3を行う。</t>
  </si>
  <si>
    <t>リバイアサン</t>
  </si>
  <si>
    <t>Aethersquall Ancient</t>
  </si>
  <si>
    <t>霊気烈風の古きもの</t>
  </si>
  <si>
    <t>Long-Finned Skywhale</t>
  </si>
  <si>
    <t>飛行&amp;br;このクリーチャーが戦場に出たとき、あなたのライブラリーの次のカード4枚から1枚を取ってくる。</t>
  </si>
  <si>
    <t>このクリーチャーが戦場に出たとき、あなたのライブラリーの次のカード4枚から1枚を取ってくる。</t>
  </si>
  <si>
    <t>Glint-Nest Crane</t>
  </si>
  <si>
    <t>光り物集めの鶴</t>
  </si>
  <si>
    <t>Wind Drake</t>
  </si>
  <si>
    <t>風のドレイク</t>
  </si>
  <si>
    <t>飛行&amp;br;あなたがコントロールするクリーチャーが戦場に出たとき、エネルギー化1を行う。&amp;br;超過1：このクリーチャーは+1/+1の修整を受ける。その後、あなたのターン終了時まで、対戦相手がコントロールする無効化されていない最初のクリーチャーを無効化する。</t>
  </si>
  <si>
    <t>超過1：このクリーチャーは+1/+1の修整を受ける。その後、あなたのターン終了時まで、対戦相手がコントロールする無効化されていない最初のクリーチャーを無効化する。</t>
  </si>
  <si>
    <t>あなたがコントロールするクリーチャーが戦場に出たとき、エネルギー化1を行う。</t>
  </si>
  <si>
    <t>Aetherstorm Roc</t>
  </si>
  <si>
    <t>霊気嵐のロック</t>
  </si>
  <si>
    <t>飛行&amp;br;このクリーチャーが戦場に出たとき、製造1を行う。</t>
  </si>
  <si>
    <t>このクリーチャーが戦場に出たとき、製造1を行う。</t>
  </si>
  <si>
    <t>Propeller Pioneer</t>
  </si>
  <si>
    <t>プロペラの先駆者</t>
  </si>
  <si>
    <t>超過1：あなたのターン終了時まで、あなたがコントロールする飛行を持たない最初のクリーチャーは飛行を得る。</t>
  </si>
  <si>
    <t>飛行 トランプル&amp;br;このクリーチャーが戦場に出たとき、あなたの次のターン開始時まで、対戦相手の手札の各カードのマナ・コストが13多くなり、あなたの次のターン開始時まで、対戦相手がコントロールする戦場に出ている各クリーチャーは無効化される。</t>
  </si>
  <si>
    <t>このクリーチャーが戦場に出たとき、あなたの次のターン開始時まで、対戦相手の手札の各カードのマナ・コストが13多くなり、あなたの次のターン開始時まで、対戦相手がコントロールする戦場に出ている各クリーチャーは無効化される。</t>
  </si>
  <si>
    <t>Emrakul, the Promised End</t>
  </si>
  <si>
    <t>約束された終末、エムラクール</t>
  </si>
  <si>
    <t>飛行&amp;br;あなたが呪文を唱えたとき、あなたのターン終了時まで、このクリーチャーは+3/0の修正を得る。</t>
  </si>
  <si>
    <t>あなたが呪文を唱えたとき、あなたのターン終了時まで、このクリーチャーは+3/0の修正を得る。</t>
  </si>
  <si>
    <t>Mercurial Geists</t>
  </si>
  <si>
    <t>気紛れな霊</t>
  </si>
  <si>
    <t>飛行&amp;br;いずれかのプレイヤーが呪文を唱えたとき、それがこのクリーチャーを対象としていた場合、対戦相手がコントロールする各クリーチャーは2点のダメージを受ける。</t>
  </si>
  <si>
    <t>いずれかのプレイヤーが呪文を唱えたとき、それがこのクリーチャーを対象としていた場合、対戦相手がコントロールする各クリーチャーは2点のダメージを受ける。</t>
  </si>
  <si>
    <t>Mirrorwing Dragon</t>
  </si>
  <si>
    <t>鏡翼のドラゴン</t>
  </si>
  <si>
    <t>飛行&amp;br;このクリーチャーがこの形態に変身したとき、対戦相手がコントロールする各クリーチャーを破壊する。</t>
  </si>
  <si>
    <t>このクリーチャーがこの形態に変身したとき、対戦相手がコントロールする各クリーチャーを破壊する。</t>
  </si>
  <si>
    <t>吸血鬼</t>
  </si>
  <si>
    <t>Abolisher of Bloodlines</t>
  </si>
  <si>
    <t>血統の撤廃者&gt;ヴォルダーレンの下層民</t>
    <phoneticPr fontId="2"/>
  </si>
  <si>
    <t>飛行&amp;br;マッドネス2&amp;br;あなたのターン開始時に、あなたがクリーチャーを3体以上コントロールしている場合、あなたの他のクリーチャーを破壊し、このクリーチャーは変身する。</t>
  </si>
  <si>
    <t>あなたのターン開始時に、あなたがクリーチャーを3体以上コントロールしている場合、あなたの他のクリーチャーを破壊し、このクリーチャーは変身する。</t>
  </si>
  <si>
    <t>マッドネス2</t>
  </si>
  <si>
    <t>Voldaren Pariah</t>
  </si>
  <si>
    <t>ヴォルダーレンの下層民</t>
    <phoneticPr fontId="2"/>
  </si>
  <si>
    <t>飛行&amp;br;あなたが呪文を唱えたとき、あなたのターン終了時まで、このクリーチャーは+3/+3の修正を受け、あなたの次のターン開始時まで、対戦相手がコントロールする最初のクリーチャーは無効化される。</t>
  </si>
  <si>
    <t>あなたが呪文を唱えたとき、あなたのターン終了時まで、このクリーチャーは+3/+3の修正を受け、あなたの次のターン開始時まで、対戦相手がコントロールする最初のクリーチャーは無効化される。</t>
  </si>
  <si>
    <t>Niblis of Frost</t>
  </si>
  <si>
    <t>霜のニブリス</t>
  </si>
  <si>
    <t>あなたが呪文を唱えたとき、あなたは1/1の人間･ウィザード・トークンを1体召喚する。</t>
  </si>
  <si>
    <t>このクリーチャーが戦場に出ている間、あなたがコントロールする各クリーチャーは+2/+1の修正を受けるとともに飛行を得る。</t>
  </si>
  <si>
    <t>昆虫</t>
  </si>
  <si>
    <t>繰り返しつくしたもの&gt;完成態の講師</t>
  </si>
  <si>
    <t>飛行&amp;br;あなたが呪文を唱えたとき、あなたは1/1の人間･ウィザード・トークンを1体召喚する。&amp;br;各ターン開始時に、直前のターンにいずれかのプレイヤーが呪文を3つ以上唱えていた場合、このクリーチャーは変身する。</t>
  </si>
  <si>
    <t>各ターン開始時に、直前のターンにいずれかのプレイヤーが呪文を3つ以上唱えていた場合、このクリーチャーは変身する。</t>
  </si>
  <si>
    <t>Docent of Perfection</t>
  </si>
  <si>
    <t>完成態の講師</t>
  </si>
  <si>
    <t>飛行&amp;br;あなたがコントロールするスピリットが戦場に出たとき、あなたのターン終了時まで、対戦相手がコントロールする最初のクリーチャーは無効化される。</t>
  </si>
  <si>
    <t>あなたがコントロールするスピリットが戦場に出たとき、あなたのターン終了時まで、対戦相手がコントロールする最初のクリーチャーは無効化される。</t>
  </si>
  <si>
    <t>Nebelgast Herald</t>
  </si>
  <si>
    <t>ネベルガストの伝令</t>
  </si>
  <si>
    <t>飛行&amp;br;上陸：あなたはカードを2枚捨てて、このクリーチャーを戦場に戻す。</t>
  </si>
  <si>
    <t>上陸：あなたはカードを2枚捨てて、このクリーチャーを戦場に戻す。</t>
  </si>
  <si>
    <t>ゾンビ</t>
  </si>
  <si>
    <t>Advanced Stitchwing</t>
  </si>
  <si>
    <t>改良された縫い翼</t>
  </si>
  <si>
    <t>悪夢の声、ブリセラ&gt;消えゆく光、ブルーナ</t>
    <phoneticPr fontId="2"/>
  </si>
  <si>
    <t>飛行 先制攻撃 絆魂&amp;br;このクリーチャーは消えゆく光、ブルーナと合体する。</t>
  </si>
  <si>
    <t>このクリーチャーは消えゆく光、ブルーナと合体する。</t>
  </si>
  <si>
    <t>飛行 先制攻撃 絆魂</t>
  </si>
  <si>
    <t>Gisela, the Broken Blade</t>
  </si>
  <si>
    <t>折れた刃、ギセラ</t>
  </si>
  <si>
    <t>消えゆく光、ブルーナ</t>
    <phoneticPr fontId="2"/>
  </si>
  <si>
    <t>飛行&amp;br;ジェム2個を起動する：あなたのターン終了時まで、あなたがコントロールする各クリーチャーはダメージ軽減を得る。</t>
  </si>
  <si>
    <t>ジェム2個を起動する：あなたのターン終了時まで、あなたがコントロールする各クリーチャーはダメージ軽減を得る。</t>
  </si>
  <si>
    <t>Selfless Spirit</t>
  </si>
  <si>
    <t>無私の霊魂</t>
  </si>
  <si>
    <t>飛行&amp;br;このクリーチャーが戦場に出たとき、あなたのターン終了時まで、対戦相手がコントロールする各クリーチャーは無効化される。</t>
  </si>
  <si>
    <t>このクリーチャーが戦場に出たとき、あなたのターン終了時まで、対戦相手がコントロールする各クリーチャーは無効化される。</t>
  </si>
  <si>
    <t>Subjugator Angel</t>
  </si>
  <si>
    <t>支配の天使</t>
  </si>
  <si>
    <t>飛行 絆魂 速攻</t>
  </si>
  <si>
    <t>Ormendahl, Profane Prince</t>
  </si>
  <si>
    <t>不敬の皇子、オーメンダール&gt;ウェストヴェイルの修道院</t>
    <phoneticPr fontId="2"/>
  </si>
  <si>
    <t>ガーゴイル</t>
  </si>
  <si>
    <t>Stonewing Antagonizer</t>
  </si>
  <si>
    <t>石翼の反目者&gt;スレイベンのガーゴイル</t>
    <phoneticPr fontId="2"/>
  </si>
  <si>
    <t>飛行 速攻&amp;br;このクリーチャーが戦場に出ている間、あなたは2倍のダメージを受け、このクリーチャーは2倍のダメージを受ける。</t>
  </si>
  <si>
    <t>このクリーチャーが戦場に出ている間、あなたは2倍のダメージを受け、このクリーチャーは2倍のダメージを受ける。</t>
  </si>
  <si>
    <t>Goldnight Castigator</t>
  </si>
  <si>
    <t>黄金夜の懲罰者</t>
  </si>
  <si>
    <t>飛行&amp;br;あなたかあなたがコントロールするクリーチャーがダメージを受けたとき、対戦相手は1点のダメージを受ける。</t>
  </si>
  <si>
    <t>あなたかあなたがコントロールするクリーチャーがダメージを受けたとき、対戦相手は1点のダメージを受ける。</t>
  </si>
  <si>
    <t>Flameblade Angel</t>
  </si>
  <si>
    <t>炎刃の天使</t>
  </si>
  <si>
    <t>飛行 トランプル&amp;br;このクリーチャーが戦場に出たとき、あなたはカードを4枚捨てる。&amp;br;あなたのターン開始時に、5個以上の黒ジェムがある場合、あなたは4点のダメージを受ける。</t>
  </si>
  <si>
    <t>あなたのターン開始時に、5個以上の黒ジェムがある場合、あなたは4点のダメージを受ける。</t>
  </si>
  <si>
    <t>このクリーチャーが戦場に出たとき、あなたはカードを4枚捨てる。</t>
  </si>
  <si>
    <t>Mindwrack Demon</t>
  </si>
  <si>
    <t>精神壊しの悪魔</t>
  </si>
  <si>
    <t>飛行 バーサーカー</t>
  </si>
  <si>
    <t>Heir to the Night</t>
  </si>
  <si>
    <t>夜陰の後継者&gt;ファルケンラスの後継者</t>
    <phoneticPr fontId="2"/>
  </si>
  <si>
    <t>このクリーチャーが死亡したとき、カードを1枚捨てて、ジェム3個を黒に変換する。</t>
  </si>
  <si>
    <t>Crow of Dark Tidings</t>
  </si>
  <si>
    <t>飛行&amp;br;このクリーチャーが戦場に出たとき、あなたの手札の各スピリットはそれぞれ6マナを得る。&amp;br;あなたがスピリットを引いたとき、そのクリーチャーは6マナを得る。&amp;br;このクリーチャーが戦場に出ている間、あなたがコントロールする各スピリットは呪禁を得る。</t>
  </si>
  <si>
    <t>このクリーチャーが戦場に出ている間、あなたがコントロールする各スピリットは呪禁を得る。</t>
  </si>
  <si>
    <t>このクリーチャーが戦場に出たとき、あなたの手札の各スピリットはそれぞれ6マナを得る。&amp;br;あなたがスピリットを引いたとき、そのクリーチャーは6マナを得る。</t>
  </si>
  <si>
    <t>Rattlechains</t>
  </si>
  <si>
    <t>鎖鳴らし</t>
  </si>
  <si>
    <t>飛行&amp;br;あなたがカードを1枚捨てたとき、このクリーチャーは+1/+1の修正を受ける。&amp;br;上陸、青：このクリーチャーが破壊されていた場合、あなたはカードを3枚捨てて、このクリーチャーを戦場に戻す。</t>
  </si>
  <si>
    <t>上陸、青：このクリーチャーが破壊されていた場合、あなたはカードを3枚捨てて、このクリーチャーを戦場に戻す。</t>
  </si>
  <si>
    <t>あなたがカードを1枚捨てたとき、このクリーチャーは+1/+1の修正を受ける。</t>
  </si>
  <si>
    <t>Geralf's Masterpiece</t>
  </si>
  <si>
    <t>ゲラルフの傑作</t>
  </si>
  <si>
    <t>上陸、青：このクリーチャーが破壊されていた場合、あなたのターン終了時まで、あなたの各クリーチャーは飛行を得る。</t>
  </si>
  <si>
    <t>あなたがコントロールする各クリーチャーは飛行を得る。</t>
  </si>
  <si>
    <t>飛行&amp;br;上陸、青：このクリーチャーが破壊されていた場合、あなたはカードを2枚捨てて、このクリーチャーを戦場に戻す。</t>
  </si>
  <si>
    <t>上陸、青：このクリーチャーが破壊されていた場合、あなたはカードを2枚捨てて、このクリーチャーを戦場に戻す。</t>
  </si>
  <si>
    <t>Stitchwing Skaab</t>
  </si>
  <si>
    <t>縫い翼のスカーブ</t>
  </si>
  <si>
    <t>Perfected Form</t>
  </si>
  <si>
    <t>完成態&gt;逸脱した研究者</t>
    <phoneticPr fontId="2"/>
  </si>
  <si>
    <t>飛行&amp;br;あなたが呪文を唱えたとき、このクリーチャーは変身する。</t>
  </si>
  <si>
    <t>あなたが呪文を唱えたとき、このクリーチャーは変身する。</t>
  </si>
  <si>
    <t>Aberrant Researcher</t>
  </si>
  <si>
    <t>逸脱した研究者</t>
    <phoneticPr fontId="2"/>
  </si>
  <si>
    <t>Stormrider Spirit</t>
  </si>
  <si>
    <t>嵐乗りの精霊</t>
  </si>
  <si>
    <t>浄化の天使、アヴァシン&gt;大天使アヴァシン</t>
    <phoneticPr fontId="2"/>
  </si>
  <si>
    <t>大天使アヴァシン</t>
    <phoneticPr fontId="2"/>
  </si>
  <si>
    <t>飛行&amp;br;このクリーチャーが戦闘ダメージを与えたとき、昂揚:対戦相手がコントロールする最初のクリーチャーを破壊する。</t>
  </si>
  <si>
    <t>このクリーチャーが戦闘ダメージを与えたとき、昂揚:対戦相手がコントロールする最初のクリーチャーを破壊する。</t>
  </si>
  <si>
    <t>Angel of Deliverance</t>
  </si>
  <si>
    <t>救出の天使</t>
  </si>
  <si>
    <t>ジェム2個を起動する：飛行を持つ1/1のスピリット・トークンを1体召喚する。</t>
  </si>
  <si>
    <t>あなたがコントロールするスピリットが戦場に出たとき、あなたは2点のライフを得る。</t>
  </si>
  <si>
    <t>Spectral Shepherd</t>
  </si>
  <si>
    <t>霊体の羊飼い</t>
  </si>
  <si>
    <t>このクリーチャーが戦場に出たとき、あなたがコントロールしているスピリットが破壊されていた場合、飛行を持つ1/1の白のスピリット･トークンを1体召喚する。</t>
  </si>
  <si>
    <t>飛行&amp;br;このクリーチャーが戦場に出たとき、あなたが2対以上のスピリットをコントロールしている場合、あなたは3点のライフを得る。</t>
  </si>
  <si>
    <t>このクリーチャーが戦場に出たとき、あなたが2対以上のスピリットをコントロールしている場合、あなたは3点のライフを得る。</t>
  </si>
  <si>
    <t>Apothecary Geist</t>
  </si>
  <si>
    <t>薬剤師の霊</t>
  </si>
  <si>
    <t>飛行 速攻 &amp;br;あなたが呪文を唱えたとき、あなたのターン終了時まで、このクリーチャーは+1/+1の修正を受ける。</t>
  </si>
  <si>
    <t>あなたが呪文を唱えたとき、あなたのターン終了時まで、このクリーチャーは+1/+1の修正を受ける。</t>
  </si>
  <si>
    <t>Stormchaser Mage</t>
  </si>
  <si>
    <t>嵐追いの魔道士</t>
  </si>
  <si>
    <t>飛行 &amp;br;あなたがライフを得たとき、対戦相手に1点のダメージを与える。</t>
  </si>
  <si>
    <t>あなたがライフを得たとき、対戦相手に1点のダメージを与える。</t>
  </si>
  <si>
    <t>Cliffhaven Vampire</t>
  </si>
  <si>
    <t>岸壁安息所の吸血鬼</t>
  </si>
  <si>
    <t>飛行 &amp;br;あなたが呪文、サポート、またはクリーチャーを唱えたとき、あなたのターン終了時までこのクリーチャーのマナ・コストは1少なくなる。&amp;br;このクリーチャーが戦場に出たとき、対戦相手と、対戦相手がコントロールする各クリーチャーに6点のダメージを与える。</t>
  </si>
  <si>
    <t>このクリーチャーが戦場に出たとき、対戦相手と、対戦相手がコントロールする各クリーチャーに6点のダメージを与える。</t>
  </si>
  <si>
    <t>あなたが呪文、サポート、またはクリーチャーを唱えたとき、あなたのターン終了時までこのクリーチャーのマナ・コストは1少なくなる。</t>
  </si>
  <si>
    <t>Tyrant of Valakut</t>
  </si>
  <si>
    <t>ヴァラクートの暴君</t>
  </si>
  <si>
    <t>欠色 飛行 &amp;br;あなたのターン開始時に、ボードに1個以上の無色ジェムがある場合、各無色ジェムをあなたのプレインズウォーカーの色に変換し、5点のダメージを受ける。&amp;br;あなたのターン終了時に、嚥下3を行う。</t>
  </si>
  <si>
    <t>あなたのターン終了時に、嚥下3を行う。</t>
  </si>
  <si>
    <t>あなたのターン開始時に、ボードに1個以上の無色ジェムがある場合、各無色ジェムをあなたのプレインズウォーカーの色に変換し、5点のダメージを受ける。</t>
  </si>
  <si>
    <t>欠色 飛行</t>
  </si>
  <si>
    <t>Inverter of Truth</t>
  </si>
  <si>
    <t>真実を覆すもの</t>
  </si>
  <si>
    <t>飛行 呪禁 &amp;br;このクリーチャーが戦場に出ている間、戦場に出ているあなたの各クリーチャーは呪禁を得る。</t>
  </si>
  <si>
    <t>このクリーチャーが戦場に出ている間、戦場に出ているあなたの各クリーチャーは呪禁を得る。</t>
  </si>
  <si>
    <t>飛行 呪禁</t>
  </si>
  <si>
    <t>Sphinx of the Final Word</t>
  </si>
  <si>
    <t>終止符のスフィンクス</t>
  </si>
  <si>
    <t>飛行 &amp;br;このクリーチャーが戦場で破壊されたとき、速攻を持つ1/1の島・トークンを3体召喚する。</t>
  </si>
  <si>
    <t>このクリーチャーが戦場で破壊されたとき、速攻を持つ1/1の島・トークンを3体召喚する。</t>
  </si>
  <si>
    <t>Cyclone Sire</t>
  </si>
  <si>
    <t>竜巻の種父</t>
  </si>
  <si>
    <t>再生4</t>
  </si>
  <si>
    <t>このクリーチャーが戦場に出たとき、あなたは10点のライフを得るとともに、対戦相手がクリーチャーを3体コントロールしている場合、飛行を持つ4/4の天使・トークンを2体召喚する。</t>
  </si>
  <si>
    <t>ディフェンダー 飛行</t>
  </si>
  <si>
    <t>Pilgrim's Eye</t>
  </si>
  <si>
    <t>巡礼者の目</t>
  </si>
  <si>
    <t>飛行 &amp;br;このクリーチャーが攻撃したとき、これはあなたがコントロールする他の同盟者1体につき+2/+2の修正を受ける。</t>
  </si>
  <si>
    <t>このクリーチャーが攻撃したとき、これはあなたがコントロールする他の同盟者1体につき+2/+2の修正を受ける。</t>
  </si>
  <si>
    <t>Angelic Captain</t>
  </si>
  <si>
    <t>天使の隊長</t>
  </si>
  <si>
    <t>収斂：このクリーチャーが戦場に出たとき、これは+X/+Xの修正を受ける。Xの値はあなたが収斂したマナに等しい。</t>
  </si>
  <si>
    <t>Skyrider Elf</t>
  </si>
  <si>
    <t>飛行 &amp;br;あなたのターン開始時に、あなたは1点のライフを得て、対戦相手に1点のダメージを与える。</t>
  </si>
  <si>
    <t>あなたのターン開始時に、あなたは1点のライフを得て、対戦相手に1点のダメージを与える。</t>
  </si>
  <si>
    <t>Drana's Emissary</t>
  </si>
  <si>
    <t>ドラーナの使者</t>
  </si>
  <si>
    <t>欠色 飛行 &amp;br;このクリーチャーが戦場に出たとき、昇華2を行う：対戦相手の手札の最初のカードからすべてのマナを吸収する。</t>
  </si>
  <si>
    <t>このクリーチャーが戦場に出たとき、昇華2を行う：対戦相手の手札の最初のカードからすべてのマナを吸収する。</t>
  </si>
  <si>
    <t>昇華者</t>
  </si>
  <si>
    <t>Ulamog's Nullifier</t>
  </si>
  <si>
    <t>ウラモグの失却させるもの</t>
  </si>
  <si>
    <t>飛行 速攻 &amp;br;上陸、赤：このクリーチャーがこのゲームで破壊されたら、戦場に戻す。</t>
  </si>
  <si>
    <t>上陸、赤：このクリーチャーがこのゲームで破壊されたら、戦場に戻す。</t>
  </si>
  <si>
    <t>フェニックス</t>
  </si>
  <si>
    <t>Akoum Firebird</t>
  </si>
  <si>
    <t>アクームの火の鳥</t>
  </si>
  <si>
    <t>飛行 &amp;br;上陸、赤：対戦相手がコントロールする最初のクリーチャーに8点のダメージを与える。&amp;br;上陸：対戦相手がコントロールする最初のクリーチャーに4点のダメージを与える。</t>
  </si>
  <si>
    <t>上陸：対戦相手がコントロールする最初のクリーチャーに4点のダメージを与える。</t>
  </si>
  <si>
    <t>上陸、赤：対戦相手がコントロールする最初のクリーチャーに8点のダメージを与える。</t>
  </si>
  <si>
    <t>Akoum Hellkite</t>
  </si>
  <si>
    <t>アクームのヘルカイト</t>
  </si>
  <si>
    <t>あなたのターン開始時に、あなたの他のクリーチャーと対戦相手がコントロールする最後のクリーチャー2体を破壊する。</t>
  </si>
  <si>
    <t>Smothering Abomination</t>
  </si>
  <si>
    <t>先制攻撃 飛行 &amp;br;ブロックされない。 &amp;br;このクリーチャーがプレインズウォーカーにダメージを与えたとき、あなたがコントロールする各クリーチャーに+1/+1の修正を与える。</t>
  </si>
  <si>
    <t>このクリーチャーがプレインズウォーカーにダメージを与えたとき、あなたがコントロールする各クリーチャーに+1/+1の修正を与える。</t>
  </si>
  <si>
    <t>ブロックされない。</t>
  </si>
  <si>
    <t>先制攻撃 飛行</t>
  </si>
  <si>
    <t>Drana, Liberator of Malakir</t>
  </si>
  <si>
    <t>マラキールの解放者、ドラーナ</t>
  </si>
  <si>
    <t>飛行 &amp;br;上陸、黒：あなたのターン終了時まで、あなたの各クリーチャーに+6/0の修正を与える。&amp;br;上陸：あなたのターン終了時まで、あなたの各クリーチャーに+3/0の修正を与える。</t>
  </si>
  <si>
    <t>上陸：あなたのターン終了時まで、あなたの各クリーチャーに+3/0の修正を与える。</t>
  </si>
  <si>
    <t>上陸、黒：あなたのターン終了時まで、あなたの各クリーチャーに+6/0の修正を与える。</t>
  </si>
  <si>
    <t>Guul Draz Overseer</t>
  </si>
  <si>
    <t>グール・ドラズの監視者</t>
  </si>
  <si>
    <t>飛行 &amp;br;あなたがライフを得たとき、対戦相手に5点のダメージを与える。</t>
  </si>
  <si>
    <t>あなたがライフを得たとき、対戦相手に5点のダメージを与える。</t>
  </si>
  <si>
    <t>Defiant Bloodlord</t>
  </si>
  <si>
    <t>果敢な血王</t>
  </si>
  <si>
    <t>接死 飛行 &amp;br;あなたがライフを得たとき、あなたのターン終了時まで、このクリーチャーは+1/+1の修正を受ける。</t>
  </si>
  <si>
    <t>あなたがライフを得たとき、あなたのターン終了時まで、このクリーチャーは+1/+1の修正を受ける。</t>
  </si>
  <si>
    <t>Malakir Familiar</t>
  </si>
  <si>
    <t>マラキールの使い魔</t>
  </si>
  <si>
    <t>欠色 飛行 &amp;br;このクリーチャーが攻撃したとき、対戦相手に2点のダメージを与える。</t>
  </si>
  <si>
    <t>このクリーチャーが攻撃したとき、対戦相手に2点のダメージを与える。</t>
  </si>
  <si>
    <t>ドローン</t>
  </si>
  <si>
    <t>Silent Skimmer</t>
  </si>
  <si>
    <t>音無く飛ぶもの</t>
  </si>
  <si>
    <t>飛行 &amp;br;上陸、青：あなたのターン開始時まで、対戦相手がコントロールする各クリーチャーを無効化する。&amp;br;上陸：あなたのターン終了時まで、対戦相手がコントロールする各クリーチャーを無効化する。</t>
  </si>
  <si>
    <t>上陸：あなたのターン終了時まで、対戦相手がコントロールする各クリーチャーを無効化する。</t>
  </si>
  <si>
    <t>上陸、青：あなたのターン開始時まで、対戦相手がコントロールする各クリーチャーを無効化する。</t>
  </si>
  <si>
    <t>Guardian of Tazeem</t>
  </si>
  <si>
    <t>タジームの守護者</t>
  </si>
  <si>
    <t>飛行 &amp;br;上陸：あなたのターン終了時まで、このクリーチャーは+2/+2の修正を受ける。</t>
  </si>
  <si>
    <t>上陸：あなたのターン終了時まで、このクリーチャーは+2/+2の修正を受ける。</t>
  </si>
  <si>
    <t>Wave-Wing Elemental</t>
  </si>
  <si>
    <t>波翼の精霊</t>
  </si>
  <si>
    <t>欠色 飛行 &amp;br;このクリーチャーがプレインズウォーカーにダメージを与えたとき、嚥下1を行う。</t>
  </si>
  <si>
    <t>このクリーチャーがプレインズウォーカーにダメージを与えたとき、嚥下1を行う。</t>
  </si>
  <si>
    <t>Mist Intruder</t>
  </si>
  <si>
    <t>霧の侵入者</t>
  </si>
  <si>
    <t>欠色 飛行 &amp;br;このクリーチャーが戦場に出たとき、「このクリーチャーが破壊されたとき、このクリーチャーのパワーの3倍のマナを得る。」を持つ1/1のエルドラージの末裔を1体召喚する。</t>
  </si>
  <si>
    <t>このクリーチャーが戦場に出たとき、「このクリーチャーが破壊されたとき、このクリーチャーのパワーの3倍のマナを得る。」を持つ1/1のエルドラージの末裔を1体召喚する。</t>
  </si>
  <si>
    <t>Eldrazi Skyspawner</t>
  </si>
  <si>
    <t>空中生成エルドラージ</t>
  </si>
  <si>
    <t>魚</t>
  </si>
  <si>
    <t>Cloud Manta</t>
  </si>
  <si>
    <t>雲マンタ</t>
  </si>
  <si>
    <t>飛行 &amp;br;上陸、白：最後に破壊された非呪文を戦場に戻す。&amp;br;上陸：最後に破壊された非呪文をあなたの手札に戻す。</t>
  </si>
  <si>
    <t>上陸：最後に破壊された非呪文をあなたの手札に戻す。</t>
  </si>
  <si>
    <t>上陸、白：最後に破壊された非呪文を戦場に戻す。</t>
  </si>
  <si>
    <t>Emeria Shepherd</t>
  </si>
  <si>
    <t>エメリアの番人</t>
  </si>
  <si>
    <t>飛行 &amp;br;このクリーチャーが戦場に出たとき、戦場にあるクリーチャーの数の2倍に等しいライフを得る。</t>
  </si>
  <si>
    <t>このクリーチャーが戦場に出たとき、戦場にあるクリーチャーの数の2倍に等しいライフを得る。</t>
  </si>
  <si>
    <t>Angel of Renewal</t>
  </si>
  <si>
    <t>回生の天使</t>
  </si>
  <si>
    <t>Shadow Glider</t>
  </si>
  <si>
    <t>影の滑空者</t>
  </si>
  <si>
    <t>Kitesail Scout</t>
  </si>
  <si>
    <t>帆凧の斥候</t>
  </si>
  <si>
    <t>飛行&amp;br;このクリーチャーが戦場に出たとき、あなたは2点のライフを得る。</t>
  </si>
  <si>
    <t>このクリーチャーが戦場に出たとき、あなたは2点のライフを得る。</t>
  </si>
  <si>
    <t>グリフィン</t>
  </si>
  <si>
    <t>Courier Griffin</t>
  </si>
  <si>
    <t>グリフィンの急使</t>
  </si>
  <si>
    <t>キマイラ</t>
  </si>
  <si>
    <t>Gold-Forged Sentinel</t>
  </si>
  <si>
    <t>黄金造りの歩哨</t>
  </si>
  <si>
    <t>飛行 &amp;br;あなたの飛行を持つ他のクリーチャーは+1/+1の修正を受ける。</t>
  </si>
  <si>
    <t>あなたの飛行を持つ他のクリーチャーは+1/+1の修正を受ける。</t>
  </si>
  <si>
    <t>Thunderclap Wyvern</t>
  </si>
  <si>
    <t>雷鳴のワイヴァーン</t>
  </si>
  <si>
    <t>飛行 &amp;br;あなたがカードを1枚引くたび、対戦相手の色のジェムを3個破壊する。</t>
  </si>
  <si>
    <t>あなたがカードを1枚引くたび、対戦相手の色のジェムを3個破壊する。</t>
  </si>
  <si>
    <t>Avaricious Dragon</t>
  </si>
  <si>
    <t>強欲なドラゴン</t>
  </si>
  <si>
    <t>飛行 &amp;br;対戦相手のクリーチャーが1体破壊されたとき、カードを1枚引き、1点のダメージを受ける。</t>
  </si>
  <si>
    <t>対戦相手のクリーチャーが1体破壊されたとき、カードを1枚引き、1点のダメージを受ける。</t>
  </si>
  <si>
    <t>Kothophed, Soul Hoarder</t>
  </si>
  <si>
    <t>魂の貯蔵者、コソフェッド</t>
  </si>
  <si>
    <t>飛行 &amp;br;黒ジェム3個を起動する：あなたの次のターン開始時まで、異臭のインプは接死と到達を得る。</t>
  </si>
  <si>
    <t>黒ジェム3個を起動する：あなたの次のターン開始時まで、異臭のインプは接死と到達を得る。</t>
  </si>
  <si>
    <t>インプ</t>
  </si>
  <si>
    <t>Fetid Imp</t>
  </si>
  <si>
    <t>Rabid Bloodsucker</t>
  </si>
  <si>
    <t>狂暴な吸血者</t>
  </si>
  <si>
    <t>飛行 &amp;br;あなたが呪文を唱えたとき、あなたのターン終了時まで、あなたの他のクリーチャーは+2/+2の修正を受ける。</t>
  </si>
  <si>
    <t>あなたが呪文を唱えたとき、あなたのターン終了時まで、あなたの他のクリーチャーは+2/+2の修正を受ける。</t>
  </si>
  <si>
    <t>ジン</t>
  </si>
  <si>
    <t>Soulblade Djinn</t>
  </si>
  <si>
    <t>魂刃のジン</t>
  </si>
  <si>
    <t>飛行 &amp;br;このカードが戦場に出たとき、あなたの次のターン開始時まで対戦相手の手札のすべてのカードのマナ・コストが6増加する。</t>
  </si>
  <si>
    <t>このカードが戦場に出たとき、あなたの次のターン開始時まで対戦相手の手札のすべてのカードのマナ・コストが6増加する。</t>
  </si>
  <si>
    <t>Alhammarret, High Arbiter</t>
  </si>
  <si>
    <t>高位調停者、アルハマレット</t>
  </si>
  <si>
    <t>飛行 このクリーチャーが戦場に出たとき、あなたのライブラリーの次のカード2枚から1枚を選ぶ。そのカードを取ってきて、他のカードを破壊する。</t>
  </si>
  <si>
    <t>Tower Geist</t>
  </si>
  <si>
    <t>塔の霊</t>
  </si>
  <si>
    <t>Scrapskin Drake</t>
  </si>
  <si>
    <t>飛行&amp;br;あなたが呪文を唱えたとき、あなたの次のターン開始時まで、このクリーチャーは+2/+2の修正を受ける。</t>
  </si>
  <si>
    <t>あなたが呪文を唱えたとき、あなたの次のターン開始時まで、このクリーチャーは+2/+2の修正を受ける。</t>
  </si>
  <si>
    <t>Ringwarden Owl</t>
  </si>
  <si>
    <t>護輪のフクロウ</t>
  </si>
  <si>
    <t>飛行 &amp;br;このクリーチャーが補強されたとき、カードを1枚引く。</t>
  </si>
  <si>
    <t>このクリーチャーが補強されたとき、カードを1枚引く。</t>
  </si>
  <si>
    <t>フェアリー</t>
  </si>
  <si>
    <t>Faerie Miscreant</t>
  </si>
  <si>
    <t>フェアリーの悪党</t>
  </si>
  <si>
    <t>飛行 &amp;br;対戦相手がコントロールするクリーチャーが攻撃するたび、2マナを得る。</t>
  </si>
  <si>
    <t>対戦相手がコントロールするクリーチャーが攻撃するたび、2マナを得る。</t>
  </si>
  <si>
    <t>Archangel of Tithes</t>
  </si>
  <si>
    <t>徴税の大天使</t>
  </si>
  <si>
    <t>飛行 &amp;br;すべてのサポートは、そのマナ・コストが3多くなる。</t>
  </si>
  <si>
    <t>すべてのサポートは、そのマナ・コストが3多くなる。</t>
  </si>
  <si>
    <t>ペガサス</t>
  </si>
  <si>
    <t>Vryn Wingmare</t>
  </si>
  <si>
    <t>ヴリンの翼馬</t>
  </si>
  <si>
    <t>飛行 &amp;br;このクリーチャーが戦場に出たとき、あなたがコントロールする全てのクリーチャーは+1/+1の修正を受ける。</t>
  </si>
  <si>
    <t>このクリーチャーが戦場に出たとき、あなたがコントロールする全てのクリーチャーは+1/+1の修正を受ける。</t>
  </si>
  <si>
    <t>Patron of the Valiant</t>
  </si>
  <si>
    <t>勇者の守護神</t>
  </si>
  <si>
    <t>飛行 &amp;br;あなたがサポートを唱えたとき、このクリーチャーは+2/+2の修正を受ける。</t>
  </si>
  <si>
    <t>あなたがサポートを唱えたとき、このクリーチャーは+2/+2の修正を受ける。</t>
  </si>
  <si>
    <t>Blessed Spirits</t>
  </si>
  <si>
    <t>祝福された霊魂</t>
  </si>
  <si>
    <t>飛行 &amp;br;このクリーチャーが戦場に出たとき、4点のライフを得る。</t>
  </si>
  <si>
    <t>このクリーチャーが戦場に出たとき、4点のライフを得る。</t>
  </si>
  <si>
    <t>Aven Battle Priest</t>
  </si>
  <si>
    <t>エイヴンの戦僧侶</t>
  </si>
  <si>
    <t>飛行 高名2</t>
  </si>
  <si>
    <t>Stalwart Aven</t>
  </si>
  <si>
    <t>確固たるエイヴン</t>
  </si>
  <si>
    <t>このクリーチャーが攻撃したとき、あなたのターン終了時まで、これは+1/+1の修正を受ける。</t>
  </si>
  <si>
    <t>Charging Griffin</t>
  </si>
  <si>
    <t>飛行</t>
    <rPh sb="0" eb="2">
      <t>ヒコウ</t>
    </rPh>
    <phoneticPr fontId="2"/>
  </si>
  <si>
    <t>対戦相手がクリーチャーを3体以上コントロールしていないかぎり、このクリーチャーはブロックされない。</t>
  </si>
  <si>
    <t>猪</t>
  </si>
  <si>
    <t>Outland Boar</t>
  </si>
  <si>
    <t>辺境地の猪</t>
  </si>
  <si>
    <t>UUB</t>
    <phoneticPr fontId="2"/>
  </si>
  <si>
    <t>対戦相手がディフェンダーか到達を持つクリーチャーを3体以上コントロールしていないかぎり、このクリーチャーはブロックされない。&amp;br;搭乗2</t>
  </si>
  <si>
    <t>搭乗2</t>
  </si>
  <si>
    <t>対戦相手がディフェンダーか到達を持つクリーチャーを3体以上コントロールしていないかぎり、このクリーチャーはブロックされない。</t>
  </si>
  <si>
    <t>Demolition Stomper</t>
  </si>
  <si>
    <t>破砕踏歩機</t>
  </si>
  <si>
    <t>・対戦相手が3体以上クリーチャーをコントロールしていなければブロックされない。</t>
    <rPh sb="1" eb="3">
      <t>タイセン</t>
    </rPh>
    <rPh sb="3" eb="5">
      <t>アイテ</t>
    </rPh>
    <rPh sb="7" eb="10">
      <t>タイイジョウ</t>
    </rPh>
    <phoneticPr fontId="2"/>
  </si>
  <si>
    <t>*超威迫カード</t>
    <rPh sb="1" eb="2">
      <t>チョウ</t>
    </rPh>
    <rPh sb="2" eb="4">
      <t>イハク</t>
    </rPh>
    <phoneticPr fontId="2"/>
  </si>
  <si>
    <t>このサポートがボードにある間、あなたがコントロールする各ゾンビは威迫を得る。&amp;br;あなたがコントロールするクリーチャーが死亡したとき、あなたは2/2のゾンビ・トークンを1体召喚する。</t>
  </si>
  <si>
    <t>あなたがコントロールするクリーチャーが死亡したとき、あなたは2/2のゾンビ・トークンを1体召喚する。</t>
  </si>
  <si>
    <t>このサポートがボードにある間、あなたがコントロールする各ゾンビは威迫を得る。</t>
  </si>
  <si>
    <t>Graf Harvest</t>
  </si>
  <si>
    <t>墓の収穫</t>
  </si>
  <si>
    <t>このカードがある間</t>
    <rPh sb="8" eb="9">
      <t>アイダ</t>
    </rPh>
    <phoneticPr fontId="2"/>
  </si>
  <si>
    <t>各ゾンビ</t>
    <rPh sb="0" eb="1">
      <t>カク</t>
    </rPh>
    <phoneticPr fontId="2"/>
  </si>
  <si>
    <t>LEFT:120</t>
    <phoneticPr fontId="2"/>
  </si>
  <si>
    <t>*威迫を与える呪文やサポート</t>
    <rPh sb="1" eb="3">
      <t>イハク</t>
    </rPh>
    <rPh sb="4" eb="5">
      <t>アタ</t>
    </rPh>
    <rPh sb="7" eb="9">
      <t>ジュモン</t>
    </rPh>
    <phoneticPr fontId="2"/>
  </si>
  <si>
    <t>督励2：あなたのターン終了時まで、このクリーチャーは+1/+1の修整を受けるとともに威迫を得る。</t>
  </si>
  <si>
    <t>ミノタウルス</t>
  </si>
  <si>
    <t>Emberhorn Minotaur</t>
  </si>
  <si>
    <t>燃えさし角のミノタウルス</t>
  </si>
  <si>
    <t>ジェム2個を起動する：あなたのターン終了時まで、あなたがコントロールする各ゾンビは威迫を得る。&amp;br;このクリーチャーが戦場に出ている間、あなたがコントロールする各ゾンビは+1/+1の修整を受ける。</t>
  </si>
  <si>
    <t>このクリーチャーが戦場に出ている間、あなたがコントロールする各ゾンビは+1/+1の修整を受ける。</t>
  </si>
  <si>
    <t>ジェム2個を起動する：あなたのターン終了時まで、あなたがコントロールする各ゾンビは威迫を得る。</t>
  </si>
  <si>
    <t>Lord of the Accursed</t>
  </si>
  <si>
    <t>呪われた者の王</t>
  </si>
  <si>
    <t>起動：ターン終了時まで</t>
    <rPh sb="0" eb="2">
      <t>キドウ</t>
    </rPh>
    <rPh sb="6" eb="9">
      <t>シュウリョウジ</t>
    </rPh>
    <phoneticPr fontId="2"/>
  </si>
  <si>
    <t>*能力によって威迫を得るまたは与えるクリーチャー</t>
    <rPh sb="1" eb="3">
      <t>ノウリョク</t>
    </rPh>
    <rPh sb="7" eb="9">
      <t>イハク</t>
    </rPh>
    <rPh sb="10" eb="11">
      <t>エ</t>
    </rPh>
    <rPh sb="15" eb="16">
      <t>アタ</t>
    </rPh>
    <phoneticPr fontId="2"/>
  </si>
  <si>
    <t>威迫&amp;br;あなたがカードをサイクリングしたとき、このクリーチャーは+1/0の修整を受ける。</t>
  </si>
  <si>
    <t>あなたがカードをサイクリングしたとき、このクリーチャーは+1/0の修整を受ける。</t>
  </si>
  <si>
    <t>威迫</t>
  </si>
  <si>
    <t>ジャッカル</t>
  </si>
  <si>
    <t>Flameblade Adept</t>
  </si>
  <si>
    <t>炎刃の達人</t>
  </si>
  <si>
    <t>威迫 ダメージ軽減&amp;br;ジェム3個を起動する：あなたがコントロールする他の最初のクリーチャーを破壊する。その後、あなたはカードを1枚引き、対戦相手は5点のダメージを受け、あなたは5点のライフを得る。&amp;br;あなたがコントロールするクリーチャーが死亡したとき、あなたの次のターン開始時まで、このクリーチャーは「攻撃できない」と「ブロックできない」を失う。</t>
  </si>
  <si>
    <t>あなたがコントロールするクリーチャーが死亡したとき、あなたの次のターン開始時まで、このクリーチャーは「攻撃できない」と「ブロックできない」を失う。</t>
  </si>
  <si>
    <t>ジェム3個を起動する：あなたがコントロールする他の最初のクリーチャーを破壊する。その後、あなたはカードを1枚引き、対戦相手は5点のダメージを受け、あなたは5点のライフを得る。</t>
  </si>
  <si>
    <t>威迫 ダメージ軽減</t>
  </si>
  <si>
    <t>Bontu the Glorified</t>
  </si>
  <si>
    <t>栄光の神バントゥ</t>
  </si>
  <si>
    <t>威迫&amp;br;このクリーチャーが戦場に出たとき、あなたがコントロールする他の各クリーチャーは-1/-1の修整を受ける。&amp;br;あなたがコントロールするゾンビが死亡したとき、対戦相手は3点のダメージを受ける。</t>
  </si>
  <si>
    <t>あなたがコントロールするゾンビが死亡したとき、対戦相手は3点のダメージを受ける。</t>
  </si>
  <si>
    <t>このクリーチャーが戦場に出たとき、あなたがコントロールする他の各クリーチャーは-1/-1の修整を受ける。</t>
  </si>
  <si>
    <t>Plague Belcher</t>
  </si>
  <si>
    <t>疫病吹き</t>
  </si>
  <si>
    <t>威迫 トランプル</t>
  </si>
  <si>
    <t>Wayward Giant</t>
  </si>
  <si>
    <t>むら気な巨人</t>
  </si>
  <si>
    <t>先制攻撃 威迫&amp;br;このクリーチャーはブロックできない。&amp;br;このクリーチャーが攻撃したとき、このクリーチャーは+2/+1の修整を受ける。</t>
  </si>
  <si>
    <t>このクリーチャーが攻撃したとき、このクリーチャーは+2/+1の修整を受ける。</t>
  </si>
  <si>
    <t>このクリーチャーはブロックできない。</t>
  </si>
  <si>
    <t>先制攻撃 威迫</t>
  </si>
  <si>
    <t>海賊</t>
  </si>
  <si>
    <t>Kari Zev, Skyship Raider</t>
  </si>
  <si>
    <t>航空船を強襲する者、カーリ・ゼヴ</t>
  </si>
  <si>
    <t>威迫&amp;br;このクリーチャーが戦場に出たか戦闘ダメージを与えたとき、エネルギー化1を行う。&amp;br;あなたのターン開始時に、ボード上にエネルギー化ジェムが2個以上ある場合、ボード上からエネルギー化ジェムを2個取り除き、あなたはカードを1枚引く。</t>
  </si>
  <si>
    <t>あなたのターン開始時に、ボード上にエネルギー化ジェムが2個以上ある場合、ボード上からエネルギー化ジェムを2個取り除き、あなたはカードを1枚引く。</t>
  </si>
  <si>
    <t>このクリーチャーが戦場に出たか戦闘ダメージを与えたとき、エネルギー化1を行う。</t>
  </si>
  <si>
    <t>Glint-Sleeve Siphoner</t>
  </si>
  <si>
    <t>光袖会の収集者</t>
  </si>
  <si>
    <t>威迫&amp;br;搭乗1</t>
  </si>
  <si>
    <t>Aradara Express</t>
  </si>
  <si>
    <t>アラダラ急行</t>
  </si>
  <si>
    <t>このクリーチャーが戦場に出たとき、クリーチャー1体を対象とし、それを破壊する。あなたは10点のライフを得る。</t>
  </si>
  <si>
    <t>ディフェンダー 威迫</t>
  </si>
  <si>
    <t>Noxious Gearhulk</t>
  </si>
  <si>
    <t>威迫&amp;br;このクリーチャーが戦場に出たとき、製造1を行う。</t>
  </si>
  <si>
    <t>Maulfist Squad</t>
  </si>
  <si>
    <t>襲拳会の部隊</t>
  </si>
  <si>
    <t>狼男</t>
  </si>
  <si>
    <t>Sinuous Predator</t>
  </si>
  <si>
    <t>しなやかな捕食者</t>
  </si>
  <si>
    <t>&gt;ケッシグをうろつくもの</t>
    <phoneticPr fontId="2"/>
  </si>
  <si>
    <t>威迫&amp;br;各ターン開始時に、直前のターンにカードが2枚以上唱えられていた場合、このクリーチャーは変身する。</t>
  </si>
  <si>
    <t>各ターン開始時に、直前のターンにカードが2枚以上唱えられていた場合、このクリーチャーは変身する。</t>
  </si>
  <si>
    <t>Moonrise Intruder</t>
  </si>
  <si>
    <t>月の出の侵入者</t>
  </si>
  <si>
    <t>&gt;村の伝書使</t>
    <phoneticPr fontId="2"/>
  </si>
  <si>
    <t>Gatstaf Ravagers</t>
  </si>
  <si>
    <t>ガツタフの荒廃者</t>
  </si>
  <si>
    <t>&gt;ガツタフの放火魔</t>
    <phoneticPr fontId="2"/>
  </si>
  <si>
    <t>威迫&amp;br;このクリーチャーが死亡したとき、このクリーチャーと、あなたがコントロールしていて破壊された最後の他のトークンでないゾンビを戦場に戻す。</t>
  </si>
  <si>
    <t>このクリーチャーが死亡したとき、このクリーチャーと、あなたがコントロールしていて破壊された最後の他のトークンでないゾンビを戦場に戻す。</t>
  </si>
  <si>
    <t>Relentless Dead</t>
  </si>
  <si>
    <t>無情な死者</t>
  </si>
  <si>
    <t>このクリーチャーが攻撃かブロックしたとき、あなたはカードを1枚引く。</t>
  </si>
  <si>
    <t>ナメクジ</t>
  </si>
  <si>
    <t>Morkrut Necropod</t>
  </si>
  <si>
    <t>このクリーチャーが戦場に出たとき、あなたはカードを6枚引く。&amp;br;ジェム5個を起動する：あなたが手札でコントロールする各カードは1マナを得る。&amp;br;ジェム5個に罠をかける：対戦相手から5マナ吸収する。&amp;br;威迫</t>
  </si>
  <si>
    <t>ジェム5個に罠をかける：対戦相手から5マナ吸収する。&amp;br;威迫</t>
  </si>
  <si>
    <t>ジェム5個を起動する：あなたが手札でコントロールする各カードは1マナを得る。</t>
  </si>
  <si>
    <t>このクリーチャーが戦場に出たとき、あなたはカードを6枚引く。</t>
  </si>
  <si>
    <t>Kozilek, the Great Distortion</t>
  </si>
  <si>
    <t>大いなる歪み、コジレック</t>
  </si>
  <si>
    <t>威迫 &amp;br;このクリーチャーが戦場に出たとき、あなたが最後に唱えた呪文をあなたの手札に戻し、6マナを得る。</t>
  </si>
  <si>
    <t>このクリーチャーが戦場に出たとき、あなたが最後に唱えた呪文をあなたの手札に戻し、6マナを得る。</t>
  </si>
  <si>
    <t>ゴブリン</t>
  </si>
  <si>
    <t>Goblin Dark-Dwellers</t>
  </si>
  <si>
    <t>ゴブリンの闇住まい</t>
  </si>
  <si>
    <t>威迫</t>
    <phoneticPr fontId="2"/>
  </si>
  <si>
    <t>Shatterskull Recruit</t>
  </si>
  <si>
    <t>髑髏砕きの補充兵</t>
  </si>
  <si>
    <t>威迫。 &amp;br;上陸：あなたのターン終了時まで、このクリーチャーは+2/+2の修正を受ける。</t>
  </si>
  <si>
    <t>威迫。</t>
  </si>
  <si>
    <t>Geyserfield Stalker</t>
  </si>
  <si>
    <t>間欠泉の忍び寄り</t>
  </si>
  <si>
    <t>Boggart Brute</t>
  </si>
  <si>
    <t>ボガートの粗暴者</t>
  </si>
  <si>
    <t>Gilt-Leaf Winnower</t>
  </si>
  <si>
    <t>LEFT:65</t>
    <phoneticPr fontId="2"/>
  </si>
  <si>
    <t>威迫</t>
    <rPh sb="0" eb="2">
      <t>イハク</t>
    </rPh>
    <phoneticPr fontId="2"/>
  </si>
  <si>
    <t>あなたのターン終了時まで、あなたがコントロールする各クリーチャーは「ブロックされない｣と「このクリーチャーがダメージを与えたとき、あなたはカードを1枚引く。」を得る。</t>
  </si>
  <si>
    <t>Open into Wonder</t>
  </si>
  <si>
    <t>驚異への入り口</t>
  </si>
  <si>
    <t>詠唱時：ターン終了時まで</t>
    <rPh sb="0" eb="2">
      <t>エイショウ</t>
    </rPh>
    <rPh sb="2" eb="3">
      <t>ジ</t>
    </rPh>
    <rPh sb="7" eb="10">
      <t>シュウリョウジ</t>
    </rPh>
    <phoneticPr fontId="2"/>
  </si>
  <si>
    <t>このサポートがボードにある間、あなたがコントロールする最初のクリーチャーは速攻を得る。&amp;br;あなたが「勇者の兜」と「魔力の篭手」をコントロールしている場合、あなたがコントロールする最初のクリーチャーは「ブロックされない」を得る。</t>
  </si>
  <si>
    <t>Lightning Greaves</t>
  </si>
  <si>
    <t>稲妻のすね当て</t>
  </si>
  <si>
    <t>クリーチャー1体を対象とする。それは「ブロックされない」と「このクリーチャーが戦闘ダメージを与えたとき、あなたはカードを1枚捨てる。」を得る。</t>
  </si>
  <si>
    <t>Skeleton Key</t>
  </si>
  <si>
    <t>合鍵</t>
  </si>
  <si>
    <t>欠色 &amp;br;クリーチャー1体を対象とし、それに「このクリーチャーが戦闘ダメージを与えたとき、あなたはこのクリーチャーが与えたダメージに等しい点数のダメージを受ける」と「ブロックされない｣を与える。</t>
  </si>
  <si>
    <t>Visions of Brutality</t>
  </si>
  <si>
    <t>粗暴な幻視</t>
  </si>
  <si>
    <t>あなたのターン開始時に、あなたのターン終了時まで、あなたのコントロールする最初のクリーチャーは「ブロックされない」を得る。</t>
  </si>
  <si>
    <t>Rogue's Passage</t>
  </si>
  <si>
    <t>ならず者の道</t>
  </si>
  <si>
    <t>ターン開始時：ターン終了時まで</t>
    <rPh sb="3" eb="5">
      <t>カイシ</t>
    </rPh>
    <rPh sb="5" eb="6">
      <t>ジ</t>
    </rPh>
    <rPh sb="10" eb="13">
      <t>シュウリョウジ</t>
    </rPh>
    <phoneticPr fontId="2"/>
  </si>
  <si>
    <t>*ブロックされないを与える呪文やサポート</t>
    <rPh sb="10" eb="11">
      <t>アタ</t>
    </rPh>
    <rPh sb="13" eb="15">
      <t>ジュモン</t>
    </rPh>
    <phoneticPr fontId="2"/>
  </si>
  <si>
    <t>あなたが3個以上の赤ジェムをマッチさせたとき、あなたの次のターン開始時まで、このクリーチャーは「ブロックされない」を得る。</t>
  </si>
  <si>
    <t>Weldfast Monitor</t>
  </si>
  <si>
    <t>速接会のオオトカゲ</t>
  </si>
  <si>
    <t>赤3マッチ：ターン終了時まで</t>
    <rPh sb="0" eb="1">
      <t>アカ</t>
    </rPh>
    <rPh sb="9" eb="12">
      <t>シュウリョウジ</t>
    </rPh>
    <phoneticPr fontId="2"/>
  </si>
  <si>
    <t>自身のみ</t>
    <rPh sb="0" eb="2">
      <t>ジシン</t>
    </rPh>
    <phoneticPr fontId="2"/>
  </si>
  <si>
    <t>ジェム1個を起動する：あなたのターン終了時まで、あなたがコントロールする最初のクリーチャーは「ブロックされない」を得る。</t>
  </si>
  <si>
    <t>Ghirapur Guide</t>
  </si>
  <si>
    <t>ギラプールの案内人</t>
  </si>
  <si>
    <t>このクリーチャーが攻撃したとき、対戦相手が、ディフェンダーか到達を持ちパワーが4以下のクリーチャーをコントロールしている場合、あなたのターン終了時まで、このクリーチャーは｢ブロックされない」を得る。&amp;br;このクリーチャーが戦場に出たとき、製造2を行う。</t>
  </si>
  <si>
    <t>Elegant Edgecrafters</t>
  </si>
  <si>
    <t>洗練された鍛刃士</t>
  </si>
  <si>
    <t>攻撃時敵軍にP4以下のブロッカーがいる：ターン終了時まで</t>
    <rPh sb="0" eb="2">
      <t>コウゲキ</t>
    </rPh>
    <rPh sb="2" eb="3">
      <t>ジ</t>
    </rPh>
    <rPh sb="3" eb="5">
      <t>テキグン</t>
    </rPh>
    <rPh sb="8" eb="10">
      <t>イカ</t>
    </rPh>
    <rPh sb="23" eb="26">
      <t>シュウリョウジ</t>
    </rPh>
    <phoneticPr fontId="2"/>
  </si>
  <si>
    <t>ジェム1個を起動する：あなたのターン終了時まで、このクリーチャーは「ブロックされない｣を得る。</t>
  </si>
  <si>
    <t>Gearseeker Serpent</t>
  </si>
  <si>
    <t>歯車襲いの海蛇</t>
  </si>
  <si>
    <t>Harvest Hand</t>
  </si>
  <si>
    <t>死亡誘発：永続</t>
    <rPh sb="0" eb="2">
      <t>シボウ</t>
    </rPh>
    <rPh sb="2" eb="4">
      <t>ユウハツ</t>
    </rPh>
    <rPh sb="5" eb="7">
      <t>エイゾク</t>
    </rPh>
    <phoneticPr fontId="2"/>
  </si>
  <si>
    <t>最初の人間</t>
    <rPh sb="0" eb="2">
      <t>サイショ</t>
    </rPh>
    <rPh sb="3" eb="5">
      <t>ニンゲン</t>
    </rPh>
    <phoneticPr fontId="2"/>
  </si>
  <si>
    <t>欠色 &amp;br;あなたがコントロールするクリーチャーが対戦相手にダメージを与えるたび、カードを1枚引く。&amp;br;ジェム2個を起動する：あなたのターン終了時まで、あなたがコントロールする最初のクリーチャーはブロックされない。</t>
  </si>
  <si>
    <t>Deepfathom Skulker</t>
  </si>
  <si>
    <t>深水潜み</t>
  </si>
  <si>
    <t>結集：あなたのターン終了時まで、あなたがコントロールすす各クリーチャーに「ブロックされない」を与える。</t>
  </si>
  <si>
    <t>Firemantle Mage</t>
  </si>
  <si>
    <t>炎套の魔道士</t>
  </si>
  <si>
    <t>結集：ターン終了時まで</t>
    <rPh sb="0" eb="2">
      <t>ケッシュウ</t>
    </rPh>
    <rPh sb="6" eb="9">
      <t>シュウリョウジ</t>
    </rPh>
    <phoneticPr fontId="2"/>
  </si>
  <si>
    <t>ジェム1個を起動する：あなたのターン終了時まで、あなたがコントロールする最後のクリーチャーはブロックされない。</t>
  </si>
  <si>
    <t>Coralhelm Guide</t>
  </si>
  <si>
    <t>珊瑚兜の案内人</t>
  </si>
  <si>
    <t>*能力によってブロックされないを得るまたは与えるクリーチャー</t>
    <rPh sb="1" eb="3">
      <t>ノウリョク</t>
    </rPh>
    <rPh sb="16" eb="17">
      <t>エ</t>
    </rPh>
    <rPh sb="21" eb="22">
      <t>アタ</t>
    </rPh>
    <phoneticPr fontId="2"/>
  </si>
  <si>
    <t>ブロックされない&amp;br;このクリーチャーが対戦相手に戦闘ダメージを与えたとき、あなたは3/2のエルドラージ･ホラー･トークンを1体召喚する。</t>
  </si>
  <si>
    <t>このクリーチャーが対戦相手に戦闘ダメージを与えたとき、あなたは3/2のエルドラージ･ホラー･トークンを1体召喚する。</t>
  </si>
  <si>
    <t>ブロックされない</t>
  </si>
  <si>
    <t>Howling Chorus</t>
  </si>
  <si>
    <t>多重吠え</t>
  </si>
  <si>
    <t>ブロックされない&amp;br;ジェム1個を起動する：このクリーチャーは変身する。</t>
  </si>
  <si>
    <t>ジェム1個を起動する：このクリーチャーは変身する。</t>
  </si>
  <si>
    <t>Shrill Howler</t>
  </si>
  <si>
    <t>けたたましく吠えるもの</t>
  </si>
  <si>
    <t>ブロックされない&amp;br;このクリーチャーが対戦相手に戦闘ダメージを与えたとき、あなたはカードを1枚捨てて1枚引く。&amp;br;あなたがクリーチャーを捨てたとき、あなたは3/2のエルドラージ･ホラー･トークンを1体召喚する。</t>
  </si>
  <si>
    <t>あなたがクリーチャーを捨てたとき、あなたは3/2のエルドラージ･ホラー･トークンを1体召喚する。</t>
  </si>
  <si>
    <t>このクリーチャーが対戦相手に戦闘ダメージを与えたとき、あなたはカードを1枚捨てて1枚引く。</t>
  </si>
  <si>
    <t>Wharf Infiltrator</t>
  </si>
  <si>
    <t>波止場の潜入者</t>
  </si>
  <si>
    <t>ブロックされない&amp;br;このクリーチャーがプレインズウォーカーに戦闘ダメージを与えたとき、対戦相手がディフェンダーか到達を持つクリーチャーをコントロールしている場合、このクリーチャーは変身する。</t>
  </si>
  <si>
    <t>このクリーチャーがプレインズウォーカーに戦闘ダメージを与えたとき、対戦相手がディフェンダーか到達を持つクリーチャーをコントロールしている場合、このクリーチャーは変身する。</t>
  </si>
  <si>
    <t>Insidious Mist</t>
  </si>
  <si>
    <t>陰湿な霧</t>
  </si>
  <si>
    <t>ブロックされない&amp;br;このクリーチャーが戦場に出たとき、あなたはカードを1枚捨てる。</t>
  </si>
  <si>
    <t>このクリーチャーが戦場に出たとき、あなたはカードを1枚捨てる。</t>
  </si>
  <si>
    <t>Pale Rider of Trostad</t>
  </si>
  <si>
    <t>トロスタッドの死騎手</t>
  </si>
  <si>
    <t>ブロックされない 絆魂</t>
  </si>
  <si>
    <t>Farbog Revenant</t>
  </si>
  <si>
    <t>遠沼の亡霊</t>
  </si>
  <si>
    <t>ブロックされない&amp;br;このクリーチャーがプレインズウォーカーに戦闘ダメージを与えたとき、このクリーチャーをあなたの手札に戻す。</t>
  </si>
  <si>
    <t>このクリーチャーがプレインズウォーカーに戦闘ダメージを与えたとき、このクリーチャーをあなたの手札に戻す。</t>
  </si>
  <si>
    <t>ナイトメア</t>
  </si>
  <si>
    <t>Persistent Nightmare</t>
  </si>
  <si>
    <t>絶え間ない悪夢</t>
  </si>
  <si>
    <t>ブロックされない&amp;br;このクリーチャーが戦場に出たとき、あなたは13マナを得る。&amp;br;このクリーチャーがプレインズウォーカーに戦闘ダメージを与えたとき、このクリーチャーは変身する。</t>
  </si>
  <si>
    <t>このクリーチャーがプレインズウォーカーに戦闘ダメージを与えたとき、このクリーチャーは変身する。</t>
  </si>
  <si>
    <t>このクリーチャーが戦場に出たとき、あなたは13マナを得る。</t>
  </si>
  <si>
    <t>Startled Awake</t>
  </si>
  <si>
    <t>驚恐の目覚め</t>
  </si>
  <si>
    <t>ブロックされない&amp;br;このクリーチャーが戦場に出たとき、あなたはあなたの手札をすべて捨てて、カードを6枚引く。</t>
  </si>
  <si>
    <t>このクリーチャーが戦場に出たとき、あなたはあなたの手札をすべて捨てて、カードを6枚引く。</t>
  </si>
  <si>
    <t>Forgotten Creation</t>
  </si>
  <si>
    <t>忘れられた作品</t>
  </si>
  <si>
    <t>ブロックされない</t>
    <phoneticPr fontId="2"/>
  </si>
  <si>
    <t>Unimpeded Trespasser</t>
  </si>
  <si>
    <t>阻み難い侵入者</t>
  </si>
  <si>
    <t>欠色 &amp;br;ブロックされない &amp;br;ジェム1個を起動する：対戦相手が手札でコントロールする最後のカードを捨てる。</t>
  </si>
  <si>
    <t>ジェム1個を起動する：対戦相手が手札でコントロールする最後のカードを捨てる。</t>
  </si>
  <si>
    <t>欠色</t>
  </si>
  <si>
    <t>Mindmelter</t>
  </si>
  <si>
    <t>精神溶かし</t>
  </si>
  <si>
    <t>UB</t>
    <phoneticPr fontId="2"/>
  </si>
  <si>
    <t>欠色 &amp;br;ブロックされない。&amp;br;このクリーチャーがプレインズウォーカーにダメージを与えたとき、嚥下1を行う。</t>
  </si>
  <si>
    <t>Benthic Infiltrator</t>
  </si>
  <si>
    <t>水底の潜入者</t>
  </si>
  <si>
    <t>]]</t>
  </si>
  <si>
    <t>[[</t>
    <phoneticPr fontId="2"/>
  </si>
  <si>
    <t>#contents()</t>
    <phoneticPr fontId="2"/>
  </si>
  <si>
    <t>あなたがコントロールする各クリーチャーはトランプルとバーサーカーと先制攻撃とダメージ軽減を得るとともに強化される。あなたのターン終了時に、あなたがコントロールする各クリーチャーを破壊する。</t>
  </si>
  <si>
    <t>Glorious End</t>
  </si>
  <si>
    <t>栄光の幕切れ</t>
  </si>
  <si>
    <t>詠唱時：ターン終了時まで</t>
    <rPh sb="0" eb="3">
      <t>エイショウジ</t>
    </rPh>
    <rPh sb="7" eb="10">
      <t>シュウリョウジ</t>
    </rPh>
    <phoneticPr fontId="2"/>
  </si>
  <si>
    <t>クリーチャー1体を対象とする。それは+2/+1の修整を受けるとともにバーサーカーとトランプルを得る。</t>
  </si>
  <si>
    <t>Giant Spectacle</t>
  </si>
  <si>
    <t>巨人の光景</t>
  </si>
  <si>
    <t>あなたのターン終了時まで、あなたがコントロールする各クリーチャーは+1/+0の修正を受けるとともにバーサーカーとダメージ軽減を得る。</t>
  </si>
  <si>
    <t>Make a Stand</t>
  </si>
  <si>
    <t>抗戦</t>
  </si>
  <si>
    <t>詠唱時ターン終了時まで</t>
    <rPh sb="0" eb="2">
      <t>エイショウ</t>
    </rPh>
    <rPh sb="2" eb="3">
      <t>ジ</t>
    </rPh>
    <rPh sb="6" eb="9">
      <t>シュウリョウジ</t>
    </rPh>
    <phoneticPr fontId="2"/>
  </si>
  <si>
    <t>あなたのターン開始時に、対戦相手が無色のクリーチャーをコントロールしている場合、あなたのターン終了時まで、あなたの最初のクリーチャーは+1/+1の修正を受け、接死とバーサーカーを得る。</t>
  </si>
  <si>
    <t>Hedron Blade</t>
  </si>
  <si>
    <t>面晶体の刃</t>
  </si>
  <si>
    <t>自ターン開始時無色クリーチャーがいるなら：ターン終了時まで</t>
    <rPh sb="0" eb="1">
      <t>ジ</t>
    </rPh>
    <rPh sb="4" eb="6">
      <t>カイシ</t>
    </rPh>
    <rPh sb="6" eb="7">
      <t>ジ</t>
    </rPh>
    <rPh sb="7" eb="9">
      <t>ムショク</t>
    </rPh>
    <rPh sb="24" eb="27">
      <t>シュウリョウジ</t>
    </rPh>
    <phoneticPr fontId="2"/>
  </si>
  <si>
    <t>このサポートがボードにある間、あなたがコントロールする最初のクリーチャーは+2/+2の修正を受けるとともにバーサーカーを得る。</t>
  </si>
  <si>
    <t>Brawler's Plate</t>
  </si>
  <si>
    <t>喧嘩屋の板金鎧</t>
  </si>
  <si>
    <t>クリーチャー1体を対象とする。あなたのターン終了時まで、それは+2/+2の修正を受けると共にバーサーカーを得る。</t>
  </si>
  <si>
    <t>Wild Instincts</t>
  </si>
  <si>
    <t>野性の本能</t>
  </si>
  <si>
    <t>このサポートがボードにある間、あなたがコントロールする最初のクリーチャーは+3/+2の修正を受けると共にトランプルとバーサーカーを得る。</t>
  </si>
  <si>
    <t>Call of the Full Moon</t>
  </si>
  <si>
    <t>満月の呼び声</t>
  </si>
  <si>
    <t>*バーサーカーを与える呪文やサポート</t>
    <rPh sb="8" eb="9">
      <t>アタ</t>
    </rPh>
    <rPh sb="11" eb="13">
      <t>ジュモン</t>
    </rPh>
    <phoneticPr fontId="2"/>
  </si>
  <si>
    <t>あなたがカードをサイクリングしたとき、あなたのターン終了時まで、このクリーチャーはダメージ軽減とバーサーカーを得る。</t>
  </si>
  <si>
    <t>Pitiless Vizier</t>
  </si>
  <si>
    <t>冷酷な侍臣</t>
  </si>
  <si>
    <t>督励3：あなたのターン終了時まで、このクリーチャーは+1/0の修整を受けるとともに先制攻撃とバーサーカーを得る。</t>
  </si>
  <si>
    <t>Rhet-Crop Spearmaster</t>
  </si>
  <si>
    <t>レト一門の槍の達人</t>
  </si>
  <si>
    <t>督励3：ターン終了時まで</t>
    <rPh sb="0" eb="2">
      <t>トクレイ</t>
    </rPh>
    <rPh sb="7" eb="10">
      <t>シュウリョウジ</t>
    </rPh>
    <phoneticPr fontId="2"/>
  </si>
  <si>
    <t>このクリーチャーが戦場に出たとき、エネルギー化Xを行う。Xはあなたの手札のカードの枚数に等しい。&amp;br;超過2：あなたのターン終了時まで、あなたがコントロールする最初のクリーチャーはバーサーカーを得る。</t>
  </si>
  <si>
    <t>超過2：あなたのターン終了時まで、あなたがコントロールする最初のクリーチャーはバーサーカーを得る。</t>
  </si>
  <si>
    <t>このクリーチャーが戦場に出たとき、エネルギー化Xを行う。Xはあなたの手札のカードの枚数に等しい。</t>
  </si>
  <si>
    <t>Peema Aether-Seer</t>
  </si>
  <si>
    <t>ピーマの霊気予見者</t>
  </si>
  <si>
    <t>超過2：ターン終了時まで</t>
    <rPh sb="0" eb="2">
      <t>チョウカ</t>
    </rPh>
    <rPh sb="7" eb="10">
      <t>シュウリョウジ</t>
    </rPh>
    <phoneticPr fontId="2"/>
  </si>
  <si>
    <t>速攻&amp;br;対戦相手がコントロールするクリーチャーが死亡したとき、このクリーチャーは+1/+1の修整を受ける。&amp;br;あなたがコントロールするクリーチャーが死亡したとき、あなたのターン終了時まで、このクリーチャーはダメージ軽減とバーサーカーを得る。</t>
  </si>
  <si>
    <t>あなたがコントロールするクリーチャーが死亡したとき、あなたのターン終了時まで、このクリーチャーはダメージ軽減とバーサーカーを得る。</t>
  </si>
  <si>
    <t>対戦相手がコントロールするクリーチャーが死亡したとき、このクリーチャーは+1/+1の修整を受ける。</t>
  </si>
  <si>
    <t>速攻</t>
  </si>
  <si>
    <t>Yahenni, Undying Partisan</t>
  </si>
  <si>
    <t>不死の援護者、ヤヘンニ</t>
  </si>
  <si>
    <t>他の自軍クリーチャー死亡時：ターン終了時まで</t>
    <rPh sb="0" eb="1">
      <t>タ</t>
    </rPh>
    <rPh sb="2" eb="3">
      <t>ジ</t>
    </rPh>
    <rPh sb="3" eb="4">
      <t>グン</t>
    </rPh>
    <rPh sb="10" eb="13">
      <t>シボウジ</t>
    </rPh>
    <rPh sb="17" eb="20">
      <t>シュウリョウジ</t>
    </rPh>
    <phoneticPr fontId="2"/>
  </si>
  <si>
    <t>このクリーチャーが戦場に出たとき、エネルギー化2を行う。&amp;br;超過1：あなたのターン終了時まで、このクリーチャーは+1/+1の修整を受けるとともにトランプルとバーサーカーを得る。</t>
  </si>
  <si>
    <t>超過1：あなたのターン終了時まで、このクリーチャーは+1/+1の修整を受けるとともにトランプルとバーサーカーを得る。</t>
  </si>
  <si>
    <t>Voltaic Brawler</t>
  </si>
  <si>
    <t>通電の喧嘩屋</t>
  </si>
  <si>
    <t>超過1：あなたのターン終了時まで、あなたがコントロールする最初のクリーチャーはダメージ軽減とバーサーカーを得る。</t>
  </si>
  <si>
    <t>Consul's Shieldguard</t>
  </si>
  <si>
    <t>トランプル 速攻&amp;br;現出3。&amp;br;このクリーチャーが戦場に出たとき、あなたがコントロールする各クリーチャーは+4/+4の修正を受けるとともにトランプルと速攻とバーサーカーを得る。</t>
  </si>
  <si>
    <t>このクリーチャーが戦場に出たとき、あなたがコントロールする各クリーチャーは+4/+4の修正を受けるとともにトランプルと速攻とバーサーカーを得る。</t>
  </si>
  <si>
    <t>現出3。</t>
  </si>
  <si>
    <t>Decimator of the Provinces</t>
  </si>
  <si>
    <t>州民を滅ぼすもの</t>
  </si>
  <si>
    <t>CIP:永続</t>
    <rPh sb="4" eb="6">
      <t>エイゾク</t>
    </rPh>
    <phoneticPr fontId="2"/>
  </si>
  <si>
    <t>あなたのターン開始時に、あなたのターン終了時まであなたがコントロールする各クリーチャーはバーサーカーとトランプルを得る。&amp;br;各ターン開始時に、直前のターンにカードが2枚以上唱えられていた場合、このクリーチャーは変身する。</t>
  </si>
  <si>
    <t>あなたのターン開始時に、あなたのターン終了時まであなたがコントロールする各クリーチャーはバーサーカーとトランプルを得る。</t>
  </si>
  <si>
    <t>Neck Breaker</t>
  </si>
  <si>
    <t>首折り</t>
  </si>
  <si>
    <t>自ターン開始時：ターン終了時まで</t>
    <rPh sb="0" eb="1">
      <t>ジ</t>
    </rPh>
    <rPh sb="4" eb="6">
      <t>カイシ</t>
    </rPh>
    <rPh sb="6" eb="7">
      <t>ジ</t>
    </rPh>
    <rPh sb="11" eb="14">
      <t>シュウリョウジ</t>
    </rPh>
    <phoneticPr fontId="2"/>
  </si>
  <si>
    <t>このクリーチャーが戦場に出たとき、2/2の黒のゾンビ･トークンを1体召喚する。&amp;br;ジェム1個を起動する：あなたのターン終了時まで、あなたがコントロールする最初のゾンビは接死とバーサーカーを得る。</t>
  </si>
  <si>
    <t>ジェム1個を起動する：あなたのターン終了時まで、あなたがコントロールする最初のゾンビは接死とバーサーカーを得る。</t>
  </si>
  <si>
    <t>このクリーチャーが戦場に出たとき、2/2の黒のゾンビ･トークンを1体召喚する。</t>
  </si>
  <si>
    <t>Drunau Corpse Trawler</t>
  </si>
  <si>
    <t>ドルナウの死体あさり</t>
  </si>
  <si>
    <t>最初のゾンビ</t>
    <rPh sb="0" eb="2">
      <t>サイショ</t>
    </rPh>
    <phoneticPr fontId="2"/>
  </si>
  <si>
    <t>あなたのターンの戦闘開始時に、あなたのターン終了時まで、あなたがコントロールする各クリーチャーは飛行とバーサーカーとトランプルを得る。</t>
  </si>
  <si>
    <t>対戦相手のターンの戦闘開始時に、あなたのターン終了時まで、あなたがコントロールする各クリーチャーは到達と絆魂を得る。それらはタフネスを2得る。</t>
  </si>
  <si>
    <t>あなたのターン開始時に、1個のジェムを緑に、1個のジェムを赤に変換する。&amp;br;ジェム2個を起動する：あなたのターン終了時まで、あなたの他のクリーチャーはバーサーカーとトランプルを得る。</t>
  </si>
  <si>
    <t>ジェム2個を起動する：あなたのターン終了時まで、あなたの他のクリーチャーはバーサーカーとトランプルを得る。</t>
  </si>
  <si>
    <t>あなたのターン開始時に、1個のジェムを緑に、1個のジェムを赤に変換する。</t>
  </si>
  <si>
    <t>Mina and Denn, Wildborn</t>
  </si>
  <si>
    <t>野生生まれのミーナとデーン</t>
  </si>
  <si>
    <t>他の各クリーチャー</t>
    <rPh sb="0" eb="1">
      <t>タ</t>
    </rPh>
    <rPh sb="2" eb="3">
      <t>カク</t>
    </rPh>
    <phoneticPr fontId="2"/>
  </si>
  <si>
    <t>ジェム2個を起動する：あなたのターン終了時まで、このクリーチャーは+1/+1の修正を受けるとともにトランプルとバーサーカーを得る。</t>
  </si>
  <si>
    <t>Relentless Hunter</t>
  </si>
  <si>
    <t>執拗な狩人</t>
  </si>
  <si>
    <t>このクリーチャーが戦場に出たとき、戦場に出ているあなたのコントロールする各クリーチャーは+2/+2の修正を受けるとともにバーサーカーを得る。</t>
  </si>
  <si>
    <t>Gladehart Cavalry</t>
  </si>
  <si>
    <t>林鹿騎兵隊</t>
  </si>
  <si>
    <t>このクリーチャーが戦場に出ている間、あなたの各クリーチャーに+2/+2の修正とバーサーカーを与える。&amp;br;あなたがコントロールするクリーチャーが戦場で破壊されたとき、カードを1枚引く。</t>
  </si>
  <si>
    <t>あなたがコントロールするクリーチャーが戦場で破壊されたとき、カードを1枚引く。</t>
  </si>
  <si>
    <t>このクリーチャーが戦場に出ている間、あなたの各クリーチャーに+2/+2の修正とバーサーカーを与える。</t>
  </si>
  <si>
    <t>Stone Haven Outfitter</t>
  </si>
  <si>
    <t>岩屋の装備役</t>
  </si>
  <si>
    <t>このカードがいる限り</t>
    <rPh sb="8" eb="9">
      <t>カギ</t>
    </rPh>
    <phoneticPr fontId="2"/>
  </si>
  <si>
    <t>結集：あなたのターン終了時まで、あなたがコントロールする各クリーチャーにダメージ軽減とバーサーカーを与える。</t>
  </si>
  <si>
    <t>Hero of Goma Fada</t>
  </si>
  <si>
    <t>ゴーマ・ファーダの英雄</t>
  </si>
  <si>
    <t>あなたのサポートがボードにある場合、このクリーチャーは+2/0の修正を受けるとともにバーサーカーを得る。</t>
  </si>
  <si>
    <t>巨大戦車</t>
  </si>
  <si>
    <t>Ramroller</t>
  </si>
  <si>
    <t>破衝車</t>
  </si>
  <si>
    <t>自サポートがボードにある限り</t>
    <rPh sb="0" eb="1">
      <t>ジ</t>
    </rPh>
    <rPh sb="12" eb="13">
      <t>カギ</t>
    </rPh>
    <phoneticPr fontId="2"/>
  </si>
  <si>
    <t>あなたが呪文またはサポートを唱えたとき、あなたのターン終了時まで、このクリーチャーは+1/+1の修正を受けると共にバーサーカーを得る。</t>
  </si>
  <si>
    <t>Mage-Ring Bully</t>
  </si>
  <si>
    <t>魔道士輪の暴漢</t>
  </si>
  <si>
    <t>果敢時：ターン終了時まで</t>
    <rPh sb="0" eb="2">
      <t>カカン</t>
    </rPh>
    <rPh sb="2" eb="3">
      <t>ジ</t>
    </rPh>
    <rPh sb="7" eb="10">
      <t>シュウリョウジ</t>
    </rPh>
    <phoneticPr fontId="2"/>
  </si>
  <si>
    <t>このクリーチャーが攻撃したとき、これはあなたがコントロールする戦場の他のゴブリン1体につき+5/0の修正を受けると共にバーサーカーを得る。</t>
  </si>
  <si>
    <t>Goblin Piledriver</t>
  </si>
  <si>
    <t>ゴブリンの群衆追い</t>
  </si>
  <si>
    <t>攻撃時：永続</t>
    <rPh sb="0" eb="2">
      <t>コウゲキ</t>
    </rPh>
    <rPh sb="2" eb="3">
      <t>ジ</t>
    </rPh>
    <rPh sb="4" eb="6">
      <t>エイゾク</t>
    </rPh>
    <phoneticPr fontId="2"/>
  </si>
  <si>
    <t>*能力によってバーサーカーを得るまたは与えるクリーチャー</t>
    <rPh sb="1" eb="3">
      <t>ノウリョク</t>
    </rPh>
    <rPh sb="14" eb="15">
      <t>エ</t>
    </rPh>
    <rPh sb="19" eb="20">
      <t>アタ</t>
    </rPh>
    <phoneticPr fontId="2"/>
  </si>
  <si>
    <t>バーサーカー&amp;br;あなたがコントロールするクリーチャーが死亡したとき、このゲームでこのクリーチャーが破壊されていた場合、このクリーチャーを戦場に戻す。</t>
  </si>
  <si>
    <t>あなたがコントロールするクリーチャーが死亡したとき、このゲームでこのクリーチャーが破壊されていた場合、このクリーチャーを戦場に戻す。</t>
  </si>
  <si>
    <t>バーサーカー</t>
  </si>
  <si>
    <t>Scrapheap Scrounger</t>
  </si>
  <si>
    <t>屑鉄場のたかり屋</t>
  </si>
  <si>
    <t>トランプル バーサーカー&amp;br;ジェム3個を起動する：あなたはカードを1枚捨てて、あなたのターン終了時まで、このクリーチャーは+3/+0の修正を受ける。</t>
  </si>
  <si>
    <t>ジェム3個を起動する：あなたはカードを1枚捨てて、あなたのターン終了時まで、このクリーチャーは+3/+0の修正を受ける。</t>
  </si>
  <si>
    <t>トランプル バーサーカー</t>
  </si>
  <si>
    <t>Furyblade Vampire</t>
  </si>
  <si>
    <t>怒り刃の吸血鬼</t>
  </si>
  <si>
    <t>バーサーカー&amp;br;マッドネス3&amp;br;このクリーチャーがプレインズウォーカーにダメージを与えたとき、このクリーチャーは+1/+1の修正を受ける。</t>
  </si>
  <si>
    <t>このクリーチャーがプレインズウォーカーにダメージを与えたとき、このクリーチャーは+1/+1の修正を受ける。</t>
  </si>
  <si>
    <t>マッドネス3</t>
  </si>
  <si>
    <t>Bloodmad Vampire</t>
  </si>
  <si>
    <t>血狂いの吸血鬼</t>
  </si>
  <si>
    <t>夜陰の後継者</t>
  </si>
  <si>
    <t>バーサーカー 速攻 トランプル &amp;br;対戦相手がこのクリーチャーに呪文を唱えたとき、対戦相手はカードを1枚捨てる。</t>
  </si>
  <si>
    <t>対戦相手がこのクリーチャーに呪文を唱えたとき、対戦相手はカードを1枚捨てる。</t>
  </si>
  <si>
    <t>バーサーカー 速攻 トランプル</t>
  </si>
  <si>
    <t>Reality Smasher</t>
  </si>
  <si>
    <t>現実を砕くもの</t>
  </si>
  <si>
    <t>あなたが5個以上のジェムをマッチさせたとき、このクリーチャーが戦場で破壊されたいた場合、それをあなたの手札に戻す。</t>
  </si>
  <si>
    <t>このクリーチャーが戦場に出たとき、対戦相手がコントロールする1個のサポートジェムと、その周りの5×5ブロックを破壊する。</t>
  </si>
  <si>
    <t>バーサーカー 欠色 到達</t>
  </si>
  <si>
    <t>World Breaker</t>
  </si>
  <si>
    <t>Breaker of Armies</t>
  </si>
  <si>
    <t>軍団を破壊するもの</t>
  </si>
  <si>
    <t>二段攻撃 バーサーカー</t>
  </si>
  <si>
    <t>Iroas's Champion</t>
  </si>
  <si>
    <t>イロアスの勇者</t>
  </si>
  <si>
    <t>バーサーカー &amp;br;赤ジェム1個を起動する：対戦相手がコントロールする最初のクリーチャーは1点のダメージを受ける。</t>
  </si>
  <si>
    <t>赤ジェム1個を起動する：対戦相手がコントロールする最初のクリーチャーは1点のダメージを受ける。</t>
  </si>
  <si>
    <t>猟犬</t>
  </si>
  <si>
    <t>Blazing Hellhound</t>
  </si>
  <si>
    <t>猛火のヘルハウンド</t>
  </si>
  <si>
    <t>赤黒</t>
  </si>
  <si>
    <t>バーサーカー 高名2</t>
  </si>
  <si>
    <t>サイ</t>
  </si>
  <si>
    <t>Rhox Maulers</t>
  </si>
  <si>
    <t>ロウクスのやっかいもの</t>
  </si>
  <si>
    <t>バーサーカー 高名1</t>
  </si>
  <si>
    <t>ケンタウルス</t>
  </si>
  <si>
    <t>Pharika's Disciple</t>
  </si>
  <si>
    <t>ファリカの信奉者</t>
  </si>
  <si>
    <t>速攻 バーサーカー 高名3 &amp;br;対戦相手が呪文かサポートを唱えるたび、対戦相手は3点のダメージを受ける。</t>
  </si>
  <si>
    <t>対戦相手が呪文かサポートを唱えるたび、対戦相手は3点のダメージを受ける。</t>
  </si>
  <si>
    <t>速攻 バーサーカー 高名3</t>
  </si>
  <si>
    <t>Scab-Clan Berserker</t>
  </si>
  <si>
    <t>瘡蓋族の狂戦士</t>
  </si>
  <si>
    <t>トランプル バーサーカー &amp;br;あなたがコントロールする赤のクリーチャーが攻撃するたび、あなたのターン終了時まで、そのクリーチャーは+3/0の修正を受ける。</t>
  </si>
  <si>
    <t>あなたがコントロールする赤のクリーチャーが攻撃するたび、あなたのターン終了時まで、そのクリーチャーは+3/0の修正を受ける。</t>
  </si>
  <si>
    <t>ヘリオン</t>
  </si>
  <si>
    <t>Embermaw Hellion</t>
  </si>
  <si>
    <t>燃えさし口のヘリオン</t>
  </si>
  <si>
    <t>接死 バーサーカー &amp;br;このクリーチャーがプレインズウォーカーに戦闘ダメージを与えたとき、対戦相手は5点のダメージを受ける。</t>
  </si>
  <si>
    <t>このクリーチャーがプレインズウォーカーに戦闘ダメージを与えたとき、対戦相手は5点のダメージを受ける。</t>
  </si>
  <si>
    <t>接死 バーサーカー</t>
  </si>
  <si>
    <t>Graveblade Marauder</t>
  </si>
  <si>
    <t>墓刃の匪賊</t>
  </si>
  <si>
    <t>シャーマン</t>
  </si>
  <si>
    <t>Deadbridge Shaman</t>
  </si>
  <si>
    <t>死橋のシャーマン</t>
  </si>
  <si>
    <t>トランプル バーサーカー &amp;br;このクリーチャーが戦場に出たとき、あなたがコントロールする他の各クリーチャーは破壊される。このクリーチャーは、破壊されたクリーチャー1体につき+6/+6の修正を受ける。</t>
  </si>
  <si>
    <t>このクリーチャーが戦場に出たとき、あなたがコントロールする他の各クリーチャーは破壊される。このクリーチャーは、破壊されたクリーチャー1体につき+6/+6の修正を受ける。</t>
  </si>
  <si>
    <t>Skaab Goliath</t>
  </si>
  <si>
    <t>スカーブの大巨人</t>
  </si>
  <si>
    <t>バーサーカー</t>
    <phoneticPr fontId="2"/>
  </si>
  <si>
    <t>このサポートがボードにある間、あなたがコントロールする最初のクリーチャーは+4/0の修正を受ける。&amp;br;あなたが「勇者の兜」と「稲妻のすね当て」をコントロールしている場合、あなたがコントロールする最初のクリーチャーは二段攻撃を得る。</t>
  </si>
  <si>
    <t>あなたが「勇者の兜」と「稲妻のすね当て」をコントロールしている場合、あなたがコントロールする最初のクリーチャーは二段攻撃を得る。</t>
  </si>
  <si>
    <t>このサポートがボードにある間、あなたがコントロールする最初のクリーチャーは+4/0の修正を受ける。</t>
  </si>
  <si>
    <t>Gauntlet of Power</t>
  </si>
  <si>
    <t>魔力の篭手</t>
  </si>
  <si>
    <t>該当カードが出ている間</t>
    <rPh sb="0" eb="2">
      <t>ガイトウ</t>
    </rPh>
    <rPh sb="6" eb="7">
      <t>デ</t>
    </rPh>
    <rPh sb="10" eb="11">
      <t>アイダ</t>
    </rPh>
    <phoneticPr fontId="2"/>
  </si>
  <si>
    <t>クリーチャー1体を対象とする。あなたのターン終了時まで、それは+1/+1の修正を受けるとともに二段攻撃を得る。</t>
  </si>
  <si>
    <t>Uncaged Fury</t>
  </si>
  <si>
    <t>放たれた怒り</t>
  </si>
  <si>
    <t>対象一体</t>
    <rPh sb="0" eb="2">
      <t>タイショウ</t>
    </rPh>
    <rPh sb="2" eb="4">
      <t>イッタイ</t>
    </rPh>
    <phoneticPr fontId="2"/>
  </si>
  <si>
    <t>*二段攻撃を与える呪文やサポート</t>
    <rPh sb="1" eb="3">
      <t>ニダン</t>
    </rPh>
    <rPh sb="3" eb="5">
      <t>コウゲキ</t>
    </rPh>
    <rPh sb="6" eb="7">
      <t>アタ</t>
    </rPh>
    <rPh sb="9" eb="11">
      <t>ジュモン</t>
    </rPh>
    <phoneticPr fontId="2"/>
  </si>
  <si>
    <t>二段攻撃&amp;br;ジェム2個を起動する：ターン終了時まで、あなたがコントロールする他の最初のクリーチャーは二段攻撃を得る。&amp;br;このクリーチャーが戦場に出ている間、あなたがコントロールする各クリーチャーは速攻を得る。</t>
  </si>
  <si>
    <t>このクリーチャーが戦場に出ている間、あなたがコントロールする各クリーチャーは速攻を得る。</t>
  </si>
  <si>
    <t>ジェム2個を起動する：ターン終了時まで、あなたがコントロールする他の最初のクリーチャーは二段攻撃を得る。</t>
  </si>
  <si>
    <t>二段攻撃</t>
  </si>
  <si>
    <t>Samut, Voice of Dissent</t>
  </si>
  <si>
    <t>造反の代弁者、サムト</t>
  </si>
  <si>
    <t>他の最初のクリーチャー</t>
    <rPh sb="0" eb="1">
      <t>タ</t>
    </rPh>
    <rPh sb="2" eb="4">
      <t>サイショ</t>
    </rPh>
    <phoneticPr fontId="2"/>
  </si>
  <si>
    <t>督励3：あなたのターン終了時まで、あなたがコントロールする各クリーチャーは無効化を失い、二段攻撃を得る。</t>
  </si>
  <si>
    <t>Combat Celebrant</t>
  </si>
  <si>
    <t>戦闘の祝賀者</t>
  </si>
  <si>
    <t>ジェム1個を起動する：あなたのターン終了時まで、あなたがコントロールする各人間は二段攻撃を得る。</t>
  </si>
  <si>
    <t>Veteran Cathar</t>
  </si>
  <si>
    <t>古参の聖戦士</t>
  </si>
  <si>
    <t>各人間</t>
    <rPh sb="0" eb="1">
      <t>カク</t>
    </rPh>
    <rPh sb="1" eb="3">
      <t>ニンゲン</t>
    </rPh>
    <phoneticPr fontId="2"/>
  </si>
  <si>
    <t>先制攻撃&amp;br;昂揚：このクリーチャーは二段攻撃を得る。</t>
  </si>
  <si>
    <t>昂揚：このクリーチャーは二段攻撃を得る。</t>
  </si>
  <si>
    <t>先制攻撃</t>
  </si>
  <si>
    <t>狼</t>
  </si>
  <si>
    <t>Scourge Wolf</t>
  </si>
  <si>
    <t>災いの狼</t>
  </si>
  <si>
    <t>結集：あなたのターン終了時まで、あなたの各クリーチャーは二段攻撃を得る。</t>
  </si>
  <si>
    <t>Resolute Blademaster</t>
  </si>
  <si>
    <t>*能力によって二段攻撃を得るまたは与えるクリーチャー</t>
    <rPh sb="1" eb="3">
      <t>ノウリョク</t>
    </rPh>
    <rPh sb="7" eb="9">
      <t>ニダン</t>
    </rPh>
    <rPh sb="9" eb="11">
      <t>コウゲキ</t>
    </rPh>
    <rPh sb="12" eb="13">
      <t>エ</t>
    </rPh>
    <rPh sb="17" eb="18">
      <t>アタ</t>
    </rPh>
    <phoneticPr fontId="2"/>
  </si>
  <si>
    <t>あなたがクリーチャーを3体コントロールしていないかぎり、このクリーチャーは攻撃できずブロックできない。</t>
  </si>
  <si>
    <t>ジェム2個を起動する：あなたは警戒を持つ1/1の戦士･トークンを1体召喚する。</t>
  </si>
  <si>
    <t>二段攻撃 ダメージ軽減</t>
  </si>
  <si>
    <t>Oketra the True</t>
  </si>
  <si>
    <t>二段攻撃 速攻&amp;br;このクリーチャーが戦闘ダメージを与えたとき、エネルギー化2を行う。&amp;br;超過1：あなたのターン終了時まで、あなたがコントロールする各クリーチャーは+X/+Yの修整を受ける。Xはそのクリーチャーの基本のパワーに等しく、Yはそのクリーチャーの基本のタフネスに等しい。</t>
  </si>
  <si>
    <t>超過1：あなたのターン終了時まで、あなたがコントロールする各クリーチャーは+X/+Yの修整を受ける。Xはそのクリーチャーの基本のパワーに等しく、Yはそのクリーチャーの基本のタフネスに等しい。</t>
  </si>
  <si>
    <t>このクリーチャーが戦闘ダメージを与えたとき、エネルギー化2を行う。</t>
  </si>
  <si>
    <t>二段攻撃 速攻</t>
  </si>
  <si>
    <t>Lightning Runner</t>
  </si>
  <si>
    <t>稲妻駆け</t>
  </si>
  <si>
    <t>Solemn Recruit</t>
  </si>
  <si>
    <t>生真面目な補充兵</t>
  </si>
  <si>
    <t>・総数が少ないため、ブロック別には表示しない</t>
    <rPh sb="1" eb="3">
      <t>ソウスウ</t>
    </rPh>
    <rPh sb="4" eb="5">
      <t>スク</t>
    </rPh>
    <rPh sb="14" eb="15">
      <t>ベツ</t>
    </rPh>
    <rPh sb="17" eb="19">
      <t>ヒョウジ</t>
    </rPh>
    <phoneticPr fontId="2"/>
  </si>
  <si>
    <t>二段攻撃</t>
    <rPh sb="0" eb="2">
      <t>ニダン</t>
    </rPh>
    <rPh sb="2" eb="4">
      <t>コウゲキ</t>
    </rPh>
    <phoneticPr fontId="2"/>
  </si>
  <si>
    <t>詠唱時：永続&amp;br;(ただしエンド時に破壊)</t>
    <rPh sb="0" eb="2">
      <t>エイショウ</t>
    </rPh>
    <rPh sb="2" eb="3">
      <t>ジ</t>
    </rPh>
    <rPh sb="4" eb="6">
      <t>エイゾク</t>
    </rPh>
    <rPh sb="17" eb="18">
      <t>ジ</t>
    </rPh>
    <rPh sb="19" eb="21">
      <t>ハカイ</t>
    </rPh>
    <phoneticPr fontId="2"/>
  </si>
  <si>
    <t>Cartouche of Solidarity</t>
  </si>
  <si>
    <t>マッドネス3&amp;br;あなたのターン終了時まで、あなたがコントロールする各クリーチャーは先制攻撃を得る。&amp;br;あなたがコントロールする各吸血鬼は+2/+2の修正を受ける。</t>
  </si>
  <si>
    <t>Stensia Masquerade</t>
  </si>
  <si>
    <t>ステンシア仮面舞踏会</t>
  </si>
  <si>
    <t>あなたがコントロールする最初のクリーチャーは+X/+Xの修正を受ける。Xはあなたがコントロールするクリーチャーの数に等しい。そのクリーチャーが人間である場合、それは先制攻撃を持つ。</t>
  </si>
  <si>
    <t>Hope Against Hope</t>
  </si>
  <si>
    <t>死中に活</t>
  </si>
  <si>
    <t>このサポートが戦場に出たとき、クリーチャー1体を対象とする。あなたのターン終了時まで、それに+1/+1の修正と先制攻撃を与える。&amp;br;あなたのターン開始時に、3マナを得る。</t>
  </si>
  <si>
    <t>Looming Spires</t>
  </si>
  <si>
    <t>そびえる尖頂</t>
  </si>
  <si>
    <t>CIP：ターン終了時まで</t>
    <rPh sb="7" eb="10">
      <t>シュウリョウジ</t>
    </rPh>
    <phoneticPr fontId="2"/>
  </si>
  <si>
    <t>あなたのターン終了時まで、+3/0の修正と先制攻撃を与える。</t>
  </si>
  <si>
    <t>Sure Strike</t>
  </si>
  <si>
    <t>確実な一撃</t>
  </si>
  <si>
    <t>あなたが3個以上のサポートをコントロールしている場合、クリーチャー1体を対象とする。それは、+3/+3の修正を受けるとともに先制攻撃を得る。</t>
  </si>
  <si>
    <t>Helm of the Gods</t>
  </si>
  <si>
    <t>神々の兜</t>
  </si>
  <si>
    <t>*先制攻撃を与える呪文やサポート</t>
    <rPh sb="1" eb="3">
      <t>センセイ</t>
    </rPh>
    <rPh sb="3" eb="5">
      <t>コウゲキ</t>
    </rPh>
    <rPh sb="6" eb="7">
      <t>アタ</t>
    </rPh>
    <rPh sb="9" eb="11">
      <t>ジュモン</t>
    </rPh>
    <phoneticPr fontId="2"/>
  </si>
  <si>
    <t>このクリーチャーが戦場に出ている間、あなたがコントロールする各ミノタウルスは先制攻撃を得る。&amp;br;このクリーチャーが戦場に出ている間、あなたの手札が1枚以下の場合、あなたがコントロールする各ミノタウルスは+6/0の修整を受ける。&amp;br;このクリーチャーが対戦相手に戦闘ダメージを与えたとき、あなたと対戦相手はカードを1枚捨てる。</t>
  </si>
  <si>
    <t>Neheb, the Worthy</t>
  </si>
  <si>
    <t>蓋世の英雄、ネヘブ</t>
  </si>
  <si>
    <t>各ミノタウルス</t>
    <rPh sb="0" eb="1">
      <t>カク</t>
    </rPh>
    <phoneticPr fontId="2"/>
  </si>
  <si>
    <t>3/1</t>
  </si>
  <si>
    <t>あなたのターン開始時に、あなたが無色のサポートを1個以上コントロールしている場合、このクリーチャーは+2/+1の修整を受ける。&amp;br;あなたのターン開始時に、あなたが無色のサポートを3個以上コントロールしている場合、あなたのターン終了時まで、このクリーチャーは先制攻撃を得る。</t>
  </si>
  <si>
    <t>Toolcraft Exemplar</t>
  </si>
  <si>
    <t>模範的な造り手</t>
  </si>
  <si>
    <t>ターン開始時自サポート3以上：ターン終了時まで</t>
    <rPh sb="3" eb="5">
      <t>カイシ</t>
    </rPh>
    <rPh sb="5" eb="6">
      <t>ジ</t>
    </rPh>
    <rPh sb="6" eb="7">
      <t>ジ</t>
    </rPh>
    <rPh sb="12" eb="14">
      <t>イジョウ</t>
    </rPh>
    <rPh sb="18" eb="21">
      <t>シュウリョウジ</t>
    </rPh>
    <phoneticPr fontId="2"/>
  </si>
  <si>
    <t>先制攻撃&amp;br;このクリーチャーが戦場に出たとき、あなたの手札の各機体は先制攻撃を得る。</t>
  </si>
  <si>
    <t>このクリーチャーが戦場に出たとき、あなたの手札の各機体は先制攻撃を得る。</t>
  </si>
  <si>
    <t>Gearshift Ace</t>
  </si>
  <si>
    <t>変速の名手</t>
  </si>
  <si>
    <t>昂揚：このクリーチャーは+1/0の修正を受けるとともに先制攻撃を得る。</t>
  </si>
  <si>
    <t>Paranoid Parish-Blade</t>
  </si>
  <si>
    <t>偏執的な教区刃</t>
  </si>
  <si>
    <t>昂揚：このクリーチャーは+1/0の修正を受けるとともに先制攻撃を得る。</t>
    <phoneticPr fontId="2"/>
  </si>
  <si>
    <t>昂揚している間</t>
    <rPh sb="0" eb="2">
      <t>コウヨウ</t>
    </rPh>
    <rPh sb="6" eb="7">
      <t>アイダ</t>
    </rPh>
    <phoneticPr fontId="2"/>
  </si>
  <si>
    <t>4/3</t>
  </si>
  <si>
    <t>Veteran Warleader</t>
  </si>
  <si>
    <t>攻撃時同盟者が2体なら：ターン終了時まで</t>
    <rPh sb="0" eb="2">
      <t>コウゲキ</t>
    </rPh>
    <rPh sb="2" eb="3">
      <t>ジ</t>
    </rPh>
    <rPh sb="15" eb="18">
      <t>シュウリョウジ</t>
    </rPh>
    <phoneticPr fontId="2"/>
  </si>
  <si>
    <t>上陸：あなたのターン終了時まで、このクリーチャーは先制攻撃を得る。</t>
  </si>
  <si>
    <t>Belligerent Whiptail</t>
  </si>
  <si>
    <t>好戦的な鞭尾</t>
  </si>
  <si>
    <t>上陸：ターン終了時まで</t>
    <rPh sb="0" eb="2">
      <t>ジョウリク</t>
    </rPh>
    <rPh sb="6" eb="9">
      <t>シュウリョウジ</t>
    </rPh>
    <phoneticPr fontId="2"/>
  </si>
  <si>
    <t>結集：あなたのターン終了時まで、あなたがコントロールする各クリーチャーに先制攻撃を与える。</t>
  </si>
  <si>
    <t>Kor Bladewhirl</t>
  </si>
  <si>
    <t>コーの刃振り</t>
  </si>
  <si>
    <t>このクリーチャーがブロックされたとき、あなたのターン終了時まで、これは+2/+0の修正を受けるとともに先制攻撃を得る。</t>
  </si>
  <si>
    <t>Prickleboar</t>
  </si>
  <si>
    <t>トゲイノシシ</t>
  </si>
  <si>
    <t>ブロックされた時：ターン終了時まで</t>
    <rPh sb="7" eb="8">
      <t>トキ</t>
    </rPh>
    <rPh sb="12" eb="15">
      <t>シュウリョウジ</t>
    </rPh>
    <phoneticPr fontId="2"/>
  </si>
  <si>
    <t>3/3</t>
  </si>
  <si>
    <t>LEFT:50</t>
    <phoneticPr fontId="2"/>
  </si>
  <si>
    <t>*能力によって先制攻撃を得るまたは与えるクリーチャー</t>
    <rPh sb="1" eb="3">
      <t>ノウリョク</t>
    </rPh>
    <rPh sb="7" eb="11">
      <t>センセイコウゲキ</t>
    </rPh>
    <rPh sb="12" eb="13">
      <t>エ</t>
    </rPh>
    <rPh sb="17" eb="18">
      <t>アタ</t>
    </rPh>
    <phoneticPr fontId="2"/>
  </si>
  <si>
    <t>不朽2</t>
  </si>
  <si>
    <t>ディフェンダー 先制攻撃</t>
  </si>
  <si>
    <t>Trueheart Duelist</t>
  </si>
  <si>
    <t>先制攻撃&amp;br;このクリーチャーが攻撃したとき、あなたはカードを1枚捨てて、1枚引く。</t>
  </si>
  <si>
    <t>Reckless Racer</t>
  </si>
  <si>
    <t>無謀なレーサー</t>
  </si>
  <si>
    <t>&gt;折れた刃、ギセラ</t>
    <phoneticPr fontId="2"/>
  </si>
  <si>
    <t>先制攻撃&amp;br;対戦相手がコントロールするクリーチャーが戦場に出たとき、あなたの次のターン終了時まで、そのクリーチャーは無効化される。</t>
  </si>
  <si>
    <t>対戦相手がコントロールするクリーチャーが戦場に出たとき、あなたの次のターン終了時まで、そのクリーチャーは無効化される。</t>
  </si>
  <si>
    <t>Thalia, Heretic Cathar</t>
  </si>
  <si>
    <t>異端聖戦士、サリア</t>
  </si>
  <si>
    <t>先制攻撃 トランプル 絆魂</t>
  </si>
  <si>
    <t>It That Rides as One</t>
  </si>
  <si>
    <t>同体騎手</t>
  </si>
  <si>
    <t>&gt;単体騎手</t>
    <phoneticPr fontId="2"/>
  </si>
  <si>
    <t>先制攻撃 絆魂&amp;br;あなたが3点以上のライフを得たとき、このクリーチャーは変身する。</t>
  </si>
  <si>
    <t>あなたが3点以上のライフを得たとき、このクリーチャーは変身する。</t>
  </si>
  <si>
    <t>先制攻撃 絆魂</t>
  </si>
  <si>
    <t>Lone Rider</t>
  </si>
  <si>
    <t>単体騎手</t>
  </si>
  <si>
    <t>欠色 先制攻撃 &amp;br;あなたがコントロールする無色のクリーチャーが戦場に出たとき、対戦相手に1点のダメージを与える。</t>
  </si>
  <si>
    <t>あなたがコントロールする無色のクリーチャーが戦場に出たとき、対戦相手に1点のダメージを与える。</t>
  </si>
  <si>
    <t>欠色 先制攻撃</t>
  </si>
  <si>
    <t>Flayer Drone</t>
  </si>
  <si>
    <t>鞭打ちドローン</t>
  </si>
  <si>
    <t>先制攻撃 &amp;br;上陸：あなたのターン終了時まで、このクリーチャーは+2/+2の修正を受ける。</t>
  </si>
  <si>
    <t>Ondu Greathorn</t>
  </si>
  <si>
    <t>オンドゥの大角</t>
  </si>
  <si>
    <t>先制攻撃 高名1</t>
  </si>
  <si>
    <t>Akroan Sergeant</t>
  </si>
  <si>
    <t>アクロスの兵長</t>
  </si>
  <si>
    <t>このクリーチャーが戦場に出たとき、5個のジェムを白に変換する。</t>
  </si>
  <si>
    <t>先制攻撃 ディフェンダー</t>
  </si>
  <si>
    <t>Knight of the White Orchid</t>
  </si>
  <si>
    <t>先制攻撃 高名1 &amp;br;このクリーチャーが攻撃したとき、それが高名である場合、あなたのターン終了時まで、あなたの他のクリーチャーが+1/+1の修正を受ける。</t>
  </si>
  <si>
    <t>このクリーチャーが攻撃したとき、それが高名である場合、あなたのターン終了時まで、あなたの他のクリーチャーが+1/+1の修正を受ける。</t>
  </si>
  <si>
    <t>Consul's Lieutenant</t>
  </si>
  <si>
    <t>領事補佐官</t>
  </si>
  <si>
    <t>先制攻撃</t>
    <rPh sb="0" eb="2">
      <t>センセイ</t>
    </rPh>
    <rPh sb="2" eb="4">
      <t>コウゲキ</t>
    </rPh>
    <phoneticPr fontId="2"/>
  </si>
  <si>
    <t>Crush of Tentacles</t>
  </si>
  <si>
    <t>タコ8/8を2体</t>
    <rPh sb="7" eb="8">
      <t>タイ</t>
    </rPh>
    <phoneticPr fontId="2"/>
  </si>
  <si>
    <t>どちらかのプレイヤーが上陸を発動させたとき、トランプルと速攻を持つ3/1の赤のエレメンタルを1体召喚する。あなたの次のターン終了時に、トークンは破壊される。</t>
  </si>
  <si>
    <t>Akoum Stonewaker</t>
  </si>
  <si>
    <t>アクームの石覚まし</t>
  </si>
  <si>
    <t>どちらかのプレイヤーが上陸を発動させたとき、トランプルと速攻を持つ3/1の赤のエレメンタルを1体召喚する。あなたの次のターン終了時に、トークンは破壊される。</t>
    <phoneticPr fontId="2"/>
  </si>
  <si>
    <t>エレメンタル3/1</t>
    <phoneticPr fontId="2"/>
  </si>
  <si>
    <t>どちらかが上陸時</t>
    <rPh sb="5" eb="7">
      <t>ジョウリク</t>
    </rPh>
    <rPh sb="7" eb="8">
      <t>ジ</t>
    </rPh>
    <phoneticPr fontId="2"/>
  </si>
  <si>
    <t>T</t>
  </si>
  <si>
    <t>P</t>
  </si>
  <si>
    <t>セット</t>
  </si>
  <si>
    <t>LEFT:120</t>
  </si>
  <si>
    <t>を持つトークンを召喚するカード</t>
  </si>
  <si>
    <t>このサポートがボードに出たとき、あなたの手札の緑の各クリーチャーは3マナを得る。&amp;br;あなたが緑のクリーチャーを引いたとき、そのクリーチャーは3マナを得る。&amp;br;あなたがクリーチャーを唱えたとき、あなたのターン終了時まで、あなたがコントロールする最初のクリーチャーは+2/+2の修整を受けるとともにトランプルを得る。</t>
  </si>
  <si>
    <t>Rhonas's Monument</t>
  </si>
  <si>
    <t>ロナスの碑</t>
  </si>
  <si>
    <t>クリーチャー詠唱時：ターン終了時まで</t>
    <rPh sb="6" eb="8">
      <t>エイショウ</t>
    </rPh>
    <rPh sb="8" eb="9">
      <t>ジ</t>
    </rPh>
    <rPh sb="13" eb="16">
      <t>シュウリョウジ</t>
    </rPh>
    <phoneticPr fontId="2"/>
  </si>
  <si>
    <t>このサポートがボードに出たとき、あなたがコントロールするクリーチャー1体を対象とする。それは+1/+1の修整を受ける。&amp;br;このサポートがボード上にある間、あなたがコントロールする最初のクリーチャーは+2/+2の修整を受けるとともにトランプルを得る。</t>
  </si>
  <si>
    <t>Cartouche of Strength</t>
  </si>
  <si>
    <t>活力のカルトーシュ</t>
  </si>
  <si>
    <t>詠唱時：永続&amp;br;(ただしエンド時に破壊)</t>
  </si>
  <si>
    <t>クリーチャー1体を対象とする。それは+3/+1の修整を受けるとともにトランプルを得る。</t>
  </si>
  <si>
    <t>Brute Strength</t>
  </si>
  <si>
    <t>凶暴な力</t>
  </si>
  <si>
    <t>Nature's Way</t>
  </si>
  <si>
    <t>クリーチャー1体を対象とする。あなたのターン終了時まで、それは+4/+4の修整を受けるとともにトランプルを得る。</t>
  </si>
  <si>
    <t>Larger Than Life</t>
  </si>
  <si>
    <t>気宇壮大</t>
  </si>
  <si>
    <t>クリーチャー1体を対象とする。それは+3/+3の修整を受けるとともにトランプルを得る。</t>
  </si>
  <si>
    <t>Built to Smash</t>
  </si>
  <si>
    <t>撃砕確約</t>
  </si>
  <si>
    <t>Haunted Cloak</t>
  </si>
  <si>
    <t>このサポートがボード上にある間、あなたがコントロールする各狼と各狼男は+1/+1の修正を受けるとともにトランプルを得る。</t>
  </si>
  <si>
    <t>Howlpack Resurgence</t>
  </si>
  <si>
    <t>吠え群れの復活</t>
  </si>
  <si>
    <t>各狼と各狼男</t>
    <rPh sb="0" eb="1">
      <t>カク</t>
    </rPh>
    <rPh sb="1" eb="2">
      <t>オオカミ</t>
    </rPh>
    <rPh sb="3" eb="4">
      <t>カク</t>
    </rPh>
    <rPh sb="4" eb="6">
      <t>オオカミオトコ</t>
    </rPh>
    <phoneticPr fontId="2"/>
  </si>
  <si>
    <t>このサポートがボードにある間、あなたがコントロールする最初のクリーチャーは+3/+3の修正を受ける。そのクリーチャーが人間である場合、それはトランプルを得る。</t>
  </si>
  <si>
    <t>Equestrian Skill</t>
  </si>
  <si>
    <t>乗馬術</t>
  </si>
  <si>
    <t>クリーチャー1体を対象とする。あなたのターン終了時まで、それは+2/+1の修正を受けるとともにトランプルを得る。</t>
  </si>
  <si>
    <t>Rush of Adrenaline</t>
  </si>
  <si>
    <t>アドレナリン作用</t>
  </si>
  <si>
    <t>収斂：クリーチャー1体を対象とする。あなたのターン終了時まで、それに+X/+Xの修正とトランプルを与える。Xは収斂されたマナの2倍に等しい。</t>
  </si>
  <si>
    <t>Infuse with the Elements</t>
  </si>
  <si>
    <t>大自然の注入</t>
  </si>
  <si>
    <t>を与える呪文やサポート</t>
  </si>
  <si>
    <t>このクリーチャーが戦場に出ている間、あなたがコントロールする各クリーチャーはトランプルを得る。</t>
  </si>
  <si>
    <t>Khenra Charioteer</t>
  </si>
  <si>
    <t>ケンラの戦車乗り</t>
  </si>
  <si>
    <t>このクリーチャーが攻撃したとき、あなたのターン終了時までこれは+1/+1の修整を受けるとともにトランプルを得る。&amp;br;搭乗1</t>
  </si>
  <si>
    <t>Renegade Freighter</t>
  </si>
  <si>
    <t>改革派の貨物車</t>
  </si>
  <si>
    <t>攻撃時：ターン終了時まで</t>
    <rPh sb="0" eb="2">
      <t>コウゲキ</t>
    </rPh>
    <rPh sb="2" eb="3">
      <t>ジ</t>
    </rPh>
    <rPh sb="7" eb="10">
      <t>シュウリョウジ</t>
    </rPh>
    <phoneticPr fontId="2"/>
  </si>
  <si>
    <t>2/2</t>
  </si>
  <si>
    <t>あなたがコントロールするサポートがボードに出たとき、あなたのターン終了時まで、このクリーチャーは+2/0の修整を受けるとともにトランプルを得る。</t>
  </si>
  <si>
    <t>Salivating Gremlins</t>
  </si>
  <si>
    <t>垂涎グレムリン</t>
  </si>
  <si>
    <t>首折れ道の乗り手</t>
  </si>
  <si>
    <t>&gt;</t>
    <phoneticPr fontId="2"/>
  </si>
  <si>
    <t>5/5</t>
  </si>
  <si>
    <t>自ターン攻撃時：ターン終了時まで</t>
    <rPh sb="0" eb="1">
      <t>ジ</t>
    </rPh>
    <rPh sb="4" eb="6">
      <t>コウゲキ</t>
    </rPh>
    <rPh sb="6" eb="7">
      <t>ジ</t>
    </rPh>
    <rPh sb="11" eb="14">
      <t>シュウリョウジ</t>
    </rPh>
    <phoneticPr fontId="2"/>
  </si>
  <si>
    <t>8/8</t>
  </si>
  <si>
    <t>攻撃時同盟者が1体なら：ターン終了時まで</t>
    <rPh sb="0" eb="2">
      <t>コウゲキ</t>
    </rPh>
    <rPh sb="2" eb="3">
      <t>ジ</t>
    </rPh>
    <rPh sb="3" eb="6">
      <t>ドウメイシャ</t>
    </rPh>
    <rPh sb="8" eb="9">
      <t>タイ</t>
    </rPh>
    <rPh sb="15" eb="18">
      <t>シュウリョウジ</t>
    </rPh>
    <phoneticPr fontId="2"/>
  </si>
  <si>
    <t>ジェム1個を起動する：あなたのターン終了時まで、このクリーチャーは+8/+8の修正を受けるとともにトランプルを得る。</t>
  </si>
  <si>
    <t>Oran-Rief Invoker</t>
  </si>
  <si>
    <t>オラン＝リーフの発動者</t>
  </si>
  <si>
    <t>Ondu Champion</t>
  </si>
  <si>
    <t>2/1</t>
  </si>
  <si>
    <t>あなたがコントロールするクリーチャーがブロックされたとき、あなたのターン終了時まで、そのブロックされたクリーチャーは+1/+1の修正を受けるとともにトランプルを得る。</t>
  </si>
  <si>
    <t>Somberwald Alpha</t>
  </si>
  <si>
    <t>ソンバーワルドの頭目</t>
  </si>
  <si>
    <t>ブロックされたクリーチャー</t>
    <phoneticPr fontId="2"/>
  </si>
  <si>
    <t>5/3</t>
  </si>
  <si>
    <t>P/T</t>
  </si>
  <si>
    <t>を得るまたは与えるクリーチャー</t>
  </si>
  <si>
    <t>*能力によって</t>
    <rPh sb="1" eb="3">
      <t>ノウリョク</t>
    </rPh>
    <phoneticPr fontId="2"/>
  </si>
  <si>
    <t>トランプル&amp;br;不朽1</t>
  </si>
  <si>
    <t>トランプル</t>
  </si>
  <si>
    <t>ハイドラ</t>
  </si>
  <si>
    <t>Honored Hydra</t>
  </si>
  <si>
    <t>名誉あるハイドラ</t>
  </si>
  <si>
    <t>トランプル&amp;br;督励2：あなたのターン終了時まで、このクリーチャーは+1/+2の修整を受ける。</t>
  </si>
  <si>
    <t>督励2：あなたのターン終了時まで、このクリーチャーは+1/+2の修整を受ける。</t>
  </si>
  <si>
    <t>Nef-Crop Entangler</t>
  </si>
  <si>
    <t>ネフ一門の鉄球戦士</t>
  </si>
  <si>
    <t>トランプル&amp;br;このクリーチャーが攻撃したとき、このクリーチャーは+1/+1の修整を受ける。&amp;br;搭乗2</t>
  </si>
  <si>
    <t>このクリーチャーが攻撃したとき、このクリーチャーは+1/+1の修整を受ける。</t>
  </si>
  <si>
    <t>Untethered Express</t>
  </si>
  <si>
    <t>暴走急行</t>
  </si>
  <si>
    <t>トランプル&amp;br;このクリーチャーが戦場に出たかダメージを与えたとき、エネルギー化Xを行う。Xはあなたがコントロールするクリーチャーの総数に等しい。&amp;br;超過1：あなたのターン終了時まで、このクリーチャーは+3/+3の修整を受ける。</t>
  </si>
  <si>
    <t>超過1：あなたのターン終了時まで、このクリーチャーは+3/+3の修整を受ける。</t>
  </si>
  <si>
    <t>このクリーチャーが戦場に出たかダメージを与えたとき、エネルギー化Xを行う。Xはあなたがコントロールするクリーチャーの総数に等しい。</t>
  </si>
  <si>
    <t>トカゲ</t>
  </si>
  <si>
    <t>Aetherwind Basker</t>
  </si>
  <si>
    <t>霊気風浴び</t>
  </si>
  <si>
    <t>Enraged Giant</t>
  </si>
  <si>
    <t>怒れる巨人</t>
  </si>
  <si>
    <t>このクリーチャーが戦場に出たとき、あなたの他のクリーチャーは+4/+4の修整を受ける。</t>
  </si>
  <si>
    <t>トランプル ディフェンダー</t>
  </si>
  <si>
    <t>Verdurous Gearhulk</t>
  </si>
  <si>
    <t>トランプル&amp;br;このクリーチャーが戦場に出たとき、あなたは5点のライフを得る。&amp;br;超過1：あなたは5点のライフを得る。</t>
  </si>
  <si>
    <t>超過1：あなたは5点のライフを得る。</t>
  </si>
  <si>
    <t>Arborback Stomper</t>
  </si>
  <si>
    <t>高木背の踏みつけ</t>
  </si>
  <si>
    <t>トランプル&amp;br;このクリーチャーが戦場に出たとき、エネルギー化2を行う。&amp;br;超過1：あなたのターン終了時まで、このクリーチャーは+2/+2の修整を受ける。</t>
  </si>
  <si>
    <t>超過1：あなたのターン終了時まで、このクリーチャーは+2/+2の修整を受ける。</t>
  </si>
  <si>
    <t>Riparian Tiger</t>
  </si>
  <si>
    <t>水辺の虎</t>
  </si>
  <si>
    <t>トランプル&amp;br;このクリーチャーが戦場に出たとき、製造1を行う。</t>
  </si>
  <si>
    <t>Peema Outrider</t>
  </si>
  <si>
    <t>ピーマの先導</t>
  </si>
  <si>
    <t>トランプル&amp;br;超過1：あなたのターン終了時まで、このクリーチャーは+X/+Xの修整を受ける。Xはボード上のエネルギー化ジェムの総数に等しい。</t>
  </si>
  <si>
    <t>超過1：あなたのターン終了時まで、このクリーチャーは+X/+Xの修整を受ける。Xはボード上のエネルギー化ジェムの総数に等しい。</t>
  </si>
  <si>
    <t>グレムリン</t>
  </si>
  <si>
    <t>Territorial Gorger</t>
  </si>
  <si>
    <t>縄張り持ちの大喰らい</t>
  </si>
  <si>
    <t>トランプル&amp;br;あなたのターン開始時に、昂揚(黒か緑)：このクリーチャーは+2/+2の修正を受ける。&amp;br;このクリーチャーが対戦相手にダメージを与えたとき、ジェム2個を白か青か赤に変換する。</t>
  </si>
  <si>
    <t>このクリーチャーが対戦相手にダメージを与えたとき、ジェム2個を白か青か赤に変換する。</t>
  </si>
  <si>
    <t>あなたのターン開始時に、昂揚(黒か緑)：このクリーチャーは+2/+2の修正を受ける。</t>
  </si>
  <si>
    <t>Grim Flayer</t>
  </si>
  <si>
    <t>残忍な剥ぎ取り</t>
  </si>
  <si>
    <t>トランプル 速攻&amp;br;あなたが、合体してこのクリーチャーになったクリーチャー2体のうち一方を唱えた場合、代わりにこのクリーチャーを強化する。&amp;br;(このクリーチャーが攻撃するたび、3/2のエルドラージ・ホラー・トークンを1体召喚する。)</t>
  </si>
  <si>
    <t>(このクリーチャーが攻撃するたび、3/2のエルドラージ・ホラー・トークンを1体召喚する。)</t>
  </si>
  <si>
    <t>ウーズ</t>
  </si>
  <si>
    <t>Hanweir, the Writhing Township</t>
  </si>
  <si>
    <t>のたうつ居住区、ハンウィアー</t>
  </si>
  <si>
    <t>ハンウィアー守備隊</t>
  </si>
  <si>
    <t>トランプル 速攻&amp;br;このクリーチャーが戦場に出たとき、あなたがコントロールしていないクリーチャー1体を対象とする。あなたのターン終了時まで、それはディフェンダーを得る。&amp;br;あなたのターン終了時に、このトークンクリーチャーを破壊する。</t>
  </si>
  <si>
    <t>単体騎手</t>
    <rPh sb="0" eb="2">
      <t>タンタイ</t>
    </rPh>
    <rPh sb="2" eb="4">
      <t>キシュ</t>
    </rPh>
    <phoneticPr fontId="2"/>
  </si>
  <si>
    <t>トランプル 呪禁</t>
  </si>
  <si>
    <t>Runaway Carriage</t>
  </si>
  <si>
    <t>遁走する馬車</t>
  </si>
  <si>
    <t>トランプル&amp;br;あなたのターン開始時に、昂揚：このクリーチャーは+5/+5の修正を受ける。</t>
  </si>
  <si>
    <t>あなたのターン開始時に、昂揚：このクリーチャーは+5/+5の修正を受ける。</t>
  </si>
  <si>
    <t>ワーム</t>
  </si>
  <si>
    <t>Soul Swallower</t>
  </si>
  <si>
    <t>魂を飲み込むもの</t>
  </si>
  <si>
    <t>トランプル&amp;br;あなたがコントロールする狼か狼男が呪文の対象になったとき、そのクリーチャーは+4/+4の修正を受ける。</t>
  </si>
  <si>
    <t>あなたがコントロールする狼か狼男が呪文の対象になったとき、そのクリーチャーは+4/+4の修正を受ける。</t>
  </si>
  <si>
    <t>Silverfur Partisan</t>
  </si>
  <si>
    <t>銀毛の援護者</t>
  </si>
  <si>
    <t>Kessig Dire Swine</t>
  </si>
  <si>
    <t>ケッシグの不吉な豚</t>
  </si>
  <si>
    <t>トランプル&amp;br;このクリーチャーが戦場に出たとき、あなたがコントロールする人間1体を対象とする。あなたのターン終了時まで、それは+2/+2の修正を受ける。</t>
  </si>
  <si>
    <t>このクリーチャーが戦場に出たとき、あなたがコントロールする人間1体を対象とする。あなたのターン終了時まで、それは+2/+2の修正を受ける。</t>
  </si>
  <si>
    <t>Intrepid Provisioner</t>
  </si>
  <si>
    <t>剛胆な補給兵</t>
  </si>
  <si>
    <t>トランプル&amp;br;各ターン開始時に、直前のターンにカードが2枚以上唱えられていた場合、このクリーチャーは変身する。</t>
  </si>
  <si>
    <t>Timber Shredder</t>
  </si>
  <si>
    <t>森林を切り裂くもの</t>
  </si>
  <si>
    <t>内陸の木こり</t>
  </si>
  <si>
    <t>トランプル&amp;br;あなたが呪文かサポートを唱えたとき、あなたのターン終了時まで、このクリーチャーは+1/+1の修正を受ける。</t>
  </si>
  <si>
    <t>あなたが呪文かサポートを唱えたとき、あなたのターン終了時まで、このクリーチャーは+1/+1の修正を受ける。</t>
  </si>
  <si>
    <t>Pyre Hound</t>
  </si>
  <si>
    <t>火の猟犬</t>
  </si>
  <si>
    <t>トランプル &amp;br;このクリーチャーが戦場に出たとき、あなたが3個以上のサポートをコントロールしている場合、このクリーチャーは+3/+3の修正を受ける。</t>
  </si>
  <si>
    <t>このクリーチャーが戦場に出たとき、あなたが3個以上のサポートをコントロールしている場合、このクリーチャーは+3/+3の修正を受ける。</t>
  </si>
  <si>
    <t>Walker of the Wastes</t>
  </si>
  <si>
    <t>荒地を歩くもの</t>
  </si>
  <si>
    <t>Eldrazi Devastator</t>
  </si>
  <si>
    <t>エルドラージの壊滅させるもの</t>
  </si>
  <si>
    <t>トランプル &amp;br;上陸：あなたのターン終了時まで、このクリーチャーは+2/+2の修正を受ける。</t>
  </si>
  <si>
    <t>Grove Rumbler</t>
  </si>
  <si>
    <t>林の喧騒者</t>
  </si>
  <si>
    <t>トランプル &amp;br;上陸、緑：このクリーチャーは+2/+2の修正を受ける。&amp;br;上陸：このクリーチャーは+1/+1の修正を受ける。</t>
  </si>
  <si>
    <t>上陸：このクリーチャーは+1/+1の修正を受ける。</t>
  </si>
  <si>
    <t>上陸、緑：このクリーチャーは+2/+2の修正を受ける。</t>
  </si>
  <si>
    <t>Oran-Rief Hydra</t>
  </si>
  <si>
    <t>オラン＝リーフのハイドラ</t>
  </si>
  <si>
    <t>呪禁 トランプル</t>
  </si>
  <si>
    <t>Plated Crusher</t>
  </si>
  <si>
    <t>板金鎧の破壊屋</t>
  </si>
  <si>
    <t>欠色 トランプル &amp;br;あなたがコントロールする無色のクリーチャー1体につき、このクリーチャーは+3/+0の修正を受ける。このクリーチャーがプレインズウォーカーにダメージを与えたとき、嚥下1を行う。</t>
  </si>
  <si>
    <t>あなたがコントロールする無色のクリーチャー1体につき、このクリーチャーは+3/+0の修正を受ける。このクリーチャーがプレインズウォーカーにダメージを与えたとき、嚥下1を行う。</t>
  </si>
  <si>
    <t>欠色 トランプル</t>
  </si>
  <si>
    <t>Vile Aggregate</t>
  </si>
  <si>
    <t>不快な集合体</t>
  </si>
  <si>
    <t>Vestige of Emrakul</t>
  </si>
  <si>
    <t>エムラクールの名残</t>
  </si>
  <si>
    <t>トランプル &amp;br;上陸：あなたのターン終了時まで、このクリーチャーは+1/+1の修正を受ける。</t>
  </si>
  <si>
    <t>上陸：あなたのターン終了時まで、このクリーチャーは+1/+1の修正を受ける。</t>
  </si>
  <si>
    <t>Makindi Sliderunner</t>
  </si>
  <si>
    <t>マキンディの滑り駆け</t>
  </si>
  <si>
    <t>トランプル &amp;br;プレイヤー1人が呪文を唱えるたび、このクリーチャーは+1/+1の修正を受ける。</t>
  </si>
  <si>
    <t>プレイヤー1人が呪文を唱えるたび、このクリーチャーは+1/+1の修正を受ける。</t>
  </si>
  <si>
    <t>Managorger Hydra</t>
  </si>
  <si>
    <t>マナ喰らいのハイドラ</t>
  </si>
  <si>
    <t>トランプル</t>
    <phoneticPr fontId="2"/>
  </si>
  <si>
    <t>あなたの次のターン開始時まで、各クリーチャーと各プレインズウォーカーはダメージ軽減を得る。&amp;br;サイクリング3</t>
  </si>
  <si>
    <t>サイクリング3</t>
  </si>
  <si>
    <t>あなたの次のターン開始時まで、各クリーチャーと各プレインズウォーカーはダメージ軽減を得る。</t>
  </si>
  <si>
    <t>Haze of Pollen</t>
  </si>
  <si>
    <t>花粉のもや</t>
  </si>
  <si>
    <t>各クリーチャーと各PW</t>
    <rPh sb="0" eb="1">
      <t>カク</t>
    </rPh>
    <rPh sb="8" eb="9">
      <t>カク</t>
    </rPh>
    <phoneticPr fontId="2"/>
  </si>
  <si>
    <t>クリーチャー1体を対象とする。あなたのターン終了時まで、それはダメージ軽減を得る。&amp;br;サイクリング1</t>
  </si>
  <si>
    <t>クリーチャー1体を対象とする。あなたのターン終了時まで、それはダメージ軽減を得る。</t>
  </si>
  <si>
    <t>Djeru's Resolve</t>
  </si>
  <si>
    <t>デジェルの決意</t>
  </si>
  <si>
    <t>あなたの次のターン開始時まで、あなたがコントロールする各クリーチャーはダメージ軽減と呪禁を得る。</t>
  </si>
  <si>
    <t>Heroic Intervention</t>
  </si>
  <si>
    <t>英雄的介入</t>
  </si>
  <si>
    <t>クリーチャー1体を対象とする。あなたのターン終了時まで、それは+1/0の修整を受けるとともに絆魂とダメージ軽減を得る。</t>
  </si>
  <si>
    <t>Rush of Vitality</t>
  </si>
  <si>
    <t>活力の奔出</t>
  </si>
  <si>
    <t>クリーチャー1体を対象とする。それは+2/+2の修整を受けるとともにダメージ軽減を得る。</t>
  </si>
  <si>
    <t>Built to Last</t>
  </si>
  <si>
    <t>永存確約</t>
  </si>
  <si>
    <t>クリーチャー1体を対象とする。あなたのターン終了時まで、それは+1/0の修正を受けるとともにダメージ軽減を得る。&amp;br;調査を行う。</t>
  </si>
  <si>
    <t>調査を行う。</t>
  </si>
  <si>
    <t>クリーチャー1体を対象とする。あなたのターン終了時まで、それは+1/0の修正を受けるとともにダメージ軽減を得る。</t>
  </si>
  <si>
    <t>Survive the Night</t>
  </si>
  <si>
    <t>今夜を生き延びる</t>
  </si>
  <si>
    <t>クリーチャー1体を対象とする。あなたのターン終了時まで、それに+2/+2の修正とダメージ軽減を与える。</t>
  </si>
  <si>
    <t>Lithomancer's Focus</t>
  </si>
  <si>
    <t>石術師の焦点</t>
  </si>
  <si>
    <t>あなたがコントロールするトークンでないクリーチャー1体が戦場に出たとき、あなたのターン終了時まで、それは速攻とダメージ軽減を得る。</t>
  </si>
  <si>
    <t>Flameshadow Conjuring</t>
  </si>
  <si>
    <t>炎影の妖術</t>
  </si>
  <si>
    <t>トークンでないクリーチャーが出た時：ターン終了時まで</t>
    <rPh sb="14" eb="15">
      <t>デ</t>
    </rPh>
    <rPh sb="16" eb="17">
      <t>トキ</t>
    </rPh>
    <rPh sb="21" eb="24">
      <t>シュウリョウジ</t>
    </rPh>
    <phoneticPr fontId="2"/>
  </si>
  <si>
    <t>戦場に出たトークンでないクリーチャー</t>
    <rPh sb="0" eb="2">
      <t>センジョウ</t>
    </rPh>
    <rPh sb="3" eb="4">
      <t>デ</t>
    </rPh>
    <phoneticPr fontId="2"/>
  </si>
  <si>
    <t>あなたの次のターン開始まで、クリーチャー1体に+1/+1の修正とダメージ軽減を与える。</t>
  </si>
  <si>
    <t>Enshrouding Mist</t>
  </si>
  <si>
    <t>包み込む霧</t>
  </si>
  <si>
    <t>自軍クリーチャー死亡時：ターン終了時まで</t>
    <rPh sb="0" eb="1">
      <t>ジ</t>
    </rPh>
    <rPh sb="1" eb="2">
      <t>グン</t>
    </rPh>
    <rPh sb="8" eb="11">
      <t>シボウジ</t>
    </rPh>
    <rPh sb="15" eb="18">
      <t>シュウリョウジ</t>
    </rPh>
    <phoneticPr fontId="2"/>
  </si>
  <si>
    <t>接死 ダメージ軽減&amp;br;ジェム2個を起動する：あなたのターン終了時まで、あなたがコントロールする他の最初のクリーチャーは+4/0の修整を受ける。&amp;br;あなたが8以上のパワーを持つ他のクリーチャーをコントロールしていないかぎり、このクリーチャーは攻撃できずブロックできない。</t>
  </si>
  <si>
    <t>あなたが8以上のパワーを持つ他のクリーチャーをコントロールしていないかぎり、このクリーチャーは攻撃できずブロックできない。</t>
  </si>
  <si>
    <t>ジェム2個を起動する：あなたのターン終了時まで、あなたがコントロールする他の最初のクリーチャーは+4/0の修整を受ける。</t>
  </si>
  <si>
    <t>接死 ダメージ軽減</t>
  </si>
  <si>
    <t>Rhonas the Indomitable</t>
  </si>
  <si>
    <t>不屈の神ロナス</t>
  </si>
  <si>
    <t>速攻 ダメージ軽減&amp;br;ジェム2個を起動する：あなたはカードを1枚捨てる。その後対戦相手は6点のダメージを受ける。&amp;br;あなたの手札のカードが1枚以下でないかぎり、このクリーチャーは攻撃できずブロックできない。</t>
  </si>
  <si>
    <t>あなたの手札のカードが1枚以下でないかぎり、このクリーチャーは攻撃できずブロックできない。</t>
  </si>
  <si>
    <t>ジェム2個を起動する：あなたはカードを1枚捨てる。その後対戦相手は6点のダメージを受ける。</t>
  </si>
  <si>
    <t>速攻 ダメージ軽減</t>
  </si>
  <si>
    <t>Hazoret the Fervent</t>
  </si>
  <si>
    <t>熱烈の神ハゾレト</t>
  </si>
  <si>
    <t>ダメージ軽減</t>
    <rPh sb="4" eb="6">
      <t>ケイゲン</t>
    </rPh>
    <phoneticPr fontId="2"/>
  </si>
  <si>
    <t>あなたがコントロールする各猫･クリーチャーは+3/+3の修整を受けるとともに絆魂を得る。&amp;br;このクリーチャーが戦場に出たとき、絆魂を持つ1/1の猫・トークンを1体召喚する。</t>
  </si>
  <si>
    <t>このクリーチャーが戦場に出たとき、絆魂を持つ1/1の猫・トークンを1体召喚する。</t>
  </si>
  <si>
    <t>あなたがコントロールする各猫･クリーチャーは+3/+3の修整を受けるとともに絆魂を得る。</t>
  </si>
  <si>
    <t>Regal Caracal</t>
  </si>
  <si>
    <t>威厳あるカラカル</t>
  </si>
  <si>
    <t>猫1/1</t>
    <rPh sb="0" eb="1">
      <t>ネコ</t>
    </rPh>
    <phoneticPr fontId="2"/>
  </si>
  <si>
    <t>ジェム2個を起動する：絆魂を持つ1/1の黒の吸血鬼･騎士・トークンを1体召喚する。</t>
  </si>
  <si>
    <t>Call the Bloodline</t>
  </si>
  <si>
    <t>血統の呼び出し</t>
  </si>
  <si>
    <t>吸血鬼1/1</t>
    <rPh sb="0" eb="3">
      <t>キュウケツキ</t>
    </rPh>
    <phoneticPr fontId="2"/>
  </si>
  <si>
    <t>このサポートがボードに出たとき、クリーチャー1体を対象とする。それは-1/-1の修整を受ける。&amp;br;このサポートがボード上にある間、あなたがコントロールする最初のクリーチャーは+2/+2の修整を受けるとともに絆魂を得る。</t>
  </si>
  <si>
    <t>このサポートがボード上にある間、あなたがコントロールする最初のクリーチャーは+2/+2の修整を受けるとともに絆魂を得る。</t>
  </si>
  <si>
    <t>このサポートがボードに出たとき、クリーチャー1体を対象とする。それは-1/-1の修整を受ける。</t>
  </si>
  <si>
    <t>Cartouche of Ambition</t>
  </si>
  <si>
    <t>野望のカルトーシュ</t>
  </si>
  <si>
    <t>あなたのターン終了時まで、あなたの各クリーチャーは絆魂を得る。&amp;br;覚醒8：速攻を持つ1/1の平地・エレメンタル・トークンを4体召喚する。</t>
  </si>
  <si>
    <t>覚醒8：速攻を持つ1/1の平地・エレメンタル・トークンを4体召喚する。</t>
  </si>
  <si>
    <t>あなたのターン終了時まで、あなたの各クリーチャーは絆魂を得る。</t>
  </si>
  <si>
    <t>Ondu Rising</t>
  </si>
  <si>
    <t>オンドゥの蜂起</t>
  </si>
  <si>
    <t>クリーチャー1体を対象とする。あなたのターン終了時まで、それは+3/+1の修正を受けるとともに絆魂を得る。</t>
  </si>
  <si>
    <t>Grotesque Mutation</t>
  </si>
  <si>
    <t>奇怪な突然変異</t>
  </si>
  <si>
    <t>督励3：このクリーチャーは+3/+2の修整を受けるとともに絆魂を得る。</t>
  </si>
  <si>
    <t>Glory-Bound Initiate</t>
  </si>
  <si>
    <t>栄光半ばの修練者</t>
  </si>
  <si>
    <t>督励3：永続</t>
    <rPh sb="0" eb="2">
      <t>トクレイ</t>
    </rPh>
    <rPh sb="4" eb="6">
      <t>エイゾク</t>
    </rPh>
    <phoneticPr fontId="2"/>
  </si>
  <si>
    <t>各猫</t>
    <rPh sb="0" eb="1">
      <t>カク</t>
    </rPh>
    <rPh sb="1" eb="2">
      <t>ネコ</t>
    </rPh>
    <phoneticPr fontId="2"/>
  </si>
  <si>
    <t>あなたが3個以上の黒ジェムをマッチさせたとき、あなたの次のターン開始時まで、このクリーチャーは絆魂を得る。</t>
  </si>
  <si>
    <t>Prakhata Pillar-Bug</t>
  </si>
  <si>
    <t>プラカタの柱行虫</t>
  </si>
  <si>
    <t>黒ジェム3マッチ：ターン終了時まで</t>
    <rPh sb="0" eb="1">
      <t>クロ</t>
    </rPh>
    <rPh sb="12" eb="15">
      <t>シュウリョウジ</t>
    </rPh>
    <phoneticPr fontId="2"/>
  </si>
  <si>
    <t>絆魂&amp;br;このクリーチャーが戦場に出たとき、あなたのターン終了時まで、あなたがコントロールする他の人間は+2/+2の修正を受けるとともに絆魂を得る。</t>
  </si>
  <si>
    <t>このクリーチャーが戦場に出たとき、あなたのターン終了時まで、あなたがコントロールする他の人間は+2/+2の修正を受けるとともに絆魂を得る。</t>
  </si>
  <si>
    <t>絆魂</t>
  </si>
  <si>
    <t>Heron's Grace Champion</t>
  </si>
  <si>
    <t>優雅な鷺の勇者</t>
  </si>
  <si>
    <t>CIP時手札捨てる：永続</t>
    <rPh sb="3" eb="4">
      <t>ジ</t>
    </rPh>
    <rPh sb="4" eb="6">
      <t>テフダ</t>
    </rPh>
    <rPh sb="6" eb="7">
      <t>ス</t>
    </rPh>
    <rPh sb="10" eb="12">
      <t>エイゾク</t>
    </rPh>
    <phoneticPr fontId="2"/>
  </si>
  <si>
    <t>場に出たクリーチャー</t>
    <rPh sb="0" eb="1">
      <t>バ</t>
    </rPh>
    <rPh sb="2" eb="3">
      <t>デ</t>
    </rPh>
    <phoneticPr fontId="2"/>
  </si>
  <si>
    <t>結集：あなたのターン終了時まで、あなたの各クリーチャーに絆魂を与える。</t>
  </si>
  <si>
    <t>Lantern Scout</t>
  </si>
  <si>
    <t>ランタンの斥候</t>
  </si>
  <si>
    <t>Blood-Cursed Knight</t>
  </si>
  <si>
    <t>CIP時サポートがあれば：永続</t>
    <rPh sb="3" eb="4">
      <t>ジ</t>
    </rPh>
    <rPh sb="13" eb="15">
      <t>エイゾク</t>
    </rPh>
    <phoneticPr fontId="2"/>
  </si>
  <si>
    <t>絆魂&amp;br;このクリーチャーが戦場に出たとき、あなたがコントロールする他の最初のクリーチャーは-1/-1の修整を受ける。</t>
  </si>
  <si>
    <t>このクリーチャーが戦場に出たとき、あなたがコントロールする他の最初のクリーチャーは-1/-1の修整を受ける。</t>
  </si>
  <si>
    <t>クロコダイル</t>
  </si>
  <si>
    <t>Baleful Ammit</t>
  </si>
  <si>
    <t>悪意のアムムト</t>
  </si>
  <si>
    <t>絆魂&amp;br;不朽4</t>
  </si>
  <si>
    <t>不朽4</t>
  </si>
  <si>
    <t>Sacred Cat</t>
  </si>
  <si>
    <t>聖なる猫</t>
  </si>
  <si>
    <t>アモンケットブロック</t>
  </si>
  <si>
    <t>接死 絆魂 &amp;br;このクリーチャーが死亡したとき、あなたがコントロールする各クリーチャーは+4&amp;br;+4の修正を受けるとともに接死を得る。</t>
  </si>
  <si>
    <t>#ERROR!</t>
  </si>
  <si>
    <t>このクリーチャーが死亡したとき、あなたがコントロールする各クリーチャーは+4</t>
  </si>
  <si>
    <t>接死 絆魂</t>
  </si>
  <si>
    <t>Wurmcoil Engine</t>
  </si>
  <si>
    <t>ワームとぐろエンジン</t>
  </si>
  <si>
    <t>Gifted Aetherborn</t>
  </si>
  <si>
    <t>才気ある霊基体</t>
  </si>
  <si>
    <t>絆魂&amp;br;あなたが無色のサポートを唱えたとき、あなたはカードを1枚引く。</t>
  </si>
  <si>
    <t>あなたが無色のサポートを唱えたとき、あなたはカードを1枚引く。</t>
  </si>
  <si>
    <t>Contraband Kingpin</t>
  </si>
  <si>
    <t>禁制品の黒幕</t>
  </si>
  <si>
    <t>カラデシュブロック</t>
  </si>
  <si>
    <t>不敬の皇子、オーメンダール</t>
  </si>
  <si>
    <t>絆魂&amp;br;ジェム1個を起動する：あなたがコントロールする最初のクリーチャーを捨てる。あなたがコントロールする各吸血鬼は+1/+1の修正を受ける。</t>
  </si>
  <si>
    <t>ジェム1個を起動する：あなたがコントロールする最初のクリーチャーを捨てる。あなたがコントロールする各吸血鬼は+1/+1の修正を受ける。</t>
  </si>
  <si>
    <t>Indulgent Aristocrat</t>
  </si>
  <si>
    <t>甘やかす貴種</t>
  </si>
  <si>
    <t>このクリーチャーが死亡したとき、飛行を持つ1/1の白のスピリット・トークンを2体召喚する。</t>
  </si>
  <si>
    <t>絆魂 ディフェンダー</t>
  </si>
  <si>
    <t>イニストラードを覆う影ブロック</t>
  </si>
  <si>
    <t>絆魂 &amp;br;対戦相手がコントロールするクリーチャーが戦場で破壊されたとき、2/2のゾンビを1体召喚する。&amp;br;ジェム3個を起動する：あなたがコントロールする最初のゾンビは-2/-2の修正を受け、このクリーチャーは+2/+2の修正を受ける。</t>
  </si>
  <si>
    <t>ジェム3個を起動する：あなたがコントロールする最初のゾンビは-2/-2の修正を受け、このクリーチャーは+2/+2の修正を受ける。</t>
  </si>
  <si>
    <t>対戦相手がコントロールするクリーチャーが戦場で破壊されたとき、2/2のゾンビを1体召喚する。</t>
  </si>
  <si>
    <t>Kalitas, Traitor of Ghet</t>
  </si>
  <si>
    <t>ゲトの裏切り者、カリタス</t>
  </si>
  <si>
    <t>戦乱のゼンディカーブロック</t>
    <rPh sb="0" eb="2">
      <t>センラン</t>
    </rPh>
    <phoneticPr fontId="2"/>
  </si>
  <si>
    <t>絆魂 高名2</t>
  </si>
  <si>
    <t>War Oracle</t>
  </si>
  <si>
    <t>戦乱の神託者</t>
  </si>
  <si>
    <t>モンク</t>
  </si>
  <si>
    <t>Enlightened Ascetic</t>
  </si>
  <si>
    <t>悟った苦行者</t>
  </si>
  <si>
    <t>絆魂</t>
    <rPh sb="0" eb="1">
      <t>ハン</t>
    </rPh>
    <rPh sb="1" eb="2">
      <t>コン</t>
    </rPh>
    <phoneticPr fontId="2"/>
  </si>
  <si>
    <t>このクリーチャーがプレインズウォーカーに戦闘ダメージを与えたとき、対戦相手がコントロールする最初のクリーチャーは-1/-1の修整を受け、あなたは接死を持つ1/1の蛇･トークンを1体召喚する。</t>
  </si>
  <si>
    <t>Hapatra, Vizier of Poisons</t>
  </si>
  <si>
    <t>毒物の侍臣、ハパチラ</t>
  </si>
  <si>
    <t>蛇1/1</t>
    <rPh sb="0" eb="1">
      <t>ヘビ</t>
    </rPh>
    <phoneticPr fontId="2"/>
  </si>
  <si>
    <t>これがPLに戦闘ダメージを与えた時</t>
    <rPh sb="6" eb="8">
      <t>セントウ</t>
    </rPh>
    <rPh sb="13" eb="14">
      <t>アタ</t>
    </rPh>
    <rPh sb="16" eb="17">
      <t>トキ</t>
    </rPh>
    <phoneticPr fontId="2"/>
  </si>
  <si>
    <t>対戦相手が無色のクリーチャーをコントロールしている：ターン終了時まで</t>
    <rPh sb="0" eb="2">
      <t>タイセン</t>
    </rPh>
    <rPh sb="2" eb="4">
      <t>アイテ</t>
    </rPh>
    <rPh sb="5" eb="7">
      <t>ムショク</t>
    </rPh>
    <rPh sb="29" eb="32">
      <t>シュウリョウジ</t>
    </rPh>
    <phoneticPr fontId="2"/>
  </si>
  <si>
    <t>上陸：あなたがコントロールする最初のクリーチャーは、あなたのターン終了時まで、接死を得るとともに+1/+0の修正を受ける。あなたは1点のライフを得て、対戦相手に1点のダメージを与える。</t>
  </si>
  <si>
    <t>Retreat to Hagra</t>
  </si>
  <si>
    <t>ハグラへの撤退</t>
  </si>
  <si>
    <t>上陸時：ターン終了時まで</t>
    <rPh sb="0" eb="2">
      <t>ジョウリク</t>
    </rPh>
    <rPh sb="2" eb="3">
      <t>ジ</t>
    </rPh>
    <rPh sb="7" eb="10">
      <t>シュウリョウジ</t>
    </rPh>
    <phoneticPr fontId="2"/>
  </si>
  <si>
    <t>クリーチャー1体を対象とする。あなたのターン終了時まで、それは+1/0の修正を受けるとともに接死を得る。</t>
  </si>
  <si>
    <t>Touch of Moonglove</t>
  </si>
  <si>
    <t>ツキノテブクロの浸潤</t>
  </si>
  <si>
    <t>督励2：あなたのターン終了時まで、このクリーチャーは+1/0の修整を受けるとともに接死を得る。</t>
  </si>
  <si>
    <t>Bitterblade Warrior</t>
  </si>
  <si>
    <t>苦刃の戦士</t>
  </si>
  <si>
    <t>Masterpiece</t>
    <phoneticPr fontId="2"/>
  </si>
  <si>
    <t>死亡時：永続</t>
    <rPh sb="0" eb="3">
      <t>シボウジ</t>
    </rPh>
    <rPh sb="4" eb="6">
      <t>エイゾク</t>
    </rPh>
    <phoneticPr fontId="2"/>
  </si>
  <si>
    <t>あなたが3個以上の緑ジェムをマッチさせたとき、あなたの次のターン開始時まで、このクリーチャーは接死を得る。</t>
  </si>
  <si>
    <t>蛇</t>
  </si>
  <si>
    <t>Narnam Cobra</t>
  </si>
  <si>
    <t>ナーナムのコブラ</t>
  </si>
  <si>
    <t>緑ジェム3マッチ：ターン終了時まで</t>
    <rPh sb="0" eb="1">
      <t>ミドリ</t>
    </rPh>
    <rPh sb="12" eb="15">
      <t>シュウリョウジ</t>
    </rPh>
    <phoneticPr fontId="2"/>
  </si>
  <si>
    <t>各ターン開始時に、ジェム1個を黒に変換し、ジェム1個を緑に変換する。&amp;br;昂揚：このクリーチャーは接死を持つ。</t>
  </si>
  <si>
    <t>昂揚：このクリーチャーは接死を持つ。</t>
  </si>
  <si>
    <t>各ターン開始時に、ジェム1個を黒に変換し、ジェム1個を緑に変換する。</t>
  </si>
  <si>
    <t>Deathcap Cultivator</t>
  </si>
  <si>
    <t>死天狗茸の栽培者</t>
  </si>
  <si>
    <t>あなたがライフを得たとき、あなたのターン終了時まで、このクリーチャーは接死を得る。</t>
  </si>
  <si>
    <t>暗殺者</t>
  </si>
  <si>
    <t>Nirkana Assassin</t>
  </si>
  <si>
    <t>ニルカーナの暗殺者</t>
  </si>
  <si>
    <t>ライフを得た時：ターン終了時まで</t>
    <rPh sb="4" eb="5">
      <t>エ</t>
    </rPh>
    <rPh sb="6" eb="7">
      <t>トキ</t>
    </rPh>
    <rPh sb="11" eb="14">
      <t>シュウリョウジ</t>
    </rPh>
    <phoneticPr fontId="2"/>
  </si>
  <si>
    <t>このクリーチャーが戦場に出たとき、クリーチャー1体を対象とする。それに接死を与える。</t>
  </si>
  <si>
    <t>Gnarlroot Trapper</t>
  </si>
  <si>
    <t>節くれ根の罠師</t>
  </si>
  <si>
    <t>接死</t>
  </si>
  <si>
    <t>Narnam Renegade</t>
  </si>
  <si>
    <t>ナーナムの改革派</t>
  </si>
  <si>
    <t>接死&amp;br;あなたがサポートを唱えたとき、あなたはカードを無作為に1枚捨てて1枚引く。</t>
  </si>
  <si>
    <t>あなたがサポートを唱えたとき、あなたはカードを無作為に1枚捨てて1枚引く。</t>
  </si>
  <si>
    <t>Quicksmith Genius</t>
  </si>
  <si>
    <t>天才速製職人</t>
  </si>
  <si>
    <t>接死&amp;br;このクリーチャーが戦場に出たとき、あなたの手札のカードが5枚以下の場合、対戦相手の手札の最後のカードをあなたの手札に移動する。</t>
  </si>
  <si>
    <t>このクリーチャーが戦場に出たとき、あなたの手札のカードが5枚以下の場合、対戦相手の手札の最後のカードをあなたの手札に移動する。</t>
  </si>
  <si>
    <t>Gonti, Lord of Luxury</t>
  </si>
  <si>
    <t>豪華の王、ゴンティ</t>
  </si>
  <si>
    <t>接死&amp;br;このクリーチャーが戦場に出ている間、昂揚：このこのクリーチャーは+2/+2の修正を受ける。</t>
  </si>
  <si>
    <t>このクリーチャーが戦場に出ている間、昂揚：このこのクリーチャーは+2/+2の修正を受ける。</t>
  </si>
  <si>
    <t>ドライアド</t>
  </si>
  <si>
    <t>Gnarlwood Dryad</t>
  </si>
  <si>
    <t>節くれ木のドライアド</t>
  </si>
  <si>
    <t>接死 &amp;br;このクリーチャーが戦場に出たとき、あなたがコントロールする他の各クリーチャーは「このクリーチャーが破壊されたとき、あなたはこのクリーチャーのパワーに等しいライフを得る。」を得る。&amp;br;ジェム2個を起動する：あなたがコントロールする最初のクリーチャーと、対戦相手がコントロールする最初のクリーチャーを破壊する。</t>
  </si>
  <si>
    <t>ジェム2個を起動する：あなたがコントロールする最初のクリーチャーと、対戦相手がコントロールする最初のクリーチャーを破壊する。</t>
  </si>
  <si>
    <t>このクリーチャーが戦場に出たとき、あなたがコントロールする他の各クリーチャーは「このクリーチャーが破壊されたとき、あなたはこのクリーチャーのパワーに等しいライフを得る。」を得る。</t>
  </si>
  <si>
    <t>Ayli, Eternal Pilgrim</t>
  </si>
  <si>
    <t>永代巡礼者、アイリ</t>
  </si>
  <si>
    <t>接死 欠色 &amp;br;このクリーチャーがプレインズウォーカーにダメージを与えたとき、嚥下2を行う。&amp;br;ジェム5個を起動する：カードを1枚引いて、あなたと対戦相手両方に嚥下1を行う。</t>
  </si>
  <si>
    <t>ジェム5個を起動する：カードを1枚引いて、あなたと対戦相手両方に嚥下1を行う。</t>
  </si>
  <si>
    <t>このクリーチャーがプレインズウォーカーにダメージを与えたとき、嚥下2を行う。</t>
  </si>
  <si>
    <t>接死 欠色</t>
  </si>
  <si>
    <t>Fathom Feeder</t>
  </si>
  <si>
    <t>深水の大喰らい</t>
  </si>
  <si>
    <t>接死</t>
    <rPh sb="0" eb="1">
      <t>セツ</t>
    </rPh>
    <rPh sb="1" eb="2">
      <t>シ</t>
    </rPh>
    <phoneticPr fontId="2"/>
  </si>
  <si>
    <t>上陸時</t>
    <rPh sb="0" eb="2">
      <t>ジョウリク</t>
    </rPh>
    <rPh sb="2" eb="3">
      <t>ジ</t>
    </rPh>
    <phoneticPr fontId="2"/>
  </si>
  <si>
    <t>島1/1を3体</t>
    <rPh sb="0" eb="1">
      <t>シマ</t>
    </rPh>
    <rPh sb="6" eb="7">
      <t>タイ</t>
    </rPh>
    <phoneticPr fontId="2"/>
  </si>
  <si>
    <t>覚醒による速攻トークン生成は[[覚醒一覧]]へ</t>
    <rPh sb="0" eb="2">
      <t>カクセイ</t>
    </rPh>
    <rPh sb="5" eb="7">
      <t>ソッコウ</t>
    </rPh>
    <rPh sb="11" eb="13">
      <t>セイセイ</t>
    </rPh>
    <rPh sb="16" eb="18">
      <t>カクセイ</t>
    </rPh>
    <rPh sb="18" eb="20">
      <t>イチラン</t>
    </rPh>
    <phoneticPr fontId="2"/>
  </si>
  <si>
    <t>あなたがコントロールするトークンでないクリーチャーが戦場に出たとき、そのクリーチャーは+2//0の修整を受けるとともに速攻を得る。</t>
  </si>
  <si>
    <t>Hazoret's Favor</t>
  </si>
  <si>
    <t>ハゾレトの指名</t>
  </si>
  <si>
    <t>CIP時：永続</t>
    <rPh sb="3" eb="4">
      <t>ジ</t>
    </rPh>
    <rPh sb="5" eb="7">
      <t>エイゾク</t>
    </rPh>
    <phoneticPr fontId="2"/>
  </si>
  <si>
    <t>トークンでないクリーチャー</t>
    <phoneticPr fontId="2"/>
  </si>
  <si>
    <t>対戦相手がコントロールするクリーチャー1体を対象とする。あなたのターン終了時まで、あなたはそれをコントロールし、それは速攻を得る。&amp;br;サイクリング3</t>
  </si>
  <si>
    <t>対戦相手がコントロールするクリーチャー1体を対象とする。あなたのターン終了時まで、あなたはそれをコントロールし、それは速攻を得る。</t>
  </si>
  <si>
    <t>Limits of Solidarity</t>
  </si>
  <si>
    <t>結束の限界</t>
  </si>
  <si>
    <t>一時コントロール奪取</t>
    <rPh sb="0" eb="2">
      <t>イチジ</t>
    </rPh>
    <rPh sb="8" eb="10">
      <t>ダッシュ</t>
    </rPh>
    <phoneticPr fontId="2"/>
  </si>
  <si>
    <t>このサポートがボードに出たとき、クリーチャー1体を対象とする。あなたのターン終了時まで、それではブロックできない。&amp;br;このサポートがボード上にある間、あなたがコントロールする最初のクリーチャーは+2/+2の修整を受けるとともに速攻を得る。</t>
  </si>
  <si>
    <t>このサポートがボード上にある間、あなたがコントロールする最初のクリーチャーは+2/+2の修整を受けるとともに速攻を得る。</t>
  </si>
  <si>
    <t>このサポートがボードに出たとき、クリーチャー1体を対象とする。あなたのターン終了時まで、それではブロックできない。</t>
  </si>
  <si>
    <t>Cartouche of Zeal</t>
  </si>
  <si>
    <t>激情のカルトーシュ</t>
  </si>
  <si>
    <t>これがいる間</t>
    <rPh sb="5" eb="6">
      <t>アイダ</t>
    </rPh>
    <phoneticPr fontId="2"/>
  </si>
  <si>
    <t>あなたが「勇者の兜」と「魔力の篭手」をコントロールしている場合、あなたがコントロールする最初のクリーチャーは「ブロックされない」を得る。</t>
  </si>
  <si>
    <t>このサポートがボードにある間、あなたがコントロールする最初のクリーチャーは速攻を得る。</t>
  </si>
  <si>
    <t>対戦相手がコントロールする機体1つを対象とする。ターン終了時まで、あなたはそれのコントロールを得る。それは速攻を得る。その後、あなたの手札のマナ･コストが4以下の最初のカードはいっぱいのマナを得る。</t>
  </si>
  <si>
    <t>Kari Zev's Expertise</t>
  </si>
  <si>
    <t>カーリ・ゼヴの巧技</t>
  </si>
  <si>
    <t>対象の機体</t>
    <rPh sb="0" eb="2">
      <t>タイショウ</t>
    </rPh>
    <rPh sb="3" eb="5">
      <t>キタイ</t>
    </rPh>
    <phoneticPr fontId="2"/>
  </si>
  <si>
    <t>このサポートがボードにある間、あなたがコントロールする最初のクリーチャーは+1/+1の修正を受けるとともに速攻を得る。</t>
  </si>
  <si>
    <t>Strider Harness</t>
  </si>
  <si>
    <t>闊歩するものの装具</t>
  </si>
  <si>
    <t>欠色 &amp;br;クリーチャー1体を対象とする。あなたのターン終了時まで、それのコントロールを得る。それは速攻を得る。</t>
  </si>
  <si>
    <t>クリーチャー1体を対象とする。あなたのターン終了時まで、それのコントロールを得る。それは速攻を得る。</t>
  </si>
  <si>
    <t>Turn Against</t>
  </si>
  <si>
    <t>敵対</t>
  </si>
  <si>
    <t>クリーチャー1体を対象とし、それに+1/+1の修正と速攻を与える。</t>
  </si>
  <si>
    <t>Goblin War Paint</t>
  </si>
  <si>
    <t>ゴブリンの戦化粧</t>
  </si>
  <si>
    <t>CIP時：ターン終了時まで</t>
    <rPh sb="3" eb="4">
      <t>ジ</t>
    </rPh>
    <rPh sb="8" eb="11">
      <t>シュウリョウジ</t>
    </rPh>
    <phoneticPr fontId="2"/>
  </si>
  <si>
    <t>クリーチャー1体を対象とし、それに+2/+1の修正と速攻を与える。</t>
  </si>
  <si>
    <t>Infectious Bloodlust</t>
  </si>
  <si>
    <t>伝染性渇血症</t>
  </si>
  <si>
    <t>対戦相手がコントロールする、ディフェンダーまたは到達を持たないクリーチャー1体を対象とする。それは、あなたにコントロールされ、あなたのターン終了時まで速攻を得る。</t>
  </si>
  <si>
    <t>Act of Treason</t>
  </si>
  <si>
    <t>反逆の行動</t>
  </si>
  <si>
    <t>速攻&amp;br;このクリーチャーが戦場に出たとき、あなたの手札の各機体は速攻を得る。</t>
  </si>
  <si>
    <t>このクリーチャーが戦場に出たとき、あなたの手札の各機体は速攻を得る。</t>
  </si>
  <si>
    <t>Speedway Fanatic</t>
  </si>
  <si>
    <t>競走路の熱狂者</t>
  </si>
  <si>
    <t>このクリーチャーが戦場に出たとき、エネルギー化1を行う。&amp;br;超過1：あなたのターン終了時まで、あなたの手札の各クリーチャーは速攻を得る。</t>
  </si>
  <si>
    <t>超過1：あなたのターン終了時まで、あなたの手札の各クリーチャーは速攻を得る。</t>
  </si>
  <si>
    <t>このクリーチャーが戦場に出たとき、エネルギー化1を行う。</t>
  </si>
  <si>
    <t>Spontaneous Artist</t>
  </si>
  <si>
    <t>気ままな芸術家</t>
  </si>
  <si>
    <t>手札の各クリーチャー</t>
    <rPh sb="0" eb="2">
      <t>テフダ</t>
    </rPh>
    <rPh sb="3" eb="4">
      <t>カク</t>
    </rPh>
    <phoneticPr fontId="2"/>
  </si>
  <si>
    <t>クリーチャーCIP時手札1枚捨てる：永続</t>
    <rPh sb="9" eb="10">
      <t>ジ</t>
    </rPh>
    <rPh sb="10" eb="12">
      <t>テフダ</t>
    </rPh>
    <rPh sb="13" eb="14">
      <t>マイ</t>
    </rPh>
    <rPh sb="14" eb="15">
      <t>ス</t>
    </rPh>
    <rPh sb="18" eb="20">
      <t>エイゾク</t>
    </rPh>
    <phoneticPr fontId="2"/>
  </si>
  <si>
    <t>あなたがコントロールする狼男が戦場に出たとき、そのクリーチャーは変身し、+3/+3の修正を受けるとともに速攻を得る。&amp;br;各ターン開始時に、直前のターンにカードが2枚以上唱えられていた場合、このクリーチャーは変身する。</t>
  </si>
  <si>
    <t>あなたがコントロールする狼男が戦場に出たとき、そのクリーチャーは変身し、+3/+3の修正を受けるとともに速攻を得る。</t>
  </si>
  <si>
    <t>Vildin-Pack Alpha</t>
  </si>
  <si>
    <t>ヴィルディン群れの頭目</t>
  </si>
  <si>
    <t>狼男CIP時：永続</t>
    <rPh sb="0" eb="2">
      <t>オオカミオトコ</t>
    </rPh>
    <rPh sb="5" eb="6">
      <t>ジ</t>
    </rPh>
    <rPh sb="7" eb="9">
      <t>エイゾク</t>
    </rPh>
    <phoneticPr fontId="2"/>
  </si>
  <si>
    <t>狼男</t>
    <rPh sb="0" eb="2">
      <t>オオカミオトコ</t>
    </rPh>
    <phoneticPr fontId="2"/>
  </si>
  <si>
    <t>速攻&amp;br;各ターン開始時に、直前のターンにカードが唱えられていなかった場合、このクリーチャーは変身する。&amp;br;あなたがコントロールする狼男が戦場に出たとき、そのクリーチャーは+2/+2の修正を受けるとともに速攻を得る。</t>
  </si>
  <si>
    <t>あなたがコントロールする狼男が戦場に出たとき、そのクリーチャーは+2/+2の修正を受けるとともに速攻を得る。</t>
  </si>
  <si>
    <t>各ターン開始時に、直前のターンにカードが唱えられていなかった場合、このクリーチャーは変身する。</t>
  </si>
  <si>
    <t>Geier Reach Bandit</t>
  </si>
  <si>
    <t>ガイアー岬の山賊</t>
  </si>
  <si>
    <t>あなたが呪文、サポート、またはクリーチャーを唱えたとき、あなたのターン終了時まで、この呪文のマナ・コストは1少なくなる。&amp;br;このクリーチャーが戦場に出たとき、あなたのターン終了時まで、あなたがコントロールする各クリーチャーは速攻を得るとともに+1/+0の修正を受ける。</t>
  </si>
  <si>
    <t>このクリーチャーが戦場に出たとき、あなたのターン終了時まで、あなたがコントロールする各クリーチャーは速攻を得るとともに+1/+0の修正を受ける。</t>
  </si>
  <si>
    <t>あなたが呪文、サポート、またはクリーチャーを唱えたとき、あなたのターン終了時まで、この呪文のマナ・コストは1少なくなる。</t>
  </si>
  <si>
    <t>Reckless Bushwhacker</t>
  </si>
  <si>
    <t>無謀な奇襲隊</t>
  </si>
  <si>
    <t>欠色 &amp;br;無色のクリーチャーが戦場に出たとき、それは速攻を得る。</t>
  </si>
  <si>
    <t>無色のクリーチャーが戦場に出たとき、それは速攻を得る。</t>
  </si>
  <si>
    <t>Forerunner of Slaughter</t>
  </si>
  <si>
    <t>殺戮の先陣</t>
  </si>
  <si>
    <t>無色のクリーチャーCIP：永続</t>
    <rPh sb="0" eb="2">
      <t>ムショク</t>
    </rPh>
    <rPh sb="13" eb="15">
      <t>エイゾク</t>
    </rPh>
    <phoneticPr fontId="2"/>
  </si>
  <si>
    <t>無色のクリーチャー</t>
    <rPh sb="0" eb="2">
      <t>ムショク</t>
    </rPh>
    <phoneticPr fontId="2"/>
  </si>
  <si>
    <t>結集：あなたのターン終了時まで、あなたがコントロールする各クリーチャーに速攻を与える。</t>
  </si>
  <si>
    <t>Chasm Guide</t>
  </si>
  <si>
    <t>地割れの案内人</t>
  </si>
  <si>
    <t>このクリーチャーが戦場に出たとき、対戦相手がコントロールするパワーが2以下のクリーチャー1体を対象とする。あなたのターン終了時まで、あなたはそれのコントロールを得る。また、そのクリーチャーは速攻を得る。</t>
  </si>
  <si>
    <t>Enthralling Victor</t>
  </si>
  <si>
    <t>心酔させる勝者</t>
  </si>
  <si>
    <t>CIP：パワー2以下クリーチャー</t>
    <rPh sb="8" eb="10">
      <t>イカ</t>
    </rPh>
    <phoneticPr fontId="2"/>
  </si>
  <si>
    <t>あなたが呪文またはサポートを唱えたとき、あなたのターン終了時まで、あなたは対戦相手がコントロールする最初のクリーチャーのコントロールを得て、それに速攻を与える。</t>
  </si>
  <si>
    <t>Willbreaker</t>
  </si>
  <si>
    <t>意志を砕く者</t>
  </si>
  <si>
    <t>呪文かサポートを唱える：</t>
    <rPh sb="0" eb="2">
      <t>ジュモン</t>
    </rPh>
    <rPh sb="8" eb="9">
      <t>トナ</t>
    </rPh>
    <phoneticPr fontId="2"/>
  </si>
  <si>
    <t>速攻&amp;br;このクリーチャーが戦場に出たとき、あなたがコントロールする他の最初のクリーチャーは-1/-1の修整を受ける。</t>
  </si>
  <si>
    <t>Crocodile of the Crossing</t>
  </si>
  <si>
    <t>横断地のクロコダイル</t>
  </si>
  <si>
    <t>速攻&amp;br;督励2：あなたのターン終了時まで、対戦相手がコントロールする、ディフェンダーか到達か警戒を持つ最初のクリーチャーではブロックできない。</t>
  </si>
  <si>
    <t>督励2：あなたのターン終了時まで、対戦相手がコントロールする、ディフェンダーか到達か警戒を持つ最初のクリーチャーではブロックできない。</t>
  </si>
  <si>
    <t>Ahn-Crop Crasher</t>
  </si>
  <si>
    <t>アン一門の壊し屋</t>
  </si>
  <si>
    <t>速攻&amp;br;搭乗2</t>
  </si>
  <si>
    <t>Fleetwheel Cruiser</t>
  </si>
  <si>
    <t>高速警備車</t>
  </si>
  <si>
    <t>このクリーチャーが死亡したとき、あなたはあなたの手札をすべて捨てて、その後カードを6枚引く。</t>
  </si>
  <si>
    <t>速攻 ディフェンダー</t>
  </si>
  <si>
    <t>Bomat Courier</t>
  </si>
  <si>
    <t>Ovalchase Dragster</t>
  </si>
  <si>
    <t>楕円競走車</t>
  </si>
  <si>
    <t>速攻&amp;br;このクリーチャーが戦場に出たとき、製造1を行う。</t>
  </si>
  <si>
    <t>Iron League Steed</t>
  </si>
  <si>
    <t>鉄華会の馬</t>
  </si>
  <si>
    <t>速攻&amp;br;このクリーチャーが戦場に出たとき、エネルギー化2を行う。&amp;br;あなたのターン終了時に、ボード上にエネルギー化ジェムがない場合、このクリーチャーを破壊する。そうでないなら、ボード上のジェム1個からエネルギーを取り除く。</t>
  </si>
  <si>
    <t>あなたのターン終了時に、ボード上にエネルギー化ジェムがない場合、このクリーチャーを破壊する。そうでないなら、ボード上のジェム1個からエネルギーを取り除く。</t>
  </si>
  <si>
    <t>Lathnu Hellion</t>
  </si>
  <si>
    <t>ラスヌーのヘリオン</t>
  </si>
  <si>
    <t>Brazen Scourge</t>
  </si>
  <si>
    <t>真鍮の災い魔</t>
  </si>
  <si>
    <t>速攻&amp;br;このクリーチャーが戦場に出たとき、あなたのターン終了時まで、対戦相手がコントロールするクリーチャーはブロックできない。</t>
  </si>
  <si>
    <t>このクリーチャーが戦場に出たとき、あなたのターン終了時まで、対戦相手がコントロールするクリーチャーはブロックできない。</t>
  </si>
  <si>
    <t>スケルトン</t>
  </si>
  <si>
    <t>植物</t>
  </si>
  <si>
    <t>Mournwillow</t>
  </si>
  <si>
    <t>嘆き細工</t>
  </si>
  <si>
    <t>速攻&amp;br;あなたが、合体してこのクリーチャーになったクリーチャー2体のうち一方を唱えた場合、代わりにこのクリーチャーを強化する。&amp;br;このクリーチャーがこの形態に変身したとき、あなたの他のクリーチャーは+2/0の修正を受ける。</t>
  </si>
  <si>
    <t>このクリーチャーがこの形態に変身したとき、あなたの他のクリーチャーは+2/0の修正を受ける。</t>
  </si>
  <si>
    <t>Chittering Host</t>
  </si>
  <si>
    <t>騒がしい徒党</t>
  </si>
  <si>
    <t>速攻&amp;br;各ターン開始時に、直前のターンにカードが唱えられていなかった場合、このクリーチャーは変身する。</t>
  </si>
  <si>
    <t>Village Messenger</t>
  </si>
  <si>
    <t>村の伝書使</t>
  </si>
  <si>
    <t>速攻&amp;br;ジェム1個を起動する：あなたはカードを1枚捨てて1枚引く。</t>
  </si>
  <si>
    <t>ジェム1個を起動する：あなたはカードを1枚捨てて1枚引く。</t>
  </si>
  <si>
    <t>Mad Prophet</t>
  </si>
  <si>
    <t>狂気の預言者</t>
  </si>
  <si>
    <t>欠色 速攻 &amp;br;あなたのターン終了時に、無色のクリーチャーがあなたのコントロール下で戦場にない場合、このクリーチャーを手札に戻す。</t>
  </si>
  <si>
    <t>あなたのターン終了時に、無色のクリーチャーがあなたのコントロール下で戦場にない場合、このクリーチャーを手札に戻す。</t>
  </si>
  <si>
    <t>欠色 速攻</t>
  </si>
  <si>
    <t>Dust Stalker</t>
  </si>
  <si>
    <t>塵の中を忍び寄るもの</t>
  </si>
  <si>
    <t>速攻 &amp;br;緑ジェム3個を起動する：手札の最初のクリーチャーは3マナを得る。</t>
  </si>
  <si>
    <t>緑ジェム3個を起動する：手札の最初のクリーチャーは3マナを得る。</t>
  </si>
  <si>
    <t>Beastcaller Savant</t>
  </si>
  <si>
    <t>獣呼びの学者</t>
  </si>
  <si>
    <t>速攻 呪禁</t>
  </si>
  <si>
    <t>Gaea's Revenge</t>
  </si>
  <si>
    <t>ガイアの復讐者</t>
  </si>
  <si>
    <t>Firefiend Elemental</t>
  </si>
  <si>
    <t>炎魔の精霊</t>
  </si>
  <si>
    <t>速攻</t>
    <rPh sb="0" eb="2">
      <t>ソッコウ</t>
    </rPh>
    <phoneticPr fontId="2"/>
  </si>
  <si>
    <t>このサポートがボードにある間、あなたがコントロールする最初のクリーチャーは0/+4の修正を受ける。&amp;br;あなたが「魔力の篭手」と「稲妻のすね当て」をコントロールしている場合、あなたがコントロールする最初のクリーチャーは呪禁を得る。</t>
  </si>
  <si>
    <t>あなたが「魔力の篭手」と「稲妻のすね当て」をコントロールしている場合、あなたがコントロールする最初のクリーチャーは呪禁を得る。</t>
  </si>
  <si>
    <t>このサポートがボードにある間、あなたがコントロールする最初のクリーチャーは0/+4の修正を受ける。</t>
  </si>
  <si>
    <t>Champion's Helm</t>
  </si>
  <si>
    <t>勇者の兜</t>
  </si>
  <si>
    <t>このクリーチャーが戦場に出ている間、あなたがコントロールする無色の各クリーチャーは呪禁を得る。&amp;br;あなたのターン開始時に、あなたがサポートを1個以上コントロールしている場合、製造1を行い、カードを1枚引く。</t>
  </si>
  <si>
    <t>あなたのターン開始時に、あなたがサポートを1個以上コントロールしている場合、製造1を行い、カードを1枚引く。</t>
  </si>
  <si>
    <t>このクリーチャーが戦場に出ている間、あなたがコントロールする無色の各クリーチャーは呪禁を得る。</t>
  </si>
  <si>
    <t>Padeem, Consul of Innovation</t>
  </si>
  <si>
    <t>発明の領事、パディーム</t>
  </si>
  <si>
    <t>これが出ている間</t>
    <rPh sb="3" eb="4">
      <t>デ</t>
    </rPh>
    <rPh sb="7" eb="8">
      <t>アイダ</t>
    </rPh>
    <phoneticPr fontId="2"/>
  </si>
  <si>
    <t>無色の各クリーチャー</t>
    <rPh sb="0" eb="2">
      <t>ムショク</t>
    </rPh>
    <rPh sb="3" eb="4">
      <t>カク</t>
    </rPh>
    <phoneticPr fontId="2"/>
  </si>
  <si>
    <t>各スピリット</t>
    <rPh sb="0" eb="1">
      <t>カク</t>
    </rPh>
    <phoneticPr fontId="2"/>
  </si>
  <si>
    <t>呪禁&amp;br;現出2</t>
  </si>
  <si>
    <t>現出2</t>
  </si>
  <si>
    <t>呪禁</t>
  </si>
  <si>
    <t>Drownyard Behemoth</t>
  </si>
  <si>
    <t>溺墓のビヒモス</t>
  </si>
  <si>
    <t>呪禁</t>
    <rPh sb="0" eb="1">
      <t>ジュ</t>
    </rPh>
    <rPh sb="1" eb="2">
      <t>キン</t>
    </rPh>
    <phoneticPr fontId="2"/>
  </si>
  <si>
    <t>このサポートがボードに出たとき、あなたは6/4の活力獣・トークンを1体召喚する。&amp;br;あなたがコントロールするカルトーシュ・サポートがボードに出たとき、このサポートをあなたの手札に戻す。&amp;br;このサポートは強化されない。</t>
  </si>
  <si>
    <t>このサポートは強化されない。</t>
  </si>
  <si>
    <t>あなたがコントロールするカルトーシュ・サポートがボードに出たとき、このサポートをあなたの手札に戻す。</t>
  </si>
  <si>
    <t>このサポートがボードに出たとき、あなたは6/4の活力獣・トークンを1体召喚する。</t>
  </si>
  <si>
    <t>Trial of Strength</t>
  </si>
  <si>
    <t>活力の試練</t>
  </si>
  <si>
    <t>このサポートがボードに出たとき、クリーチャー1体かプレインズウォーカー1体を対象とする。それは8点のダメージを受ける。&amp;br;あなたがコントロールするカルトーシュ・サポートがボードに出たとき、このサポートをあなたの手札に戻す。&amp;br;このサポートは強化されない。</t>
  </si>
  <si>
    <t>このサポートがボードに出たとき、クリーチャー1体かプレインズウォーカー1体を対象とする。それは8点のダメージを受ける。</t>
  </si>
  <si>
    <t>Trial of Zeal</t>
  </si>
  <si>
    <t>激情の試練</t>
  </si>
  <si>
    <t>このサポートがボードに出たとき、対戦相手がコントロールするクリーチャー1体を対象とし、それを破壊する。&amp;br;あなたがコントロールするカルトーシュ・サポートがボードに出たとき、このサポートをあなたの手札に戻す。&amp;br;このサポートは強化されない。</t>
  </si>
  <si>
    <t>このサポートがボードに出たとき、対戦相手がコントロールするクリーチャー1体を対象とし、それを破壊する。</t>
  </si>
  <si>
    <t>Trial of Ambition</t>
  </si>
  <si>
    <t>野望の試練</t>
  </si>
  <si>
    <t>このサポートがボードに出たとき、あなたはカードを3枚引く。&amp;br;あなたがコントロールするカルトーシュ・サポートがボードに出たとき、このサポートをあなたの手札に戻す。&amp;br;このサポートは強化されない。</t>
  </si>
  <si>
    <t>このサポートがボードに出たとき、あなたはカードを3枚引く。</t>
  </si>
  <si>
    <t>Trial of Knowledge</t>
  </si>
  <si>
    <t>知識の試練</t>
  </si>
  <si>
    <t>このサポートがボードに出たとき、あなたがコントロールする各クリーチャーは+3/+2の修整を受ける。&amp;br;あなたがコントロールするカルトーシュ・サポートがボードに出たとき、このサポートをあなたの手札に戻す。&amp;br;このサポートは強化されない。</t>
  </si>
  <si>
    <t>このサポートがボードに出たとき、あなたがコントロールする各クリーチャーは+3/+2の修整を受ける。</t>
  </si>
  <si>
    <t>Trial of Solidarity</t>
  </si>
  <si>
    <t>結束の試練</t>
  </si>
  <si>
    <t>*補強されないカード</t>
    <rPh sb="1" eb="3">
      <t>ホキョウ</t>
    </rPh>
    <phoneticPr fontId="2"/>
  </si>
  <si>
    <t>このカードが補強されたとき、これは+1/+1の修正を受ける。</t>
  </si>
  <si>
    <t>Timberpack Wolf</t>
  </si>
  <si>
    <t>森林群れの狼</t>
  </si>
  <si>
    <t>+1/+1修整</t>
    <rPh sb="5" eb="7">
      <t>シュウセイ</t>
    </rPh>
    <phoneticPr fontId="2"/>
  </si>
  <si>
    <t>1枚引く</t>
    <rPh sb="1" eb="2">
      <t>マイ</t>
    </rPh>
    <rPh sb="2" eb="3">
      <t>ヒ</t>
    </rPh>
    <phoneticPr fontId="2"/>
  </si>
  <si>
    <t>このクリーチャーが補強されたとき、あなたは2点のライフを得る。</t>
  </si>
  <si>
    <t>Cleric of the Forward Order</t>
  </si>
  <si>
    <t>前線の僧侶</t>
  </si>
  <si>
    <t>2点回復</t>
    <rPh sb="1" eb="2">
      <t>テン</t>
    </rPh>
    <rPh sb="2" eb="4">
      <t>カイフク</t>
    </rPh>
    <phoneticPr fontId="2"/>
  </si>
  <si>
    <t>*補強された時に誘発する能力を持つカード</t>
    <rPh sb="1" eb="3">
      <t>ホキョウ</t>
    </rPh>
    <rPh sb="6" eb="7">
      <t>トキ</t>
    </rPh>
    <rPh sb="8" eb="10">
      <t>ユウハツ</t>
    </rPh>
    <rPh sb="12" eb="14">
      <t>ノウリョク</t>
    </rPh>
    <rPh sb="15" eb="16">
      <t>モ</t>
    </rPh>
    <phoneticPr fontId="2"/>
  </si>
  <si>
    <t>あなたがコントロールするクリーチャー･トークンが戦場に出たとき、それを強化する。</t>
  </si>
  <si>
    <t>Anointed Procession</t>
  </si>
  <si>
    <t>選定された行進</t>
  </si>
  <si>
    <t>CIP時</t>
    <rPh sb="3" eb="4">
      <t>ジ</t>
    </rPh>
    <phoneticPr fontId="2"/>
  </si>
  <si>
    <t>クリーチャー・トークン</t>
    <phoneticPr fontId="2"/>
  </si>
  <si>
    <t>超過3：あなたがコントロールする各クリーチャーを強化する。</t>
  </si>
  <si>
    <t>Mechanized Production</t>
  </si>
  <si>
    <t>機械化製法</t>
  </si>
  <si>
    <t>超過3</t>
    <rPh sb="0" eb="2">
      <t>チョウカ</t>
    </rPh>
    <phoneticPr fontId="2"/>
  </si>
  <si>
    <t>あなたがコントロールするクリーチャー1体を対象とする。それはあなたがコントロールするクリーチャー1体につき+1/+1の修正を受ける。それを強化する。</t>
  </si>
  <si>
    <t>Altered Ego</t>
  </si>
  <si>
    <t>もう一人の自分</t>
  </si>
  <si>
    <t>あなたがコントロールするクリーチャーが戦場に出たとき、それを強化し、その後このサポートを破壊する。&amp;br;あなたが呪文を唱えたとき、あなたの手札の最初の呪文のマナ・コストはかからなくなる。その後このサポートを破壊する。</t>
  </si>
  <si>
    <t>あなたが呪文を唱えたとき、あなたの手札の最初の呪文のマナ・コストはかからなくなる。その後このサポートを破壊する。</t>
  </si>
  <si>
    <t>あなたがコントロールするクリーチャーが戦場に出たとき、それを強化し、その後このサポートを破壊する。</t>
  </si>
  <si>
    <t>Mirrorpool</t>
  </si>
  <si>
    <t>鏡の池</t>
  </si>
  <si>
    <t>CIPクリーチャー</t>
  </si>
  <si>
    <t>緑ジェム2個を起動する：あなたがコントロールする最初のクリーチャーは強化される。</t>
  </si>
  <si>
    <t>Evolutionary Leap</t>
  </si>
  <si>
    <t>進化の飛躍</t>
  </si>
  <si>
    <t>*能力によって補強するカード</t>
    <rPh sb="1" eb="3">
      <t>ノウリョク</t>
    </rPh>
    <rPh sb="7" eb="9">
      <t>ホキョウ</t>
    </rPh>
    <phoneticPr fontId="2"/>
  </si>
  <si>
    <t>補強</t>
    <phoneticPr fontId="2"/>
  </si>
  <si>
    <t>補強関係</t>
    <phoneticPr fontId="2"/>
  </si>
  <si>
    <t>**アモンケット</t>
    <phoneticPr fontId="2"/>
  </si>
  <si>
    <t>ディフェンダー&amp;br;あなたがコントロールするサポートがボードに出たとき、このクリーチャーは1マナを得る。&amp;br;このクリーチャーが死亡したとき、あなたがサポートを2個以上コントロールしている場合、あなたがコントロールするサポートを2個破壊し、このクリーチャーをあなたの手札に戻す。</t>
    <phoneticPr fontId="2"/>
  </si>
  <si>
    <t>HOU</t>
  </si>
  <si>
    <t>従順な召使い</t>
  </si>
  <si>
    <t>英雄的行動</t>
  </si>
  <si>
    <t>エイヴンの葦原忍び</t>
  </si>
  <si>
    <t>Aven Reedstalker</t>
  </si>
  <si>
    <t>最後の明日の予見者</t>
  </si>
  <si>
    <t>呻きの壁</t>
  </si>
  <si>
    <t>永遠1</t>
  </si>
  <si>
    <t>残忍な野猫</t>
  </si>
  <si>
    <t>威厳ある万卒隊長</t>
  </si>
  <si>
    <t>Majestic Myriarch</t>
  </si>
  <si>
    <t>ディフェンダー 飛行 呪禁</t>
  </si>
  <si>
    <t>このクリーチャーが戦場に出たとき、これは+X/+Xの修整を受ける。Xはあなたがコントロールするクリーチャーの総数の3倍に等しい。</t>
  </si>
  <si>
    <t>ディフェンダー 飛行 呪禁&amp;br;このクリーチャーが戦場に出たとき、これは+X/+Xの修整を受ける。Xはあなたがコントロールするクリーチャーの総数の3倍に等しい。</t>
  </si>
  <si>
    <t>忘れられた王族の壁</t>
  </si>
  <si>
    <t>救済の恩寵</t>
  </si>
  <si>
    <t>型破りな戦術</t>
  </si>
  <si>
    <t>Unconventional Tactics</t>
  </si>
  <si>
    <t>(クリーチャー1体を対象とする。あなたの次のターン開始時までそれは+3/+3の修整を受けるとともに飛行とディフェンダーを得る。)</t>
  </si>
  <si>
    <t>(ゾンビがあなたのコントロール下で戦場に出るたび、これが墓地にあるならあなたの手札に戻す。)</t>
  </si>
  <si>
    <t>(クリーチャー1体を対象とする。あなたの次のターン開始時までそれは+3/+3の修整を受けるとともに飛行とディフェンダーを得る。)&amp;br;(ゾンビがあなたのコントロール下で戦場に出るたび、これが墓地にあるならあなたの手札に戻す。)</t>
  </si>
  <si>
    <t>禍鞭の懲罰者</t>
  </si>
  <si>
    <t>**破滅の刻</t>
    <rPh sb="2" eb="4">
      <t>ハメツ</t>
    </rPh>
    <rPh sb="5" eb="6">
      <t>コク</t>
    </rPh>
    <phoneticPr fontId="2"/>
  </si>
  <si>
    <t>対象2体</t>
    <rPh sb="0" eb="2">
      <t>タイショウ</t>
    </rPh>
    <rPh sb="3" eb="4">
      <t>タイ</t>
    </rPh>
    <phoneticPr fontId="2"/>
  </si>
  <si>
    <t>対象3体</t>
    <rPh sb="0" eb="2">
      <t>タイショウ</t>
    </rPh>
    <rPh sb="3" eb="4">
      <t>タイ</t>
    </rPh>
    <phoneticPr fontId="2"/>
  </si>
  <si>
    <t>*ディフェンダーを与える呪文やサポート</t>
    <rPh sb="9" eb="10">
      <t>アタ</t>
    </rPh>
    <rPh sb="12" eb="14">
      <t>ジュモン</t>
    </rPh>
    <phoneticPr fontId="2"/>
  </si>
  <si>
    <t>活力の贈り物</t>
  </si>
  <si>
    <t>ラムナプのハイドラ</t>
  </si>
  <si>
    <t>オベリスクの蜘蛛</t>
  </si>
  <si>
    <t>苦弓の名射手</t>
  </si>
  <si>
    <t>**アモンケット</t>
    <phoneticPr fontId="2"/>
  </si>
  <si>
    <t>不動の歩哨</t>
  </si>
  <si>
    <t>Steadfast Sentinel</t>
  </si>
  <si>
    <t>警戒&amp;br;永遠1</t>
  </si>
  <si>
    <t>結束に仕える者</t>
  </si>
  <si>
    <t>Steward of Solidarity</t>
  </si>
  <si>
    <t>督励1：あなたは警戒を持つ1/1の戦士･トークンを1体召喚する。</t>
  </si>
  <si>
    <t>糾弾の天使</t>
  </si>
  <si>
    <t>Angel of Condemnation</t>
  </si>
  <si>
    <t>督励3：対戦相手がコントロールする最初のクリーチャーを追放する。</t>
  </si>
  <si>
    <t>飛行 警戒&amp;br;督励3：対戦相手がコントロールする最初のクリーチャーを追放する。</t>
  </si>
  <si>
    <t>目を開いた者、デジェル</t>
  </si>
  <si>
    <t>Djeru, With Eyes Open</t>
  </si>
  <si>
    <t>(あなたが受けるダメージを10軽減させる。)</t>
  </si>
  <si>
    <t>警戒&amp;br;(あなたが受けるダメージを10軽減させる。)</t>
  </si>
  <si>
    <t>強靭な狩り手</t>
  </si>
  <si>
    <t>Tenacious Hunter</t>
  </si>
  <si>
    <t>警戒 接死</t>
  </si>
  <si>
    <t>Authority</t>
  </si>
  <si>
    <t>余波3：あなたのターン終了時まで、対戦相手がコントロールする最初の2体のクリーチャーを無効化する。あなたの次のターン開始時まで、あなたがコントロールする各クリーチャーは警戒を得る。</t>
  </si>
  <si>
    <t>旗幟+鮮明</t>
  </si>
  <si>
    <t>督励1：&amp;br;人間・戦士1/1</t>
    <rPh sb="0" eb="2">
      <t>トクレイ</t>
    </rPh>
    <rPh sb="8" eb="10">
      <t>ニンゲン</t>
    </rPh>
    <rPh sb="11" eb="13">
      <t>センシ</t>
    </rPh>
    <phoneticPr fontId="2"/>
  </si>
  <si>
    <t>余波3:次ターンまで</t>
    <rPh sb="0" eb="2">
      <t>ヨハ</t>
    </rPh>
    <rPh sb="4" eb="5">
      <t>ジ</t>
    </rPh>
    <phoneticPr fontId="2"/>
  </si>
  <si>
    <t>尽きぬ希望のエイヴン</t>
  </si>
  <si>
    <t>Aven of Enduring Hope</t>
  </si>
  <si>
    <t>このクリーチャーが戦場に出たとき、あなたは3点のライフを得る。</t>
  </si>
  <si>
    <t>飛行&amp;br;このクリーチャーが戦場に出たとき、あなたは3点のライフを得る。</t>
  </si>
  <si>
    <t>不屈のエイヴン</t>
  </si>
  <si>
    <t>Dauntless Aven</t>
  </si>
  <si>
    <t>このクリーチャーが攻撃したとき、あなたがコントロールする無効化されている最初のクリーチャーを有効化する。</t>
  </si>
  <si>
    <t>飛行&amp;br;このクリーチャーが攻撃したとき、あなたがコントロールする無効化されている最初のクリーチャーを有効化する。</t>
  </si>
  <si>
    <t>空からの導き手</t>
  </si>
  <si>
    <t>Aerial Guide</t>
  </si>
  <si>
    <t>あなたのターンの戦闘開始時に、あなたのターン終了時まで、あなたが紺とトールする飛行を持たない最初のクリーチャーは飛行を得る。</t>
  </si>
  <si>
    <t>飛行&amp;br;あなたのターンの戦闘開始時に、あなたのターン終了時まで、あなたが紺とトールする飛行を持たない最初のクリーチャーは飛行を得る。</t>
  </si>
  <si>
    <t>敏捷な妨害術師</t>
  </si>
  <si>
    <t>Nimble Obstructionist</t>
  </si>
  <si>
    <t>あなたがこのカードをサイクリングしたとき、対戦相手がコントロールする各起動ジェムを破壊する。</t>
  </si>
  <si>
    <t>サイクリング6</t>
  </si>
  <si>
    <t>飛行&amp;br;あなたがこのカードをサイクリングしたとき、対戦相手がコントロールする各起動ジェムを破壊する。&amp;br;サイクリング6</t>
  </si>
  <si>
    <t>不吉なスフィンクス</t>
  </si>
  <si>
    <t>Ominous Sphinx</t>
  </si>
  <si>
    <t>あなたがカードをサイクリングしたとき、あなたの次のターン開始時まで、対戦相手がコントロールする最初のクリーチャーは-4/0の修整を受ける。</t>
  </si>
  <si>
    <t>飛行&amp;br;あなたがカードをサイクリングしたとき、あなたの次のターン開始時まで、対戦相手がコントロールする最初のクリーチャーは-4/0の修整を受ける。</t>
  </si>
  <si>
    <t>羊頭スフィンクスの君主、アネシ</t>
  </si>
  <si>
    <t>Unesh, Criosphinx Sovereign</t>
  </si>
  <si>
    <t>あなたの手札のスフィンクス･クリーチャーはマナ･コストが6少なくなる。</t>
  </si>
  <si>
    <t>このクリーチャーが戦場に出たとき、あなたが手札でコントロールするカードが4枚以下の場合、対戦相手のライブラリーの最初の2枚のカードをあなたの手札に取ってくる。</t>
  </si>
  <si>
    <t>飛行&amp;br;あなたの手札のスフィンクス･クリーチャーはマナ･コストが6少なくなる。&amp;br;このクリーチャーが戦場に出たとき、あなたが手札でコントロールするカードが4枚以下の場合、対戦相手のライブラリーの最初の2枚のカードをあなたの手札に取ってくる。</t>
  </si>
  <si>
    <t>屍肉の金切り声上げ</t>
  </si>
  <si>
    <t>Carrion Screecher</t>
  </si>
  <si>
    <t>黙示録の悪魔</t>
  </si>
  <si>
    <t>Apocalypse Demon</t>
  </si>
  <si>
    <t>このクリーチャーが戦場に出たとき、これは+X/+Xの修整を受ける。Xはあなたの墓地のカードの枚数に等しい。</t>
  </si>
  <si>
    <t>飛行&amp;br;このクリーチャーが戦場に出たとき、これは+X/+Xの修整を受ける。Xはあなたの墓地のカードの枚数に等しい。</t>
  </si>
  <si>
    <t>穢れた血、ラザケシュ</t>
  </si>
  <si>
    <t>Razaketh, the Foulblooded</t>
  </si>
  <si>
    <t>あなたがコントロールするクリーチャーが死亡したとき、あなたは10点のダメージを受ける。その後、あなたのライブラリーの最初のクリーチャーを取ってきて、それに10マナを与える。</t>
  </si>
  <si>
    <t>飛行 トランプル&amp;br;あなたがコントロールするクリーチャーが死亡したとき、あなたは10点のダメージを受ける。その後、あなたのライブラリーの最初のクリーチャーを取ってきて、それに10マナを与える。</t>
  </si>
  <si>
    <t>血水の化身</t>
  </si>
  <si>
    <t>Bloodwater Entity</t>
  </si>
  <si>
    <t>あなたが呪文を唱えたとき、あなたのターン終了時まで、このクリーチャーは+1/+1の修整を受ける。</t>
  </si>
  <si>
    <t>このクリーチャーが戦場に出たとき、あなたの墓地に置かれた最後の呪文をあなたのライブラリーの一番上へ移動する。</t>
  </si>
  <si>
    <t>飛行&amp;br;あなたが呪文を唱えたとき、あなたのターン終了時まで、このクリーチャーは+1/+1の修整を受ける。&amp;br;このクリーチャーが戦場に出たとき、あなたの墓地に置かれた最後の呪文をあなたのライブラリーの一番上へ移動する。</t>
  </si>
  <si>
    <t>蝗の神</t>
  </si>
  <si>
    <t>The Locust God</t>
  </si>
  <si>
    <t>(ジェム3個を起動する：あなたは手札を1枚捨てて、カードを1枚引く。&amp;br;あなたがカードを1枚引くたび、飛行と速攻を持つ1/1の昆虫・トークンを1体召喚する。)</t>
  </si>
  <si>
    <t>(あなたのターン開始時に、このクリーチャーがあなたの墓地にあった場合、これをあなたの手札に戻す。)</t>
  </si>
  <si>
    <t>飛行&amp;br;(ジェム3個を起動する：あなたは手札を1枚捨てて、カードを1枚引く。&amp;br;あなたがカードを1枚引くたび、飛行と速攻を持つ1/1の昆虫・トークンを1体召喚する。)&amp;br;(あなたのターン開始時に、このクリーチャーがあなたの墓地にあった場合、これをあなたの手札に戻す。)</t>
  </si>
  <si>
    <t>川ヤツガシラ</t>
  </si>
  <si>
    <t>River Hoopoe</t>
  </si>
  <si>
    <t>ジェム1個を起動する：あなたは3点のライフを得て、カードを1枚引く。</t>
  </si>
  <si>
    <t>飛行&amp;br;ジェム1個を起動する：あなたは3点のライフを得て、カードを1枚引く。</t>
  </si>
  <si>
    <t>王神の天使</t>
  </si>
  <si>
    <t>Angel of the God-Pharaoh</t>
  </si>
  <si>
    <t>飛行&amp;br;サイクリング3</t>
  </si>
  <si>
    <t>謎変化</t>
  </si>
  <si>
    <t>Riddleform</t>
  </si>
  <si>
    <t>(あなたが呪文かサポートを唱えるたび、飛行と速攻を持つ1/1のスフィンクストークンを戦場に出す。ターン終了時にそれらを破壊する。)</t>
  </si>
  <si>
    <t>非飛行の最初のクリーチャー</t>
    <rPh sb="0" eb="1">
      <t>ヒ</t>
    </rPh>
    <rPh sb="1" eb="3">
      <t>ヒコウ</t>
    </rPh>
    <rPh sb="4" eb="6">
      <t>サイショ</t>
    </rPh>
    <phoneticPr fontId="2"/>
  </si>
  <si>
    <t>呪文かサポート詠唱時</t>
    <rPh sb="0" eb="2">
      <t>ジュモン</t>
    </rPh>
    <rPh sb="7" eb="9">
      <t>エイショウ</t>
    </rPh>
    <rPh sb="9" eb="10">
      <t>ジ</t>
    </rPh>
    <phoneticPr fontId="2"/>
  </si>
  <si>
    <t>昆虫1/1</t>
    <rPh sb="0" eb="2">
      <t>コンチュウ</t>
    </rPh>
    <phoneticPr fontId="2"/>
  </si>
  <si>
    <t>スフィンクス1/1</t>
    <phoneticPr fontId="2"/>
  </si>
  <si>
    <t>自分がドローする度</t>
    <rPh sb="0" eb="2">
      <t>ジブン</t>
    </rPh>
    <rPh sb="8" eb="9">
      <t>タビ</t>
    </rPh>
    <phoneticPr fontId="2"/>
  </si>
  <si>
    <t>夢盗人</t>
  </si>
  <si>
    <t>Dreamstealer</t>
  </si>
  <si>
    <t>このクリーチャーが対戦相手に戦闘ダメージを与えたとき、対戦相手はカードを1枚捨てる。</t>
  </si>
  <si>
    <t>威迫&amp;br;このクリーチャーが対戦相手に戦闘ダメージを与えたとき、対戦相手はカードを1枚捨てる。&amp;br;永遠1</t>
  </si>
  <si>
    <t>ケンラの潰し屋</t>
  </si>
  <si>
    <t>Khenra Scrapper</t>
  </si>
  <si>
    <t>督励2：クリーチャー1体を対象とする。あなたのターン終了時まで、それは+2/0の修整を受ける。</t>
  </si>
  <si>
    <t>威迫&amp;br;督励2：クリーチャー1体を対象とする。あなたのターン終了時まで、それは+2/0の修整を受ける。</t>
  </si>
  <si>
    <t>Despair</t>
  </si>
  <si>
    <t>余波3：あなたがコントロールする各クリーチャーは威迫と｢このクリーチャーが戦闘ダメージを与えたとき、対戦相手はカードを1枚捨てる。」を得る。</t>
  </si>
  <si>
    <t>花崗岩のタイタン</t>
  </si>
  <si>
    <t>Granitic Titan</t>
  </si>
  <si>
    <t>威迫&amp;br;サイクリング3</t>
  </si>
  <si>
    <t>0(余波起動)</t>
    <rPh sb="2" eb="4">
      <t>ヨハ</t>
    </rPh>
    <rPh sb="4" eb="6">
      <t>キドウ</t>
    </rPh>
    <phoneticPr fontId="2"/>
  </si>
  <si>
    <t>苦闘&gt;悪戦+苦闘</t>
    <phoneticPr fontId="2"/>
  </si>
  <si>
    <t>余波3：永続</t>
    <rPh sb="0" eb="2">
      <t>ヨハ</t>
    </rPh>
    <rPh sb="4" eb="6">
      <t>エイゾク</t>
    </rPh>
    <phoneticPr fontId="2"/>
  </si>
  <si>
    <t>不動のアルマサウルス</t>
  </si>
  <si>
    <t>Steadfast Armasaur</t>
  </si>
  <si>
    <t>恐竜</t>
    <rPh sb="0" eb="2">
      <t>キョウリュウ</t>
    </rPh>
    <phoneticPr fontId="1"/>
  </si>
  <si>
    <t xml:space="preserve">警戒  </t>
  </si>
  <si>
    <t>ジェム2個を起動する：対戦相手がコントロールする、ディフェンダーか警戒か到達を持つ最初のクリーチャーに、これのタフネスに等しい点数のダメージを与える。</t>
    <rPh sb="4" eb="5">
      <t>コ</t>
    </rPh>
    <rPh sb="6" eb="8">
      <t>キドウ</t>
    </rPh>
    <rPh sb="11" eb="15">
      <t>タイセンアイテ</t>
    </rPh>
    <rPh sb="33" eb="35">
      <t>ケイカイ</t>
    </rPh>
    <rPh sb="36" eb="38">
      <t>トウタツ</t>
    </rPh>
    <rPh sb="39" eb="40">
      <t>モ</t>
    </rPh>
    <rPh sb="41" eb="43">
      <t>サイショ</t>
    </rPh>
    <rPh sb="60" eb="61">
      <t>ヒト</t>
    </rPh>
    <rPh sb="63" eb="65">
      <t>テンスウ</t>
    </rPh>
    <rPh sb="71" eb="72">
      <t>アタ</t>
    </rPh>
    <phoneticPr fontId="1"/>
  </si>
  <si>
    <t>警戒  &amp;br;ジェム2個を起動する：対戦相手がコントロールする、ディフェンダーか警戒か到達を持つ最初のクリーチャーに、これのタフネスに等しい点数のダメージを与える。</t>
  </si>
  <si>
    <t>キンジャーリの呼び手</t>
  </si>
  <si>
    <t>Kinjalli's Caller</t>
  </si>
  <si>
    <t>人間</t>
    <rPh sb="0" eb="2">
      <t>ニンゲン</t>
    </rPh>
    <phoneticPr fontId="1"/>
  </si>
  <si>
    <t xml:space="preserve">ディフェンダー  </t>
  </si>
  <si>
    <t>このクリーチャーが戦場に出ている間、あなたの手札の恐竜・カードのマナ・コストは2少なくなる。</t>
    <rPh sb="9" eb="11">
      <t>センジョウ</t>
    </rPh>
    <rPh sb="12" eb="13">
      <t>デ</t>
    </rPh>
    <rPh sb="16" eb="17">
      <t>アイダ</t>
    </rPh>
    <rPh sb="22" eb="24">
      <t>テフダ</t>
    </rPh>
    <rPh sb="25" eb="27">
      <t>キョウリュウ</t>
    </rPh>
    <rPh sb="40" eb="41">
      <t>スク</t>
    </rPh>
    <phoneticPr fontId="1"/>
  </si>
  <si>
    <t>ディフェンダー  &amp;br;このクリーチャーが戦場に出ている間、あなたの手札の恐竜・カードのマナ・コストは2少なくなる。</t>
  </si>
  <si>
    <t>岸の守り手</t>
  </si>
  <si>
    <t>Shore Keeper</t>
  </si>
  <si>
    <t>三葉虫</t>
    <rPh sb="0" eb="3">
      <t>サンヨウチュウ</t>
    </rPh>
    <phoneticPr fontId="1"/>
  </si>
  <si>
    <t>このクリーチャーが死亡した時、青ジェムが6個以上ある場合、カードを3枚引く。</t>
    <rPh sb="9" eb="11">
      <t>シボウ</t>
    </rPh>
    <rPh sb="13" eb="14">
      <t>トキ</t>
    </rPh>
    <rPh sb="15" eb="16">
      <t>アオ</t>
    </rPh>
    <rPh sb="21" eb="22">
      <t>コ</t>
    </rPh>
    <rPh sb="22" eb="24">
      <t>イジョウ</t>
    </rPh>
    <rPh sb="26" eb="28">
      <t>バアイ</t>
    </rPh>
    <rPh sb="34" eb="36">
      <t>マイヒ</t>
    </rPh>
    <phoneticPr fontId="1"/>
  </si>
  <si>
    <t>ディフェンダー  &amp;br;このクリーチャーが死亡した時、青ジェムが6個以上ある場合、カードを3枚引く。</t>
  </si>
  <si>
    <t>深根の戦士</t>
  </si>
  <si>
    <t>Deeproot Warrior</t>
  </si>
  <si>
    <t>マーフォーク</t>
  </si>
  <si>
    <t>戦士</t>
    <rPh sb="0" eb="2">
      <t>センシ</t>
    </rPh>
    <phoneticPr fontId="1"/>
  </si>
  <si>
    <t>このクリーチャーが攻撃するたび、対戦相手がディフェンダーを持つクリーチャーをコントロールしている場合、ターン終了時までこのクリーチャーは+1/+1の修正を受ける。</t>
    <rPh sb="9" eb="11">
      <t>コウゲキ</t>
    </rPh>
    <rPh sb="16" eb="18">
      <t>タイセン</t>
    </rPh>
    <rPh sb="18" eb="20">
      <t>アイテ</t>
    </rPh>
    <rPh sb="29" eb="30">
      <t>モ</t>
    </rPh>
    <rPh sb="48" eb="50">
      <t>バアイ</t>
    </rPh>
    <rPh sb="54" eb="57">
      <t>シュウリョウジ</t>
    </rPh>
    <rPh sb="74" eb="76">
      <t>シュウセイ</t>
    </rPh>
    <rPh sb="77" eb="78">
      <t>ウ</t>
    </rPh>
    <phoneticPr fontId="1"/>
  </si>
  <si>
    <t>このクリーチャーが攻撃するたび、対戦相手がディフェンダーを持つクリーチャーをコントロールしている場合、ターン終了時までこのクリーチャーは+1/+1の修正を受ける。</t>
  </si>
  <si>
    <t>イクサーリの卜占師</t>
  </si>
  <si>
    <t>Ixalli's Diviner</t>
  </si>
  <si>
    <t>このクリーチャーが戦場に出たとき、これは探検1を行う。</t>
    <rPh sb="9" eb="11">
      <t>センジョウ</t>
    </rPh>
    <rPh sb="12" eb="13">
      <t>デ</t>
    </rPh>
    <rPh sb="20" eb="22">
      <t>タンケン</t>
    </rPh>
    <rPh sb="24" eb="25">
      <t>オコナ</t>
    </rPh>
    <phoneticPr fontId="1"/>
  </si>
  <si>
    <t>ディフェンダー  &amp;br;このクリーチャーが戦場に出たとき、これは探検1を行う。</t>
  </si>
  <si>
    <t>*ディフェンダーを持つクリーチャーを召喚する呪文やサポート</t>
    <rPh sb="9" eb="10">
      <t>モ</t>
    </rPh>
    <rPh sb="18" eb="20">
      <t>ショウカン</t>
    </rPh>
    <rPh sb="22" eb="24">
      <t>ジュモン</t>
    </rPh>
    <phoneticPr fontId="2"/>
  </si>
  <si>
    <t>探査の短剣</t>
  </si>
  <si>
    <t>Dowsing Dagger</t>
  </si>
  <si>
    <t>装備品</t>
    <rPh sb="0" eb="2">
      <t>ソウビ</t>
    </rPh>
    <rPh sb="2" eb="3">
      <t>ヒン</t>
    </rPh>
    <phoneticPr fontId="1"/>
  </si>
  <si>
    <t>このサポートがボード上に出たとき、ディフェンダーとダメージ軽減を持つ0/2の植物・クリーチャー・トークン2体を対戦相手のコントロール下で生成する。</t>
    <rPh sb="29" eb="31">
      <t>ケイゲン</t>
    </rPh>
    <rPh sb="32" eb="33">
      <t>モ</t>
    </rPh>
    <rPh sb="38" eb="40">
      <t>ショクブツ</t>
    </rPh>
    <rPh sb="53" eb="54">
      <t>タイ</t>
    </rPh>
    <rPh sb="55" eb="57">
      <t>タイセン</t>
    </rPh>
    <rPh sb="57" eb="59">
      <t>アイテ</t>
    </rPh>
    <rPh sb="66" eb="67">
      <t>カ</t>
    </rPh>
    <rPh sb="68" eb="70">
      <t>セイセイ</t>
    </rPh>
    <phoneticPr fontId="1"/>
  </si>
  <si>
    <t>あなたの最初のクリーチャーは+2/+1の修正を受ける。</t>
    <rPh sb="4" eb="6">
      <t>サイショ</t>
    </rPh>
    <rPh sb="20" eb="22">
      <t>シュウセイ</t>
    </rPh>
    <rPh sb="23" eb="24">
      <t>ウ</t>
    </rPh>
    <phoneticPr fontId="1"/>
  </si>
  <si>
    <t>あなたの最初のクリーチャーが戦闘ダメージを与えるたび、このサポートを変身させる。</t>
    <rPh sb="4" eb="6">
      <t>サイショ</t>
    </rPh>
    <rPh sb="14" eb="16">
      <t>セントウ</t>
    </rPh>
    <rPh sb="21" eb="22">
      <t>アタ</t>
    </rPh>
    <rPh sb="34" eb="36">
      <t>ヘンシン</t>
    </rPh>
    <phoneticPr fontId="1"/>
  </si>
  <si>
    <t>XLN</t>
  </si>
  <si>
    <t>XLN</t>
    <phoneticPr fontId="2"/>
  </si>
  <si>
    <t>このサポートがボード上に出たとき、ディフェンダーとダメージ軽減を持つ0/2の植物・クリーチャー・トークン2体を対戦相手のコントロール下で生成する。&amp;br;あなたの最初のクリーチャーは+2/+1の修正を受ける。&amp;br;あなたの最初のクリーチャーが戦闘ダメージを与えるたび、このサポートを変身させる。</t>
    <phoneticPr fontId="2"/>
  </si>
  <si>
    <t>ボード上に出た時：&amp;br;対戦相手に植物0/2を2体</t>
    <rPh sb="3" eb="4">
      <t>ジョウ</t>
    </rPh>
    <rPh sb="5" eb="6">
      <t>デ</t>
    </rPh>
    <rPh sb="7" eb="8">
      <t>トキ</t>
    </rPh>
    <rPh sb="13" eb="15">
      <t>タイセン</t>
    </rPh>
    <rPh sb="15" eb="17">
      <t>アイテ</t>
    </rPh>
    <rPh sb="18" eb="20">
      <t>ショクブツ</t>
    </rPh>
    <rPh sb="25" eb="26">
      <t>タイ</t>
    </rPh>
    <phoneticPr fontId="2"/>
  </si>
  <si>
    <t>**イクサラン</t>
    <phoneticPr fontId="2"/>
  </si>
  <si>
    <t>v2.4.0現在イクサランに到達持ちカードは存在していない。</t>
    <rPh sb="6" eb="8">
      <t>ゲンザイ</t>
    </rPh>
    <rPh sb="14" eb="16">
      <t>トウタツ</t>
    </rPh>
    <rPh sb="16" eb="17">
      <t>モ</t>
    </rPh>
    <rPh sb="22" eb="24">
      <t>ソンザイ</t>
    </rPh>
    <phoneticPr fontId="2"/>
  </si>
  <si>
    <t>薄暮の賛美者</t>
  </si>
  <si>
    <t>Glorifier of Dusk</t>
  </si>
  <si>
    <t>吸血鬼</t>
    <rPh sb="0" eb="3">
      <t>キュウケツキ</t>
    </rPh>
    <phoneticPr fontId="1"/>
  </si>
  <si>
    <t>兵士</t>
    <rPh sb="0" eb="2">
      <t>ヘイシ</t>
    </rPh>
    <phoneticPr fontId="1"/>
  </si>
  <si>
    <t>白ジェム2個を起動する：ターン終了時まで、このクリーチャーは警戒を得る。1点のライフを失う。</t>
    <rPh sb="0" eb="1">
      <t>シロ</t>
    </rPh>
    <rPh sb="5" eb="6">
      <t>コ</t>
    </rPh>
    <rPh sb="7" eb="9">
      <t>キドウ</t>
    </rPh>
    <rPh sb="15" eb="18">
      <t>シュウリョウジ</t>
    </rPh>
    <rPh sb="30" eb="32">
      <t>ケイカイ</t>
    </rPh>
    <rPh sb="33" eb="34">
      <t>エ</t>
    </rPh>
    <rPh sb="37" eb="38">
      <t>テン</t>
    </rPh>
    <rPh sb="43" eb="44">
      <t>ウシナ</t>
    </rPh>
    <phoneticPr fontId="1"/>
  </si>
  <si>
    <t>黒ジェム2個を起動する：ターン終了時まで、このクリーチャーは飛行を得る。1点のライフを失う。</t>
    <rPh sb="0" eb="1">
      <t>クロ</t>
    </rPh>
    <rPh sb="5" eb="6">
      <t>コ</t>
    </rPh>
    <rPh sb="7" eb="9">
      <t>キドウ</t>
    </rPh>
    <rPh sb="15" eb="18">
      <t>シュウリョウジ</t>
    </rPh>
    <rPh sb="30" eb="32">
      <t>ヒコウ</t>
    </rPh>
    <rPh sb="33" eb="34">
      <t>エ</t>
    </rPh>
    <rPh sb="37" eb="38">
      <t>テン</t>
    </rPh>
    <rPh sb="43" eb="44">
      <t>ウシナ</t>
    </rPh>
    <phoneticPr fontId="1"/>
  </si>
  <si>
    <t>再誕の司教</t>
  </si>
  <si>
    <t>Bishop of Rebirth</t>
  </si>
  <si>
    <t>このクリーチャーが戦場に出たとき、あなたの墓地からマナ・コストが8以下の最初のクリーチャーを戦場に戻し、その後あなたのコントロールする最後の他の吸血鬼を1体強化する。</t>
    <rPh sb="9" eb="11">
      <t>センジョウ</t>
    </rPh>
    <rPh sb="12" eb="13">
      <t>デ</t>
    </rPh>
    <rPh sb="21" eb="23">
      <t>ボチ</t>
    </rPh>
    <rPh sb="33" eb="35">
      <t>イカ</t>
    </rPh>
    <rPh sb="36" eb="38">
      <t>サイショ</t>
    </rPh>
    <rPh sb="46" eb="48">
      <t>センジョウ</t>
    </rPh>
    <rPh sb="49" eb="50">
      <t>モド</t>
    </rPh>
    <rPh sb="54" eb="55">
      <t>ゴ</t>
    </rPh>
    <rPh sb="67" eb="69">
      <t>サイゴ</t>
    </rPh>
    <rPh sb="70" eb="71">
      <t>タ</t>
    </rPh>
    <rPh sb="72" eb="75">
      <t>キュウケツキ</t>
    </rPh>
    <rPh sb="77" eb="78">
      <t>タイ</t>
    </rPh>
    <rPh sb="78" eb="80">
      <t>キョウカ</t>
    </rPh>
    <phoneticPr fontId="1"/>
  </si>
  <si>
    <t>マガーンの鏖殺者、ヴォーナ</t>
  </si>
  <si>
    <t>Vona, Butcher of Magan</t>
  </si>
  <si>
    <t>騎士</t>
    <rPh sb="0" eb="2">
      <t>キシ</t>
    </rPh>
    <phoneticPr fontId="1"/>
  </si>
  <si>
    <t xml:space="preserve">警戒 絆魂 </t>
  </si>
  <si>
    <t>（ジェム1個を起動する：対戦相手の最後のクリーチャーを破壊する。あなたはライフを5失う。)</t>
    <rPh sb="5" eb="6">
      <t>コ</t>
    </rPh>
    <rPh sb="7" eb="9">
      <t>キドウ</t>
    </rPh>
    <rPh sb="12" eb="14">
      <t>タイセン</t>
    </rPh>
    <rPh sb="14" eb="16">
      <t>アイテ</t>
    </rPh>
    <rPh sb="17" eb="19">
      <t>サイゴ</t>
    </rPh>
    <rPh sb="27" eb="29">
      <t>ハカイ</t>
    </rPh>
    <rPh sb="41" eb="42">
      <t>ウシナ</t>
    </rPh>
    <phoneticPr fontId="1"/>
  </si>
  <si>
    <t>赤緑白</t>
  </si>
  <si>
    <t>太陽の化身、ギシャス</t>
  </si>
  <si>
    <t>Gishath, Sun's Avatar</t>
  </si>
  <si>
    <t>アバター</t>
  </si>
  <si>
    <t>バーサーカー トランプル 警戒 速攻</t>
  </si>
  <si>
    <t>(このクリーチャーが戦闘ダメージを与えたとき、あなたの手札にある太陽の化身、ギシャスでない最初の恐竜カードはいっぱいのマナを得る。)</t>
    <rPh sb="10" eb="12">
      <t>セントウ</t>
    </rPh>
    <rPh sb="17" eb="18">
      <t>アタ</t>
    </rPh>
    <rPh sb="27" eb="29">
      <t>テフダ</t>
    </rPh>
    <rPh sb="32" eb="34">
      <t>タイヨウ</t>
    </rPh>
    <rPh sb="35" eb="37">
      <t>ケシン</t>
    </rPh>
    <rPh sb="45" eb="47">
      <t>サイショ</t>
    </rPh>
    <rPh sb="48" eb="50">
      <t>キョウリュウ</t>
    </rPh>
    <rPh sb="62" eb="63">
      <t>エ</t>
    </rPh>
    <phoneticPr fontId="1"/>
  </si>
  <si>
    <t>薄暮軍団の弩級艦</t>
  </si>
  <si>
    <t>Dusk Legion Dreadnought</t>
  </si>
  <si>
    <t>機体</t>
    <rPh sb="0" eb="2">
      <t>キタイ</t>
    </rPh>
    <phoneticPr fontId="1"/>
  </si>
  <si>
    <t>搭乗4</t>
    <rPh sb="0" eb="2">
      <t>トウジョウ</t>
    </rPh>
    <phoneticPr fontId="1"/>
  </si>
  <si>
    <t>白ジェム2個を起動する：ターン終了時まで、このクリーチャーは警戒を得る。1点のライフを失う。&amp;br;黒ジェム2個を起動する：ターン終了時まで、このクリーチャーは飛行を得る。1点のライフを失う。</t>
  </si>
  <si>
    <t>警戒  &amp;br;このクリーチャーが戦場に出たとき、あなたの墓地からマナ・コストが8以下の最初のクリーチャーを戦場に戻し、その後あなたのコントロールする最後の他の吸血鬼を1体強化する。</t>
  </si>
  <si>
    <t>警戒 絆魂 &amp;br;（ジェム1個を起動する：対戦相手の最後のクリーチャーを破壊する。あなたはライフを5失う。)</t>
  </si>
  <si>
    <t>バーサーカー トランプル 警戒 速攻&amp;br;(このクリーチャーが戦闘ダメージを与えたとき、あなたの手札にある太陽の化身、ギシャスでない最初の恐竜カードはいっぱいのマナを得る。)</t>
  </si>
  <si>
    <t>警戒  &amp;br;搭乗4</t>
  </si>
  <si>
    <t>|《[[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</si>
</sst>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0" xfId="0" applyFill="1">
      <alignment vertical="center"/>
    </xf>
    <xf numFmtId="0" fontId="0" fillId="0" borderId="13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3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TGPQ-DB_HO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TAG"/>
      <sheetName val="破壊"/>
      <sheetName val="生物破壊"/>
      <sheetName val="Sheet3"/>
      <sheetName val="tnpl"/>
      <sheetName val="Sheet4"/>
    </sheetNames>
    <sheetDataSet>
      <sheetData sheetId="0"/>
      <sheetData sheetId="1"/>
      <sheetData sheetId="2"/>
      <sheetData sheetId="3"/>
      <sheetData sheetId="4"/>
      <sheetData sheetId="5">
        <row r="1">
          <cell r="X1" t="str">
            <v>黒</v>
          </cell>
          <cell r="Y1">
            <v>3</v>
          </cell>
          <cell r="Z1" t="str">
            <v>AER</v>
          </cell>
          <cell r="AA1">
            <v>7</v>
          </cell>
        </row>
        <row r="2">
          <cell r="X2" t="str">
            <v>黒赤</v>
          </cell>
          <cell r="Y2">
            <v>8</v>
          </cell>
          <cell r="Z2" t="str">
            <v>AKH</v>
          </cell>
          <cell r="AA2">
            <v>10</v>
          </cell>
        </row>
        <row r="3">
          <cell r="X3" t="str">
            <v>黒緑</v>
          </cell>
          <cell r="Y3">
            <v>13</v>
          </cell>
          <cell r="Z3" t="str">
            <v>AKHM</v>
          </cell>
          <cell r="AA3">
            <v>11</v>
          </cell>
        </row>
        <row r="4">
          <cell r="X4" t="str">
            <v>青</v>
          </cell>
          <cell r="Y4">
            <v>2</v>
          </cell>
          <cell r="Z4" t="str">
            <v>BFZ</v>
          </cell>
          <cell r="AA4">
            <v>2</v>
          </cell>
        </row>
        <row r="5">
          <cell r="X5" t="str">
            <v>青黒</v>
          </cell>
          <cell r="Y5">
            <v>7</v>
          </cell>
          <cell r="Z5" t="str">
            <v>EMN</v>
          </cell>
          <cell r="AA5">
            <v>5</v>
          </cell>
        </row>
        <row r="6">
          <cell r="X6" t="str">
            <v>青赤</v>
          </cell>
          <cell r="Y6">
            <v>12</v>
          </cell>
          <cell r="Z6" t="str">
            <v>KLD</v>
          </cell>
          <cell r="AA6">
            <v>6</v>
          </cell>
        </row>
        <row r="7">
          <cell r="X7" t="str">
            <v>赤</v>
          </cell>
          <cell r="Y7">
            <v>4</v>
          </cell>
          <cell r="Z7" t="str">
            <v>KLDM</v>
          </cell>
          <cell r="AA7">
            <v>9</v>
          </cell>
        </row>
        <row r="8">
          <cell r="X8" t="str">
            <v>赤白</v>
          </cell>
          <cell r="Y8">
            <v>14</v>
          </cell>
          <cell r="Z8" t="str">
            <v>KLDP</v>
          </cell>
          <cell r="AA8">
            <v>8</v>
          </cell>
        </row>
        <row r="9">
          <cell r="X9" t="str">
            <v>赤緑</v>
          </cell>
          <cell r="Y9">
            <v>9</v>
          </cell>
          <cell r="Z9" t="str">
            <v>OGW</v>
          </cell>
          <cell r="AA9">
            <v>3</v>
          </cell>
        </row>
        <row r="10">
          <cell r="X10" t="str">
            <v>白</v>
          </cell>
          <cell r="Y10">
            <v>1</v>
          </cell>
          <cell r="Z10" t="str">
            <v>ORI</v>
          </cell>
          <cell r="AA10">
            <v>1</v>
          </cell>
        </row>
        <row r="11">
          <cell r="X11" t="str">
            <v>白黒</v>
          </cell>
          <cell r="Y11">
            <v>11</v>
          </cell>
          <cell r="Z11" t="str">
            <v>SOI</v>
          </cell>
          <cell r="AA11">
            <v>4</v>
          </cell>
        </row>
        <row r="12">
          <cell r="X12" t="str">
            <v>白青</v>
          </cell>
          <cell r="Y12">
            <v>6</v>
          </cell>
        </row>
        <row r="13">
          <cell r="X13" t="str">
            <v>無色</v>
          </cell>
          <cell r="Y13">
            <v>16</v>
          </cell>
        </row>
        <row r="14">
          <cell r="X14" t="str">
            <v>緑</v>
          </cell>
          <cell r="Y14">
            <v>5</v>
          </cell>
        </row>
        <row r="15">
          <cell r="X15" t="str">
            <v>緑青</v>
          </cell>
          <cell r="Y15">
            <v>15</v>
          </cell>
        </row>
        <row r="16">
          <cell r="X16" t="str">
            <v>緑白</v>
          </cell>
          <cell r="Y16">
            <v>10</v>
          </cell>
        </row>
      </sheetData>
      <sheetData sheetId="6">
        <row r="1">
          <cell r="A1" t="str">
            <v>ヴィルディン群れの頭目</v>
          </cell>
          <cell r="B1" t="str">
            <v>ガイアー岬の山賊</v>
          </cell>
        </row>
        <row r="2">
          <cell r="A2" t="str">
            <v>ウェストヴェイル教団の指導者</v>
          </cell>
          <cell r="B2" t="str">
            <v>ハンウィアーの民兵隊長</v>
          </cell>
        </row>
        <row r="3">
          <cell r="A3" t="str">
            <v>エムラクールの伝導者</v>
          </cell>
          <cell r="B3" t="str">
            <v>嵐の伝導者</v>
          </cell>
        </row>
        <row r="4">
          <cell r="A4" t="str">
            <v>ガツタフの荒廃者</v>
          </cell>
          <cell r="B4" t="str">
            <v>ガツタフの放火魔</v>
          </cell>
        </row>
        <row r="5">
          <cell r="A5" t="str">
            <v>市場</v>
          </cell>
          <cell r="B5" t="str">
            <v>農場+市場</v>
          </cell>
        </row>
        <row r="6">
          <cell r="A6" t="str">
            <v>しなやかな捕食者</v>
          </cell>
          <cell r="B6" t="str">
            <v>ケッシグをうろつくもの</v>
          </cell>
        </row>
        <row r="7">
          <cell r="A7" t="str">
            <v>ナッターノールズの一匹狼</v>
          </cell>
          <cell r="B7" t="str">
            <v>ナッターノールズの隠遁者</v>
          </cell>
        </row>
        <row r="8">
          <cell r="A8" t="str">
            <v>のたうつ居住区、ハンウィアー</v>
          </cell>
          <cell r="B8" t="str">
            <v>ハンウィアーの要塞</v>
          </cell>
        </row>
        <row r="9">
          <cell r="A9" t="str">
            <v>むら気な信奉者</v>
          </cell>
          <cell r="B9" t="str">
            <v>敬虔な福音者</v>
          </cell>
        </row>
        <row r="10">
          <cell r="A10" t="str">
            <v>ラムホルトの解体者</v>
          </cell>
          <cell r="B10" t="str">
            <v>ラムホルトの平和主義者</v>
          </cell>
        </row>
        <row r="11">
          <cell r="A11" t="str">
            <v>悪魔憑きの魔女</v>
          </cell>
          <cell r="B11" t="str">
            <v>親切な余所者</v>
          </cell>
        </row>
        <row r="12">
          <cell r="A12" t="str">
            <v>悪夢の声、ブリセラ</v>
          </cell>
          <cell r="B12" t="str">
            <v>折れた刃、ギセラ</v>
          </cell>
        </row>
        <row r="13">
          <cell r="A13" t="str">
            <v>陰湿な霧</v>
          </cell>
          <cell r="B13" t="str">
            <v>神出鬼没な拷問者</v>
          </cell>
        </row>
        <row r="14">
          <cell r="A14" t="str">
            <v>炎心の人狼</v>
          </cell>
          <cell r="B14" t="str">
            <v>ケッシグの鍛冶場主</v>
          </cell>
        </row>
        <row r="15">
          <cell r="A15" t="str">
            <v>完成態</v>
          </cell>
          <cell r="B15" t="str">
            <v>逸脱した研究者</v>
          </cell>
        </row>
        <row r="16">
          <cell r="A16" t="str">
            <v>禁断の真相を知る者</v>
          </cell>
          <cell r="B16" t="str">
            <v>果敢な捜索者</v>
          </cell>
        </row>
        <row r="17">
          <cell r="A17" t="str">
            <v>苦闘</v>
          </cell>
          <cell r="B17" t="str">
            <v>悪戦+苦闘</v>
          </cell>
        </row>
        <row r="18">
          <cell r="A18" t="str">
            <v>繰り返しつくしたもの</v>
          </cell>
          <cell r="B18" t="str">
            <v>完成態の講師</v>
          </cell>
        </row>
        <row r="19">
          <cell r="A19" t="str">
            <v>群れの一員</v>
          </cell>
          <cell r="B19" t="str">
            <v>孤独な狩人</v>
          </cell>
        </row>
        <row r="20">
          <cell r="A20" t="str">
            <v>血統の撤廃者</v>
          </cell>
          <cell r="B20" t="str">
            <v>ヴォルダーレンの下層民</v>
          </cell>
        </row>
        <row r="21">
          <cell r="A21" t="str">
            <v>月の出の侵入者</v>
          </cell>
          <cell r="B21" t="str">
            <v>村の伝書使</v>
          </cell>
        </row>
        <row r="22">
          <cell r="A22" t="str">
            <v>月皇の審問官</v>
          </cell>
          <cell r="B22" t="str">
            <v>アヴァシン教の宣教師</v>
          </cell>
        </row>
        <row r="23">
          <cell r="A23" t="str">
            <v>古き飢えの人狼</v>
          </cell>
          <cell r="B23" t="str">
            <v>古き知恵の賢者</v>
          </cell>
        </row>
        <row r="24">
          <cell r="A24" t="str">
            <v>首折り</v>
          </cell>
          <cell r="B24" t="str">
            <v>首折れ道の乗り手</v>
          </cell>
        </row>
        <row r="25">
          <cell r="A25" t="str">
            <v>縦横</v>
          </cell>
          <cell r="B25" t="str">
            <v>機略+縦横</v>
          </cell>
        </row>
        <row r="26">
          <cell r="A26" t="str">
            <v>重来</v>
          </cell>
          <cell r="B26" t="str">
            <v>捲土+重来</v>
          </cell>
        </row>
        <row r="27">
          <cell r="A27" t="str">
            <v>出世</v>
          </cell>
          <cell r="B27" t="str">
            <v>立身+出世</v>
          </cell>
        </row>
        <row r="28">
          <cell r="A28" t="str">
            <v>除根</v>
          </cell>
          <cell r="B28" t="str">
            <v>翦草+除根</v>
          </cell>
        </row>
        <row r="29">
          <cell r="A29" t="str">
            <v>焼き印の咆哮者</v>
          </cell>
          <cell r="B29" t="str">
            <v>既決殺人犯</v>
          </cell>
        </row>
        <row r="30">
          <cell r="A30" t="str">
            <v>浄化の天使、アヴァシン</v>
          </cell>
          <cell r="B30" t="str">
            <v>大天使アヴァシン</v>
          </cell>
        </row>
        <row r="31">
          <cell r="A31" t="str">
            <v>森林を切り裂くもの</v>
          </cell>
          <cell r="B31" t="str">
            <v>内陸の木こり</v>
          </cell>
        </row>
        <row r="32">
          <cell r="A32" t="str">
            <v>石翼の反目者</v>
          </cell>
          <cell r="B32" t="str">
            <v>スレイベンのガーゴイル</v>
          </cell>
        </row>
        <row r="33">
          <cell r="A33" t="str">
            <v>絶え間ない悪夢</v>
          </cell>
          <cell r="B33" t="str">
            <v>驚恐の目覚め</v>
          </cell>
        </row>
        <row r="34">
          <cell r="A34" t="str">
            <v>扇動された民衆</v>
          </cell>
          <cell r="B34" t="str">
            <v>町のゴシップ屋</v>
          </cell>
        </row>
        <row r="35">
          <cell r="A35" t="str">
            <v>繊維質の絡み屋</v>
          </cell>
          <cell r="B35" t="str">
            <v>絡み爪の人狼</v>
          </cell>
        </row>
        <row r="36">
          <cell r="A36" t="str">
            <v>鮮明</v>
          </cell>
          <cell r="B36" t="str">
            <v>旗幟+鮮明</v>
          </cell>
        </row>
        <row r="37">
          <cell r="A37" t="str">
            <v>阻み難い侵入者</v>
          </cell>
          <cell r="B37" t="str">
            <v>招かれざる霊</v>
          </cell>
        </row>
        <row r="38">
          <cell r="A38" t="str">
            <v>騒がしい徒党</v>
          </cell>
          <cell r="B38" t="str">
            <v>夜深の死体あさり</v>
          </cell>
        </row>
        <row r="39">
          <cell r="A39" t="str">
            <v>多重吠え</v>
          </cell>
          <cell r="B39" t="str">
            <v>けたたましく吠えるもの</v>
          </cell>
        </row>
        <row r="40">
          <cell r="A40" t="str">
            <v>爪の群れの咆哮者</v>
          </cell>
          <cell r="B40" t="str">
            <v>薄暮見の徴募兵</v>
          </cell>
        </row>
        <row r="41">
          <cell r="A41" t="str">
            <v>同体騎手</v>
          </cell>
          <cell r="B41" t="str">
            <v>単体騎手</v>
          </cell>
        </row>
        <row r="42">
          <cell r="A42" t="str">
            <v>肉体からの解放者</v>
          </cell>
          <cell r="B42" t="str">
            <v>罪からの解放者</v>
          </cell>
        </row>
        <row r="43">
          <cell r="A43" t="str">
            <v>不敬の皇子、オーメンダール</v>
          </cell>
          <cell r="B43" t="str">
            <v>ウェストヴェイルの修道院</v>
          </cell>
        </row>
        <row r="44">
          <cell r="A44" t="str">
            <v>噴出する戦慄狼</v>
          </cell>
          <cell r="B44" t="str">
            <v>くすぶる狼男</v>
          </cell>
        </row>
        <row r="45">
          <cell r="A45" t="str">
            <v>忘妻</v>
          </cell>
          <cell r="B45" t="str">
            <v>徙家+忘妻</v>
          </cell>
        </row>
        <row r="46">
          <cell r="A46" t="str">
            <v>名分</v>
          </cell>
          <cell r="B46" t="str">
            <v>大義+名分</v>
          </cell>
        </row>
        <row r="47">
          <cell r="A47" t="str">
            <v>目覚めた恐怖</v>
          </cell>
          <cell r="B47" t="str">
            <v>氷の中の存在</v>
          </cell>
        </row>
        <row r="48">
          <cell r="A48" t="str">
            <v>夜陰の後継者</v>
          </cell>
          <cell r="B48" t="str">
            <v>ファルケンラスの後継者</v>
          </cell>
        </row>
        <row r="49">
          <cell r="A49" t="str">
            <v>揺るぎない頭目、ウルリッチ</v>
          </cell>
          <cell r="B49" t="str">
            <v>爪の群れのウルリッチ</v>
          </cell>
        </row>
        <row r="50">
          <cell r="A50" t="str">
            <v>萍寄</v>
          </cell>
          <cell r="B50" t="str">
            <v>雲遊+萍寄</v>
          </cell>
        </row>
        <row r="51">
          <cell r="A51" t="str">
            <v>貪欲な読書家</v>
          </cell>
          <cell r="B51" t="str">
            <v>詮索好きのホムンクルス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Q128"/>
  <sheetViews>
    <sheetView topLeftCell="A95" zoomScale="70" zoomScaleNormal="70" workbookViewId="0">
      <selection activeCell="A104" sqref="A104:XFD110"/>
    </sheetView>
  </sheetViews>
  <sheetFormatPr defaultRowHeight="18.75" x14ac:dyDescent="0.4"/>
  <cols>
    <col min="1" max="1" width="18.375" customWidth="1"/>
    <col min="2" max="2" width="1.25" customWidth="1"/>
    <col min="4" max="4" width="5.375" customWidth="1"/>
    <col min="5" max="5" width="2" bestFit="1" customWidth="1"/>
    <col min="7" max="7" width="3.5" bestFit="1" customWidth="1"/>
    <col min="8" max="8" width="2" bestFit="1" customWidth="1"/>
    <col min="9" max="9" width="8" bestFit="1" customWidth="1"/>
    <col min="10" max="10" width="2" bestFit="1" customWidth="1"/>
    <col min="11" max="12" width="2" customWidth="1"/>
    <col min="15" max="15" width="2" bestFit="1" customWidth="1"/>
    <col min="16" max="16" width="3.75" bestFit="1" customWidth="1"/>
    <col min="18" max="18" width="10.25" customWidth="1"/>
    <col min="19" max="19" width="3.75" bestFit="1" customWidth="1"/>
    <col min="20" max="20" width="2" bestFit="1" customWidth="1"/>
    <col min="21" max="21" width="2.5" bestFit="1" customWidth="1"/>
    <col min="22" max="22" width="2.75" bestFit="1" customWidth="1"/>
    <col min="23" max="23" width="2" bestFit="1" customWidth="1"/>
    <col min="24" max="24" width="2.5" bestFit="1" customWidth="1"/>
    <col min="26" max="26" width="5.25" bestFit="1" customWidth="1"/>
    <col min="27" max="27" width="3.5" bestFit="1" customWidth="1"/>
    <col min="28" max="28" width="6.375" bestFit="1" customWidth="1"/>
    <col min="29" max="29" width="3.5" bestFit="1" customWidth="1"/>
  </cols>
  <sheetData>
    <row r="1" spans="1:29" x14ac:dyDescent="0.4">
      <c r="A1" t="str">
        <f t="shared" ref="A1:A20" si="0">B1&amp;C1&amp;E1&amp;F1&amp;H1&amp;I1&amp;J1&amp;M1&amp;O1&amp;P1&amp;Q1&amp;R1&amp;S1&amp;T1&amp;U1&amp;V1&amp;W1&amp;X1</f>
        <v>*ディフェンダーカード一覧</v>
      </c>
      <c r="B1" t="s">
        <v>188</v>
      </c>
      <c r="C1" t="s">
        <v>187</v>
      </c>
      <c r="F1" t="s">
        <v>186</v>
      </c>
      <c r="Z1" t="s">
        <v>40</v>
      </c>
      <c r="AA1">
        <v>3</v>
      </c>
      <c r="AB1" t="s">
        <v>46</v>
      </c>
      <c r="AC1">
        <v>7</v>
      </c>
    </row>
    <row r="2" spans="1:29" x14ac:dyDescent="0.4">
      <c r="A2" t="str">
        <f t="shared" si="0"/>
        <v>**マジック:オリジン</v>
      </c>
      <c r="B2" t="s">
        <v>185</v>
      </c>
      <c r="C2" t="s">
        <v>184</v>
      </c>
      <c r="Z2" t="s">
        <v>183</v>
      </c>
      <c r="AA2">
        <v>8</v>
      </c>
      <c r="AB2" t="s">
        <v>34</v>
      </c>
      <c r="AC2">
        <v>10</v>
      </c>
    </row>
    <row r="3" spans="1:29" x14ac:dyDescent="0.4">
      <c r="A3" t="str">
        <f t="shared" si="0"/>
        <v>|LEFT:50|LEFT:50|LEFT:50|LEFT:50|LEFT:500|c</v>
      </c>
      <c r="B3" t="s">
        <v>16</v>
      </c>
      <c r="C3" t="s">
        <v>28</v>
      </c>
      <c r="E3" t="s">
        <v>16</v>
      </c>
      <c r="F3" t="s">
        <v>28</v>
      </c>
      <c r="H3" t="s">
        <v>16</v>
      </c>
      <c r="I3" t="s">
        <v>28</v>
      </c>
      <c r="J3" t="s">
        <v>16</v>
      </c>
      <c r="M3" t="s">
        <v>28</v>
      </c>
      <c r="O3" t="s">
        <v>11</v>
      </c>
      <c r="Q3" t="s">
        <v>26</v>
      </c>
      <c r="T3" t="s">
        <v>11</v>
      </c>
      <c r="U3" t="s">
        <v>25</v>
      </c>
      <c r="Z3" t="s">
        <v>128</v>
      </c>
      <c r="AA3">
        <v>13</v>
      </c>
      <c r="AB3" t="s">
        <v>182</v>
      </c>
      <c r="AC3">
        <v>11</v>
      </c>
    </row>
    <row r="4" spans="1:29" x14ac:dyDescent="0.4">
      <c r="A4" t="str">
        <f t="shared" si="0"/>
        <v>|セット|色|コスト|P/T|カード名|</v>
      </c>
      <c r="B4" t="s">
        <v>16</v>
      </c>
      <c r="C4" t="s">
        <v>24</v>
      </c>
      <c r="E4" t="s">
        <v>16</v>
      </c>
      <c r="F4" t="s">
        <v>23</v>
      </c>
      <c r="H4" t="s">
        <v>16</v>
      </c>
      <c r="I4" t="s">
        <v>22</v>
      </c>
      <c r="J4" t="s">
        <v>16</v>
      </c>
      <c r="K4" t="s">
        <v>21</v>
      </c>
      <c r="L4" t="s">
        <v>20</v>
      </c>
      <c r="M4" t="str">
        <f t="shared" ref="M4:M20" si="1">K4&amp;"/"&amp;L4</f>
        <v>P/T</v>
      </c>
      <c r="O4" t="s">
        <v>11</v>
      </c>
      <c r="Q4" t="s">
        <v>18</v>
      </c>
      <c r="T4" t="s">
        <v>11</v>
      </c>
      <c r="Z4" t="s">
        <v>42</v>
      </c>
      <c r="AA4">
        <v>2</v>
      </c>
      <c r="AB4" t="s">
        <v>123</v>
      </c>
      <c r="AC4">
        <v>2</v>
      </c>
    </row>
    <row r="5" spans="1:29" x14ac:dyDescent="0.4">
      <c r="A5" t="str">
        <f t="shared" si="0"/>
        <v>|ORI|白|7|1/1|《[[突進するグリフィン]]》|</v>
      </c>
      <c r="B5" t="s">
        <v>16</v>
      </c>
      <c r="C5" t="s">
        <v>152</v>
      </c>
      <c r="D5">
        <v>1</v>
      </c>
      <c r="E5" t="s">
        <v>16</v>
      </c>
      <c r="F5" t="s">
        <v>37</v>
      </c>
      <c r="G5">
        <v>1</v>
      </c>
      <c r="H5" t="s">
        <v>16</v>
      </c>
      <c r="I5">
        <v>7</v>
      </c>
      <c r="J5" t="s">
        <v>16</v>
      </c>
      <c r="K5">
        <v>1</v>
      </c>
      <c r="L5">
        <v>1</v>
      </c>
      <c r="M5" t="str">
        <f t="shared" si="1"/>
        <v>1/1</v>
      </c>
      <c r="O5" t="s">
        <v>11</v>
      </c>
      <c r="P5" t="s">
        <v>32</v>
      </c>
      <c r="R5" t="s">
        <v>181</v>
      </c>
      <c r="S5" t="s">
        <v>12</v>
      </c>
      <c r="T5" t="s">
        <v>11</v>
      </c>
      <c r="U5" s="6"/>
      <c r="Y5" s="5" t="s">
        <v>180</v>
      </c>
      <c r="Z5" t="s">
        <v>94</v>
      </c>
      <c r="AA5">
        <v>7</v>
      </c>
      <c r="AB5" t="s">
        <v>9</v>
      </c>
      <c r="AC5">
        <v>5</v>
      </c>
    </row>
    <row r="6" spans="1:29" x14ac:dyDescent="0.4">
      <c r="A6" t="str">
        <f t="shared" si="0"/>
        <v>|ORI|白|9|1/3|《[[鋤引きの雄牛]]》|</v>
      </c>
      <c r="B6" t="s">
        <v>16</v>
      </c>
      <c r="C6" t="s">
        <v>152</v>
      </c>
      <c r="D6">
        <v>1</v>
      </c>
      <c r="E6" t="s">
        <v>16</v>
      </c>
      <c r="F6" t="s">
        <v>37</v>
      </c>
      <c r="G6">
        <v>1</v>
      </c>
      <c r="H6" t="s">
        <v>16</v>
      </c>
      <c r="I6">
        <v>9</v>
      </c>
      <c r="J6" t="s">
        <v>16</v>
      </c>
      <c r="K6">
        <v>1</v>
      </c>
      <c r="L6">
        <v>3</v>
      </c>
      <c r="M6" t="str">
        <f t="shared" si="1"/>
        <v>1/3</v>
      </c>
      <c r="O6" t="s">
        <v>11</v>
      </c>
      <c r="P6" t="s">
        <v>32</v>
      </c>
      <c r="R6" t="s">
        <v>179</v>
      </c>
      <c r="S6" t="s">
        <v>12</v>
      </c>
      <c r="T6" t="s">
        <v>11</v>
      </c>
      <c r="Y6" s="5" t="s">
        <v>90</v>
      </c>
      <c r="Z6" t="s">
        <v>178</v>
      </c>
      <c r="AA6">
        <v>12</v>
      </c>
      <c r="AB6" t="s">
        <v>51</v>
      </c>
      <c r="AC6">
        <v>6</v>
      </c>
    </row>
    <row r="7" spans="1:29" x14ac:dyDescent="0.4">
      <c r="A7" t="str">
        <f t="shared" si="0"/>
        <v>|ORI|白|10|3/4|《[[重歩兵]]》|</v>
      </c>
      <c r="B7" t="s">
        <v>16</v>
      </c>
      <c r="C7" t="s">
        <v>152</v>
      </c>
      <c r="D7">
        <v>1</v>
      </c>
      <c r="E7" t="s">
        <v>16</v>
      </c>
      <c r="F7" t="s">
        <v>37</v>
      </c>
      <c r="G7">
        <v>1</v>
      </c>
      <c r="H7" t="s">
        <v>16</v>
      </c>
      <c r="I7">
        <v>10</v>
      </c>
      <c r="J7" t="s">
        <v>16</v>
      </c>
      <c r="K7">
        <v>3</v>
      </c>
      <c r="L7">
        <v>4</v>
      </c>
      <c r="M7" t="str">
        <f t="shared" si="1"/>
        <v>3/4</v>
      </c>
      <c r="O7" t="s">
        <v>11</v>
      </c>
      <c r="P7" t="s">
        <v>32</v>
      </c>
      <c r="R7" t="s">
        <v>177</v>
      </c>
      <c r="S7" t="s">
        <v>12</v>
      </c>
      <c r="T7" t="s">
        <v>11</v>
      </c>
      <c r="U7" s="6"/>
      <c r="Y7" s="5" t="s">
        <v>90</v>
      </c>
      <c r="Z7" t="s">
        <v>8</v>
      </c>
      <c r="AA7">
        <v>4</v>
      </c>
      <c r="AB7" t="s">
        <v>176</v>
      </c>
      <c r="AC7">
        <v>9</v>
      </c>
    </row>
    <row r="8" spans="1:29" x14ac:dyDescent="0.4">
      <c r="A8" t="str">
        <f t="shared" si="0"/>
        <v>|ORI|白|16|4/4|《[[白蘭の騎士]]》|</v>
      </c>
      <c r="B8" t="s">
        <v>16</v>
      </c>
      <c r="C8" t="s">
        <v>152</v>
      </c>
      <c r="D8">
        <v>1</v>
      </c>
      <c r="E8" t="s">
        <v>16</v>
      </c>
      <c r="F8" t="s">
        <v>37</v>
      </c>
      <c r="G8">
        <v>1</v>
      </c>
      <c r="H8" t="s">
        <v>16</v>
      </c>
      <c r="I8">
        <v>16</v>
      </c>
      <c r="J8" t="s">
        <v>16</v>
      </c>
      <c r="K8">
        <v>4</v>
      </c>
      <c r="L8">
        <v>4</v>
      </c>
      <c r="M8" t="str">
        <f t="shared" si="1"/>
        <v>4/4</v>
      </c>
      <c r="O8" t="s">
        <v>11</v>
      </c>
      <c r="P8" t="s">
        <v>32</v>
      </c>
      <c r="R8" t="s">
        <v>175</v>
      </c>
      <c r="S8" t="s">
        <v>12</v>
      </c>
      <c r="T8" t="s">
        <v>11</v>
      </c>
      <c r="Y8" s="5" t="s">
        <v>174</v>
      </c>
      <c r="Z8" t="s">
        <v>33</v>
      </c>
      <c r="AA8">
        <v>14</v>
      </c>
      <c r="AB8" t="s">
        <v>173</v>
      </c>
      <c r="AC8">
        <v>8</v>
      </c>
    </row>
    <row r="9" spans="1:29" x14ac:dyDescent="0.4">
      <c r="A9" t="str">
        <f t="shared" si="0"/>
        <v>|ORI|白|14|6/5|《[[キテオンの不正規軍]]》|</v>
      </c>
      <c r="B9" t="s">
        <v>16</v>
      </c>
      <c r="C9" t="s">
        <v>152</v>
      </c>
      <c r="D9">
        <v>1</v>
      </c>
      <c r="E9" t="s">
        <v>16</v>
      </c>
      <c r="F9" t="s">
        <v>37</v>
      </c>
      <c r="G9">
        <v>1</v>
      </c>
      <c r="H9" t="s">
        <v>16</v>
      </c>
      <c r="I9">
        <v>14</v>
      </c>
      <c r="J9" t="s">
        <v>16</v>
      </c>
      <c r="K9">
        <v>6</v>
      </c>
      <c r="L9">
        <v>5</v>
      </c>
      <c r="M9" t="str">
        <f t="shared" si="1"/>
        <v>6/5</v>
      </c>
      <c r="O9" t="s">
        <v>11</v>
      </c>
      <c r="P9" t="s">
        <v>32</v>
      </c>
      <c r="R9" t="s">
        <v>172</v>
      </c>
      <c r="S9" t="s">
        <v>12</v>
      </c>
      <c r="T9" t="s">
        <v>11</v>
      </c>
      <c r="U9" s="6"/>
      <c r="Y9" s="5" t="s">
        <v>171</v>
      </c>
      <c r="Z9" t="s">
        <v>170</v>
      </c>
      <c r="AA9">
        <v>9</v>
      </c>
      <c r="AB9" t="s">
        <v>119</v>
      </c>
      <c r="AC9">
        <v>3</v>
      </c>
    </row>
    <row r="10" spans="1:29" x14ac:dyDescent="0.4">
      <c r="A10" t="str">
        <f t="shared" si="0"/>
        <v>|ORI|青|8|1/3|《[[臨海の護衛]]》|</v>
      </c>
      <c r="B10" t="s">
        <v>16</v>
      </c>
      <c r="C10" t="s">
        <v>152</v>
      </c>
      <c r="D10">
        <v>1</v>
      </c>
      <c r="E10" t="s">
        <v>16</v>
      </c>
      <c r="F10" t="s">
        <v>42</v>
      </c>
      <c r="G10">
        <v>2</v>
      </c>
      <c r="H10" t="s">
        <v>16</v>
      </c>
      <c r="I10">
        <v>8</v>
      </c>
      <c r="J10" t="s">
        <v>16</v>
      </c>
      <c r="K10">
        <v>1</v>
      </c>
      <c r="L10">
        <v>3</v>
      </c>
      <c r="M10" t="str">
        <f t="shared" si="1"/>
        <v>1/3</v>
      </c>
      <c r="O10" t="s">
        <v>11</v>
      </c>
      <c r="P10" t="s">
        <v>32</v>
      </c>
      <c r="R10" t="s">
        <v>169</v>
      </c>
      <c r="S10" t="s">
        <v>12</v>
      </c>
      <c r="T10" t="s">
        <v>11</v>
      </c>
      <c r="Y10" s="5" t="s">
        <v>90</v>
      </c>
      <c r="Z10" t="s">
        <v>37</v>
      </c>
      <c r="AA10">
        <v>1</v>
      </c>
      <c r="AB10" t="s">
        <v>152</v>
      </c>
      <c r="AC10">
        <v>1</v>
      </c>
    </row>
    <row r="11" spans="1:29" x14ac:dyDescent="0.4">
      <c r="A11" t="str">
        <f t="shared" si="0"/>
        <v>|ORI|青|8|1/4|《[[ニヴィックスの障壁]]》|</v>
      </c>
      <c r="B11" t="s">
        <v>16</v>
      </c>
      <c r="C11" t="s">
        <v>152</v>
      </c>
      <c r="D11">
        <v>1</v>
      </c>
      <c r="E11" t="s">
        <v>16</v>
      </c>
      <c r="F11" t="s">
        <v>42</v>
      </c>
      <c r="G11">
        <v>2</v>
      </c>
      <c r="H11" t="s">
        <v>16</v>
      </c>
      <c r="I11">
        <v>8</v>
      </c>
      <c r="J11" t="s">
        <v>16</v>
      </c>
      <c r="K11">
        <v>1</v>
      </c>
      <c r="L11">
        <v>4</v>
      </c>
      <c r="M11" t="str">
        <f t="shared" si="1"/>
        <v>1/4</v>
      </c>
      <c r="O11" t="s">
        <v>11</v>
      </c>
      <c r="P11" t="s">
        <v>32</v>
      </c>
      <c r="R11" t="s">
        <v>168</v>
      </c>
      <c r="S11" t="s">
        <v>12</v>
      </c>
      <c r="T11" t="s">
        <v>11</v>
      </c>
      <c r="U11" s="6"/>
      <c r="Y11" s="5" t="s">
        <v>167</v>
      </c>
      <c r="Z11" t="s">
        <v>157</v>
      </c>
      <c r="AA11">
        <v>11</v>
      </c>
      <c r="AB11" t="s">
        <v>87</v>
      </c>
      <c r="AC11">
        <v>4</v>
      </c>
    </row>
    <row r="12" spans="1:29" x14ac:dyDescent="0.4">
      <c r="A12" t="str">
        <f t="shared" si="0"/>
        <v>|ORI|青|7|2/2|《[[狩漁者]]》|</v>
      </c>
      <c r="B12" t="s">
        <v>16</v>
      </c>
      <c r="C12" t="s">
        <v>152</v>
      </c>
      <c r="D12">
        <v>1</v>
      </c>
      <c r="E12" t="s">
        <v>16</v>
      </c>
      <c r="F12" t="s">
        <v>42</v>
      </c>
      <c r="G12">
        <v>2</v>
      </c>
      <c r="H12" t="s">
        <v>16</v>
      </c>
      <c r="I12">
        <v>7</v>
      </c>
      <c r="J12" t="s">
        <v>16</v>
      </c>
      <c r="K12">
        <v>2</v>
      </c>
      <c r="L12">
        <v>2</v>
      </c>
      <c r="M12" t="str">
        <f t="shared" si="1"/>
        <v>2/2</v>
      </c>
      <c r="O12" t="s">
        <v>11</v>
      </c>
      <c r="P12" t="s">
        <v>32</v>
      </c>
      <c r="R12" t="s">
        <v>166</v>
      </c>
      <c r="S12" t="s">
        <v>12</v>
      </c>
      <c r="T12" t="s">
        <v>11</v>
      </c>
      <c r="Y12" s="5" t="s">
        <v>90</v>
      </c>
      <c r="Z12" t="s">
        <v>165</v>
      </c>
      <c r="AA12">
        <v>6</v>
      </c>
    </row>
    <row r="13" spans="1:29" x14ac:dyDescent="0.4">
      <c r="A13" t="str">
        <f t="shared" si="0"/>
        <v>|ORI|黒|12|2/6|《[[地下墓地のナメクジ]]》|</v>
      </c>
      <c r="B13" t="s">
        <v>16</v>
      </c>
      <c r="C13" t="s">
        <v>152</v>
      </c>
      <c r="D13">
        <v>1</v>
      </c>
      <c r="E13" t="s">
        <v>16</v>
      </c>
      <c r="F13" t="s">
        <v>40</v>
      </c>
      <c r="G13">
        <v>3</v>
      </c>
      <c r="H13" t="s">
        <v>16</v>
      </c>
      <c r="I13">
        <v>12</v>
      </c>
      <c r="J13" t="s">
        <v>16</v>
      </c>
      <c r="K13">
        <v>2</v>
      </c>
      <c r="L13">
        <v>6</v>
      </c>
      <c r="M13" t="str">
        <f t="shared" si="1"/>
        <v>2/6</v>
      </c>
      <c r="O13" t="s">
        <v>11</v>
      </c>
      <c r="P13" t="s">
        <v>32</v>
      </c>
      <c r="R13" t="s">
        <v>164</v>
      </c>
      <c r="S13" t="s">
        <v>12</v>
      </c>
      <c r="T13" t="s">
        <v>11</v>
      </c>
      <c r="U13" s="6"/>
      <c r="Y13" s="5" t="s">
        <v>90</v>
      </c>
      <c r="Z13" t="s">
        <v>50</v>
      </c>
      <c r="AA13">
        <v>16</v>
      </c>
    </row>
    <row r="14" spans="1:29" x14ac:dyDescent="0.4">
      <c r="A14" t="str">
        <f t="shared" si="0"/>
        <v>|ORI|赤|8|3/1|《[[暴れ玉石]]》|</v>
      </c>
      <c r="B14" t="s">
        <v>16</v>
      </c>
      <c r="C14" t="s">
        <v>152</v>
      </c>
      <c r="D14">
        <v>1</v>
      </c>
      <c r="E14" t="s">
        <v>16</v>
      </c>
      <c r="F14" t="s">
        <v>8</v>
      </c>
      <c r="G14">
        <v>4</v>
      </c>
      <c r="H14" t="s">
        <v>16</v>
      </c>
      <c r="I14">
        <v>8</v>
      </c>
      <c r="J14" t="s">
        <v>16</v>
      </c>
      <c r="K14">
        <v>3</v>
      </c>
      <c r="L14">
        <v>1</v>
      </c>
      <c r="M14" t="str">
        <f t="shared" si="1"/>
        <v>3/1</v>
      </c>
      <c r="O14" t="s">
        <v>11</v>
      </c>
      <c r="P14" t="s">
        <v>32</v>
      </c>
      <c r="R14" t="s">
        <v>163</v>
      </c>
      <c r="S14" t="s">
        <v>12</v>
      </c>
      <c r="T14" t="s">
        <v>11</v>
      </c>
      <c r="Y14" s="5" t="s">
        <v>90</v>
      </c>
      <c r="Z14" t="s">
        <v>58</v>
      </c>
      <c r="AA14">
        <v>5</v>
      </c>
    </row>
    <row r="15" spans="1:29" x14ac:dyDescent="0.4">
      <c r="A15" t="str">
        <f t="shared" si="0"/>
        <v>|ORI|緑|11|1/3|《[[絡み爪のイトグモ]]》|</v>
      </c>
      <c r="B15" t="s">
        <v>16</v>
      </c>
      <c r="C15" t="s">
        <v>152</v>
      </c>
      <c r="D15">
        <v>1</v>
      </c>
      <c r="E15" t="s">
        <v>16</v>
      </c>
      <c r="F15" t="s">
        <v>58</v>
      </c>
      <c r="G15">
        <v>5</v>
      </c>
      <c r="H15" t="s">
        <v>16</v>
      </c>
      <c r="I15">
        <v>11</v>
      </c>
      <c r="J15" t="s">
        <v>16</v>
      </c>
      <c r="K15">
        <v>1</v>
      </c>
      <c r="L15">
        <v>3</v>
      </c>
      <c r="M15" t="str">
        <f t="shared" si="1"/>
        <v>1/3</v>
      </c>
      <c r="O15" t="s">
        <v>11</v>
      </c>
      <c r="P15" t="s">
        <v>32</v>
      </c>
      <c r="R15" t="s">
        <v>162</v>
      </c>
      <c r="S15" t="s">
        <v>12</v>
      </c>
      <c r="T15" t="s">
        <v>11</v>
      </c>
      <c r="U15" s="6"/>
      <c r="Y15" s="5" t="s">
        <v>90</v>
      </c>
      <c r="Z15" t="s">
        <v>122</v>
      </c>
      <c r="AA15">
        <v>15</v>
      </c>
    </row>
    <row r="16" spans="1:29" x14ac:dyDescent="0.4">
      <c r="A16" t="str">
        <f t="shared" si="0"/>
        <v>|ORI|緑|7|1/1|《[[ヴァレロンの管理人]]》|</v>
      </c>
      <c r="B16" t="s">
        <v>16</v>
      </c>
      <c r="C16" t="s">
        <v>152</v>
      </c>
      <c r="D16">
        <v>1</v>
      </c>
      <c r="E16" t="s">
        <v>16</v>
      </c>
      <c r="F16" t="s">
        <v>58</v>
      </c>
      <c r="G16">
        <v>5</v>
      </c>
      <c r="H16" t="s">
        <v>16</v>
      </c>
      <c r="I16">
        <v>7</v>
      </c>
      <c r="J16" t="s">
        <v>16</v>
      </c>
      <c r="K16">
        <v>1</v>
      </c>
      <c r="L16">
        <v>1</v>
      </c>
      <c r="M16" t="str">
        <f t="shared" si="1"/>
        <v>1/1</v>
      </c>
      <c r="O16" t="s">
        <v>11</v>
      </c>
      <c r="P16" t="s">
        <v>32</v>
      </c>
      <c r="R16" t="s">
        <v>161</v>
      </c>
      <c r="S16" t="s">
        <v>12</v>
      </c>
      <c r="T16" t="s">
        <v>11</v>
      </c>
      <c r="Y16" s="5" t="s">
        <v>160</v>
      </c>
      <c r="Z16" t="s">
        <v>159</v>
      </c>
      <c r="AA16">
        <v>10</v>
      </c>
    </row>
    <row r="17" spans="1:25" x14ac:dyDescent="0.4">
      <c r="A17" t="str">
        <f t="shared" si="0"/>
        <v>|ORI|緑|11|3/4|《[[巨森を喰らうもの]]》|</v>
      </c>
      <c r="B17" t="s">
        <v>16</v>
      </c>
      <c r="C17" t="s">
        <v>152</v>
      </c>
      <c r="D17">
        <v>1</v>
      </c>
      <c r="E17" t="s">
        <v>16</v>
      </c>
      <c r="F17" t="s">
        <v>58</v>
      </c>
      <c r="G17">
        <v>5</v>
      </c>
      <c r="H17" t="s">
        <v>16</v>
      </c>
      <c r="I17">
        <v>11</v>
      </c>
      <c r="J17" t="s">
        <v>16</v>
      </c>
      <c r="K17">
        <v>3</v>
      </c>
      <c r="L17">
        <v>4</v>
      </c>
      <c r="M17" t="str">
        <f t="shared" si="1"/>
        <v>3/4</v>
      </c>
      <c r="O17" t="s">
        <v>11</v>
      </c>
      <c r="P17" t="s">
        <v>32</v>
      </c>
      <c r="R17" t="s">
        <v>158</v>
      </c>
      <c r="S17" t="s">
        <v>12</v>
      </c>
      <c r="T17" t="s">
        <v>11</v>
      </c>
      <c r="U17" s="6"/>
      <c r="Y17" s="5" t="s">
        <v>90</v>
      </c>
    </row>
    <row r="18" spans="1:25" x14ac:dyDescent="0.4">
      <c r="A18" t="str">
        <f t="shared" si="0"/>
        <v>|ORI|白黒|17|4/3|《[[血に呪われた騎士]]》|</v>
      </c>
      <c r="B18" t="s">
        <v>16</v>
      </c>
      <c r="C18" t="s">
        <v>152</v>
      </c>
      <c r="D18">
        <v>1</v>
      </c>
      <c r="E18" t="s">
        <v>16</v>
      </c>
      <c r="F18" t="s">
        <v>157</v>
      </c>
      <c r="G18">
        <v>11</v>
      </c>
      <c r="H18" t="s">
        <v>16</v>
      </c>
      <c r="I18">
        <v>17</v>
      </c>
      <c r="J18" t="s">
        <v>16</v>
      </c>
      <c r="K18">
        <v>4</v>
      </c>
      <c r="L18">
        <v>3</v>
      </c>
      <c r="M18" t="str">
        <f t="shared" si="1"/>
        <v>4/3</v>
      </c>
      <c r="O18" t="s">
        <v>11</v>
      </c>
      <c r="P18" t="s">
        <v>32</v>
      </c>
      <c r="R18" t="s">
        <v>156</v>
      </c>
      <c r="S18" t="s">
        <v>12</v>
      </c>
      <c r="T18" t="s">
        <v>11</v>
      </c>
      <c r="Y18" s="5" t="s">
        <v>155</v>
      </c>
    </row>
    <row r="19" spans="1:25" x14ac:dyDescent="0.4">
      <c r="A19" t="str">
        <f t="shared" si="0"/>
        <v>|ORI|無色|10|2/2|《[[護衛する自動機械]]》|</v>
      </c>
      <c r="B19" t="s">
        <v>16</v>
      </c>
      <c r="C19" t="s">
        <v>152</v>
      </c>
      <c r="D19">
        <v>1</v>
      </c>
      <c r="E19" t="s">
        <v>16</v>
      </c>
      <c r="F19" t="s">
        <v>50</v>
      </c>
      <c r="G19">
        <v>16</v>
      </c>
      <c r="H19" t="s">
        <v>16</v>
      </c>
      <c r="I19">
        <v>10</v>
      </c>
      <c r="J19" t="s">
        <v>16</v>
      </c>
      <c r="K19">
        <v>2</v>
      </c>
      <c r="L19">
        <v>2</v>
      </c>
      <c r="M19" t="str">
        <f t="shared" si="1"/>
        <v>2/2</v>
      </c>
      <c r="O19" t="s">
        <v>11</v>
      </c>
      <c r="P19" t="s">
        <v>32</v>
      </c>
      <c r="R19" t="s">
        <v>154</v>
      </c>
      <c r="S19" t="s">
        <v>12</v>
      </c>
      <c r="T19" t="s">
        <v>11</v>
      </c>
      <c r="U19" s="6"/>
      <c r="Y19" s="5" t="s">
        <v>153</v>
      </c>
    </row>
    <row r="20" spans="1:25" x14ac:dyDescent="0.4">
      <c r="A20" t="str">
        <f t="shared" si="0"/>
        <v>|ORI|無色|10|1/4|《[[メレティスの守護者]]》|</v>
      </c>
      <c r="B20" t="s">
        <v>16</v>
      </c>
      <c r="C20" t="s">
        <v>152</v>
      </c>
      <c r="D20">
        <v>1</v>
      </c>
      <c r="E20" t="s">
        <v>16</v>
      </c>
      <c r="F20" t="s">
        <v>50</v>
      </c>
      <c r="G20">
        <v>16</v>
      </c>
      <c r="H20" t="s">
        <v>16</v>
      </c>
      <c r="I20">
        <v>10</v>
      </c>
      <c r="J20" t="s">
        <v>16</v>
      </c>
      <c r="K20">
        <v>1</v>
      </c>
      <c r="L20">
        <v>4</v>
      </c>
      <c r="M20" t="str">
        <f t="shared" si="1"/>
        <v>1/4</v>
      </c>
      <c r="O20" t="s">
        <v>11</v>
      </c>
      <c r="P20" t="s">
        <v>32</v>
      </c>
      <c r="R20" t="s">
        <v>151</v>
      </c>
      <c r="S20" t="s">
        <v>12</v>
      </c>
      <c r="T20" t="s">
        <v>11</v>
      </c>
      <c r="Y20" s="5" t="s">
        <v>150</v>
      </c>
    </row>
    <row r="21" spans="1:25" x14ac:dyDescent="0.4">
      <c r="Y21" s="5"/>
    </row>
    <row r="22" spans="1:25" x14ac:dyDescent="0.4">
      <c r="A22" t="s">
        <v>149</v>
      </c>
      <c r="Y22" s="5"/>
    </row>
    <row r="23" spans="1:25" x14ac:dyDescent="0.4">
      <c r="A23" t="str">
        <f t="shared" ref="A23:A38" si="2">B23&amp;C23&amp;E23&amp;F23&amp;H23&amp;I23&amp;J23&amp;M23&amp;O23&amp;P23&amp;Q23&amp;R23&amp;S23&amp;T23&amp;U23&amp;V23&amp;W23&amp;X23</f>
        <v>|LEFT:50|LEFT:50|LEFT:50|LEFT:50|LEFT:500|c</v>
      </c>
      <c r="B23" t="s">
        <v>16</v>
      </c>
      <c r="C23" t="s">
        <v>28</v>
      </c>
      <c r="E23" t="s">
        <v>16</v>
      </c>
      <c r="F23" t="s">
        <v>28</v>
      </c>
      <c r="H23" t="s">
        <v>16</v>
      </c>
      <c r="I23" t="s">
        <v>28</v>
      </c>
      <c r="J23" t="s">
        <v>16</v>
      </c>
      <c r="M23" t="s">
        <v>28</v>
      </c>
      <c r="O23" t="s">
        <v>11</v>
      </c>
      <c r="Q23" t="s">
        <v>26</v>
      </c>
      <c r="T23" t="s">
        <v>11</v>
      </c>
      <c r="U23" t="s">
        <v>25</v>
      </c>
      <c r="Y23" s="5"/>
    </row>
    <row r="24" spans="1:25" x14ac:dyDescent="0.4">
      <c r="A24" t="str">
        <f t="shared" si="2"/>
        <v>|セット|色|コスト|P/T|カード名|</v>
      </c>
      <c r="B24" t="s">
        <v>16</v>
      </c>
      <c r="C24" t="s">
        <v>24</v>
      </c>
      <c r="E24" t="s">
        <v>16</v>
      </c>
      <c r="F24" t="s">
        <v>23</v>
      </c>
      <c r="H24" t="s">
        <v>16</v>
      </c>
      <c r="I24" t="s">
        <v>22</v>
      </c>
      <c r="J24" t="s">
        <v>16</v>
      </c>
      <c r="K24" t="s">
        <v>21</v>
      </c>
      <c r="L24" t="s">
        <v>20</v>
      </c>
      <c r="M24" t="str">
        <f t="shared" ref="M24:M38" si="3">K24&amp;"/"&amp;L24</f>
        <v>P/T</v>
      </c>
      <c r="O24" t="s">
        <v>11</v>
      </c>
      <c r="Q24" t="s">
        <v>18</v>
      </c>
      <c r="T24" t="s">
        <v>11</v>
      </c>
      <c r="Y24" s="5"/>
    </row>
    <row r="25" spans="1:25" x14ac:dyDescent="0.4">
      <c r="A25" t="str">
        <f t="shared" si="2"/>
        <v>|BFZ|青|7|1/2|《[[培養ドローン]]》|</v>
      </c>
      <c r="B25" t="s">
        <v>16</v>
      </c>
      <c r="C25" t="s">
        <v>123</v>
      </c>
      <c r="D25">
        <v>2</v>
      </c>
      <c r="E25" t="s">
        <v>16</v>
      </c>
      <c r="F25" t="s">
        <v>42</v>
      </c>
      <c r="G25">
        <v>2</v>
      </c>
      <c r="H25" t="s">
        <v>16</v>
      </c>
      <c r="I25">
        <v>7</v>
      </c>
      <c r="J25" t="s">
        <v>16</v>
      </c>
      <c r="K25">
        <v>1</v>
      </c>
      <c r="L25">
        <v>2</v>
      </c>
      <c r="M25" t="str">
        <f t="shared" si="3"/>
        <v>1/2</v>
      </c>
      <c r="O25" t="s">
        <v>11</v>
      </c>
      <c r="P25" t="s">
        <v>32</v>
      </c>
      <c r="R25" t="s">
        <v>148</v>
      </c>
      <c r="S25" t="s">
        <v>12</v>
      </c>
      <c r="T25" t="s">
        <v>11</v>
      </c>
      <c r="U25" s="6"/>
      <c r="Y25" s="5" t="s">
        <v>147</v>
      </c>
    </row>
    <row r="26" spans="1:25" x14ac:dyDescent="0.4">
      <c r="A26" t="str">
        <f t="shared" si="2"/>
        <v>|BFZ|青|6|1/1|《[[回収ドローン]]》|</v>
      </c>
      <c r="B26" t="s">
        <v>16</v>
      </c>
      <c r="C26" t="s">
        <v>123</v>
      </c>
      <c r="D26">
        <v>2</v>
      </c>
      <c r="E26" t="s">
        <v>16</v>
      </c>
      <c r="F26" t="s">
        <v>42</v>
      </c>
      <c r="G26">
        <v>2</v>
      </c>
      <c r="H26" t="s">
        <v>16</v>
      </c>
      <c r="I26">
        <v>6</v>
      </c>
      <c r="J26" t="s">
        <v>16</v>
      </c>
      <c r="K26">
        <v>1</v>
      </c>
      <c r="L26">
        <v>1</v>
      </c>
      <c r="M26" t="str">
        <f t="shared" si="3"/>
        <v>1/1</v>
      </c>
      <c r="O26" t="s">
        <v>11</v>
      </c>
      <c r="P26" t="s">
        <v>32</v>
      </c>
      <c r="R26" t="s">
        <v>146</v>
      </c>
      <c r="S26" t="s">
        <v>12</v>
      </c>
      <c r="T26" t="s">
        <v>11</v>
      </c>
      <c r="Y26" s="5" t="s">
        <v>145</v>
      </c>
    </row>
    <row r="27" spans="1:25" x14ac:dyDescent="0.4">
      <c r="A27" t="str">
        <f t="shared" si="2"/>
        <v>|BFZ|青|11|2/5|《[[ウラモグの回収者]]》|</v>
      </c>
      <c r="B27" t="s">
        <v>16</v>
      </c>
      <c r="C27" t="s">
        <v>123</v>
      </c>
      <c r="D27">
        <v>2</v>
      </c>
      <c r="E27" t="s">
        <v>16</v>
      </c>
      <c r="F27" t="s">
        <v>42</v>
      </c>
      <c r="G27">
        <v>2</v>
      </c>
      <c r="H27" t="s">
        <v>16</v>
      </c>
      <c r="I27">
        <v>11</v>
      </c>
      <c r="J27" t="s">
        <v>16</v>
      </c>
      <c r="K27">
        <v>2</v>
      </c>
      <c r="L27">
        <v>5</v>
      </c>
      <c r="M27" t="str">
        <f t="shared" si="3"/>
        <v>2/5</v>
      </c>
      <c r="O27" t="s">
        <v>11</v>
      </c>
      <c r="P27" t="s">
        <v>32</v>
      </c>
      <c r="R27" t="s">
        <v>144</v>
      </c>
      <c r="S27" t="s">
        <v>12</v>
      </c>
      <c r="T27" t="s">
        <v>11</v>
      </c>
      <c r="U27" s="6"/>
      <c r="Y27" s="5" t="s">
        <v>143</v>
      </c>
    </row>
    <row r="28" spans="1:25" x14ac:dyDescent="0.4">
      <c r="A28" t="str">
        <f t="shared" si="2"/>
        <v>|BFZ|黒|7|2/2|《[[カラストリアの夜警]]》|</v>
      </c>
      <c r="B28" t="s">
        <v>16</v>
      </c>
      <c r="C28" t="s">
        <v>123</v>
      </c>
      <c r="D28">
        <v>2</v>
      </c>
      <c r="E28" t="s">
        <v>16</v>
      </c>
      <c r="F28" t="s">
        <v>40</v>
      </c>
      <c r="G28">
        <v>3</v>
      </c>
      <c r="H28" t="s">
        <v>16</v>
      </c>
      <c r="I28">
        <v>7</v>
      </c>
      <c r="J28" t="s">
        <v>16</v>
      </c>
      <c r="K28">
        <v>2</v>
      </c>
      <c r="L28">
        <v>2</v>
      </c>
      <c r="M28" t="str">
        <f t="shared" si="3"/>
        <v>2/2</v>
      </c>
      <c r="O28" t="s">
        <v>11</v>
      </c>
      <c r="P28" t="s">
        <v>32</v>
      </c>
      <c r="R28" t="s">
        <v>142</v>
      </c>
      <c r="S28" t="s">
        <v>12</v>
      </c>
      <c r="T28" t="s">
        <v>11</v>
      </c>
      <c r="Y28" s="5" t="s">
        <v>141</v>
      </c>
    </row>
    <row r="29" spans="1:25" x14ac:dyDescent="0.4">
      <c r="A29" t="str">
        <f t="shared" si="2"/>
        <v>|BFZ|黒|16|4/3|《[[捕らわれの宿主]]》|</v>
      </c>
      <c r="B29" t="s">
        <v>16</v>
      </c>
      <c r="C29" t="s">
        <v>123</v>
      </c>
      <c r="D29">
        <v>2</v>
      </c>
      <c r="E29" t="s">
        <v>16</v>
      </c>
      <c r="F29" t="s">
        <v>40</v>
      </c>
      <c r="G29">
        <v>3</v>
      </c>
      <c r="H29" t="s">
        <v>16</v>
      </c>
      <c r="I29">
        <v>16</v>
      </c>
      <c r="J29" t="s">
        <v>16</v>
      </c>
      <c r="K29">
        <v>4</v>
      </c>
      <c r="L29">
        <v>3</v>
      </c>
      <c r="M29" t="str">
        <f t="shared" si="3"/>
        <v>4/3</v>
      </c>
      <c r="O29" t="s">
        <v>11</v>
      </c>
      <c r="P29" t="s">
        <v>32</v>
      </c>
      <c r="R29" t="s">
        <v>140</v>
      </c>
      <c r="S29" t="s">
        <v>12</v>
      </c>
      <c r="T29" t="s">
        <v>11</v>
      </c>
      <c r="U29" s="6"/>
      <c r="Y29" s="5" t="s">
        <v>139</v>
      </c>
    </row>
    <row r="30" spans="1:25" x14ac:dyDescent="0.4">
      <c r="A30" t="str">
        <f t="shared" si="2"/>
        <v>|BFZ|黒|16|8/7|《[[息詰まる忌まわしきもの]]》|</v>
      </c>
      <c r="B30" t="s">
        <v>16</v>
      </c>
      <c r="C30" t="s">
        <v>123</v>
      </c>
      <c r="D30">
        <v>2</v>
      </c>
      <c r="E30" t="s">
        <v>16</v>
      </c>
      <c r="F30" t="s">
        <v>40</v>
      </c>
      <c r="G30">
        <v>3</v>
      </c>
      <c r="H30" t="s">
        <v>16</v>
      </c>
      <c r="I30">
        <v>16</v>
      </c>
      <c r="J30" t="s">
        <v>16</v>
      </c>
      <c r="K30">
        <v>8</v>
      </c>
      <c r="L30">
        <v>7</v>
      </c>
      <c r="M30" t="str">
        <f t="shared" si="3"/>
        <v>8/7</v>
      </c>
      <c r="O30" t="s">
        <v>11</v>
      </c>
      <c r="P30" t="s">
        <v>32</v>
      </c>
      <c r="R30" t="s">
        <v>138</v>
      </c>
      <c r="S30" t="s">
        <v>12</v>
      </c>
      <c r="T30" t="s">
        <v>11</v>
      </c>
      <c r="Y30" s="5" t="s">
        <v>137</v>
      </c>
    </row>
    <row r="31" spans="1:25" x14ac:dyDescent="0.4">
      <c r="A31" t="str">
        <f t="shared" si="2"/>
        <v>|BFZ|赤|8|2/1|《[[オンドゥの勇者]]》|</v>
      </c>
      <c r="B31" t="s">
        <v>16</v>
      </c>
      <c r="C31" t="s">
        <v>123</v>
      </c>
      <c r="D31">
        <v>2</v>
      </c>
      <c r="E31" t="s">
        <v>16</v>
      </c>
      <c r="F31" t="s">
        <v>8</v>
      </c>
      <c r="G31">
        <v>4</v>
      </c>
      <c r="H31" t="s">
        <v>16</v>
      </c>
      <c r="I31">
        <v>8</v>
      </c>
      <c r="J31" t="s">
        <v>16</v>
      </c>
      <c r="K31">
        <v>2</v>
      </c>
      <c r="L31">
        <v>1</v>
      </c>
      <c r="M31" t="str">
        <f t="shared" si="3"/>
        <v>2/1</v>
      </c>
      <c r="O31" t="s">
        <v>11</v>
      </c>
      <c r="P31" t="s">
        <v>32</v>
      </c>
      <c r="R31" t="s">
        <v>136</v>
      </c>
      <c r="S31" t="s">
        <v>12</v>
      </c>
      <c r="T31" t="s">
        <v>11</v>
      </c>
      <c r="U31" s="6"/>
      <c r="Y31" s="5" t="s">
        <v>135</v>
      </c>
    </row>
    <row r="32" spans="1:25" x14ac:dyDescent="0.4">
      <c r="A32" t="str">
        <f t="shared" si="2"/>
        <v>|BFZ|緑|11|1/1|《[[膨れ鞘]]》|</v>
      </c>
      <c r="B32" t="s">
        <v>16</v>
      </c>
      <c r="C32" t="s">
        <v>123</v>
      </c>
      <c r="D32">
        <v>2</v>
      </c>
      <c r="E32" t="s">
        <v>16</v>
      </c>
      <c r="F32" t="s">
        <v>58</v>
      </c>
      <c r="G32">
        <v>5</v>
      </c>
      <c r="H32" t="s">
        <v>16</v>
      </c>
      <c r="I32">
        <v>11</v>
      </c>
      <c r="J32" t="s">
        <v>16</v>
      </c>
      <c r="K32">
        <v>1</v>
      </c>
      <c r="L32">
        <v>1</v>
      </c>
      <c r="M32" t="str">
        <f t="shared" si="3"/>
        <v>1/1</v>
      </c>
      <c r="O32" t="s">
        <v>11</v>
      </c>
      <c r="P32" t="s">
        <v>32</v>
      </c>
      <c r="R32" t="s">
        <v>134</v>
      </c>
      <c r="S32" t="s">
        <v>12</v>
      </c>
      <c r="T32" t="s">
        <v>11</v>
      </c>
      <c r="Y32" s="5" t="s">
        <v>133</v>
      </c>
    </row>
    <row r="33" spans="1:25" x14ac:dyDescent="0.4">
      <c r="A33" t="str">
        <f t="shared" si="2"/>
        <v>|BFZ|緑|14|3/3|《[[血統の観察者]]》|</v>
      </c>
      <c r="B33" t="s">
        <v>16</v>
      </c>
      <c r="C33" t="s">
        <v>123</v>
      </c>
      <c r="D33">
        <v>2</v>
      </c>
      <c r="E33" t="s">
        <v>16</v>
      </c>
      <c r="F33" t="s">
        <v>58</v>
      </c>
      <c r="G33">
        <v>5</v>
      </c>
      <c r="H33" t="s">
        <v>16</v>
      </c>
      <c r="I33">
        <v>14</v>
      </c>
      <c r="J33" t="s">
        <v>16</v>
      </c>
      <c r="K33">
        <v>3</v>
      </c>
      <c r="L33">
        <v>3</v>
      </c>
      <c r="M33" t="str">
        <f t="shared" si="3"/>
        <v>3/3</v>
      </c>
      <c r="O33" t="s">
        <v>11</v>
      </c>
      <c r="P33" t="s">
        <v>32</v>
      </c>
      <c r="R33" t="s">
        <v>132</v>
      </c>
      <c r="S33" t="s">
        <v>12</v>
      </c>
      <c r="T33" t="s">
        <v>11</v>
      </c>
      <c r="U33" s="6"/>
      <c r="Y33" s="5" t="s">
        <v>131</v>
      </c>
    </row>
    <row r="34" spans="1:25" x14ac:dyDescent="0.4">
      <c r="A34" t="str">
        <f t="shared" si="2"/>
        <v>|BFZ|緑|16|4/4|《[[下生えの勇者]]》|</v>
      </c>
      <c r="B34" t="s">
        <v>16</v>
      </c>
      <c r="C34" t="s">
        <v>123</v>
      </c>
      <c r="D34">
        <v>2</v>
      </c>
      <c r="E34" t="s">
        <v>16</v>
      </c>
      <c r="F34" t="s">
        <v>58</v>
      </c>
      <c r="G34">
        <v>5</v>
      </c>
      <c r="H34" t="s">
        <v>16</v>
      </c>
      <c r="I34">
        <v>16</v>
      </c>
      <c r="J34" t="s">
        <v>16</v>
      </c>
      <c r="K34">
        <v>4</v>
      </c>
      <c r="L34">
        <v>4</v>
      </c>
      <c r="M34" t="str">
        <f t="shared" si="3"/>
        <v>4/4</v>
      </c>
      <c r="O34" t="s">
        <v>11</v>
      </c>
      <c r="P34" t="s">
        <v>32</v>
      </c>
      <c r="R34" t="s">
        <v>130</v>
      </c>
      <c r="S34" t="s">
        <v>12</v>
      </c>
      <c r="T34" t="s">
        <v>11</v>
      </c>
      <c r="Y34" s="5" t="s">
        <v>129</v>
      </c>
    </row>
    <row r="35" spans="1:25" x14ac:dyDescent="0.4">
      <c r="A35" t="str">
        <f t="shared" si="2"/>
        <v>|BFZ|黒緑|13|3/4|《[[地下墓地の選別者]]》|</v>
      </c>
      <c r="B35" t="s">
        <v>16</v>
      </c>
      <c r="C35" t="s">
        <v>123</v>
      </c>
      <c r="D35">
        <v>2</v>
      </c>
      <c r="E35" t="s">
        <v>16</v>
      </c>
      <c r="F35" t="s">
        <v>128</v>
      </c>
      <c r="G35">
        <v>13</v>
      </c>
      <c r="H35" t="s">
        <v>16</v>
      </c>
      <c r="I35">
        <v>13</v>
      </c>
      <c r="J35" t="s">
        <v>16</v>
      </c>
      <c r="K35">
        <v>3</v>
      </c>
      <c r="L35">
        <v>4</v>
      </c>
      <c r="M35" t="str">
        <f t="shared" si="3"/>
        <v>3/4</v>
      </c>
      <c r="O35" t="s">
        <v>11</v>
      </c>
      <c r="P35" t="s">
        <v>32</v>
      </c>
      <c r="R35" t="s">
        <v>127</v>
      </c>
      <c r="S35" t="s">
        <v>12</v>
      </c>
      <c r="T35" t="s">
        <v>11</v>
      </c>
      <c r="U35" s="6"/>
      <c r="Y35" s="5" t="s">
        <v>126</v>
      </c>
    </row>
    <row r="36" spans="1:25" x14ac:dyDescent="0.4">
      <c r="A36" t="str">
        <f t="shared" si="2"/>
        <v>|BFZ|赤白|17|4/4|《[[毅然たる刃の達人]]》|</v>
      </c>
      <c r="B36" t="s">
        <v>16</v>
      </c>
      <c r="C36" t="s">
        <v>123</v>
      </c>
      <c r="D36">
        <v>2</v>
      </c>
      <c r="E36" t="s">
        <v>16</v>
      </c>
      <c r="F36" t="s">
        <v>33</v>
      </c>
      <c r="G36">
        <v>14</v>
      </c>
      <c r="H36" t="s">
        <v>16</v>
      </c>
      <c r="I36">
        <v>17</v>
      </c>
      <c r="J36" t="s">
        <v>16</v>
      </c>
      <c r="K36">
        <v>4</v>
      </c>
      <c r="L36">
        <v>4</v>
      </c>
      <c r="M36" t="str">
        <f t="shared" si="3"/>
        <v>4/4</v>
      </c>
      <c r="O36" t="s">
        <v>11</v>
      </c>
      <c r="P36" t="s">
        <v>32</v>
      </c>
      <c r="R36" t="s">
        <v>125</v>
      </c>
      <c r="S36" t="s">
        <v>12</v>
      </c>
      <c r="T36" t="s">
        <v>11</v>
      </c>
      <c r="Y36" s="5" t="s">
        <v>124</v>
      </c>
    </row>
    <row r="37" spans="1:25" x14ac:dyDescent="0.4">
      <c r="A37" t="str">
        <f t="shared" si="2"/>
        <v>|BFZ|緑青|17|3/3|《[[空乗りのエルフ]]》|</v>
      </c>
      <c r="B37" t="s">
        <v>16</v>
      </c>
      <c r="C37" t="s">
        <v>123</v>
      </c>
      <c r="D37">
        <v>2</v>
      </c>
      <c r="E37" t="s">
        <v>16</v>
      </c>
      <c r="F37" t="s">
        <v>122</v>
      </c>
      <c r="G37">
        <v>15</v>
      </c>
      <c r="H37" t="s">
        <v>16</v>
      </c>
      <c r="I37">
        <v>17</v>
      </c>
      <c r="J37" t="s">
        <v>16</v>
      </c>
      <c r="K37">
        <v>3</v>
      </c>
      <c r="L37">
        <v>3</v>
      </c>
      <c r="M37" t="str">
        <f t="shared" si="3"/>
        <v>3/3</v>
      </c>
      <c r="O37" t="s">
        <v>11</v>
      </c>
      <c r="P37" t="s">
        <v>32</v>
      </c>
      <c r="R37" t="s">
        <v>121</v>
      </c>
      <c r="S37" t="s">
        <v>12</v>
      </c>
      <c r="T37" t="s">
        <v>11</v>
      </c>
      <c r="U37" s="6"/>
      <c r="Y37" s="5" t="s">
        <v>120</v>
      </c>
    </row>
    <row r="38" spans="1:25" x14ac:dyDescent="0.4">
      <c r="A38" t="str">
        <f t="shared" si="2"/>
        <v>|OGW|白|17|8/8|《[[保護者、リンヴァーラ]]》|</v>
      </c>
      <c r="B38" t="s">
        <v>16</v>
      </c>
      <c r="C38" t="s">
        <v>119</v>
      </c>
      <c r="D38">
        <v>3</v>
      </c>
      <c r="E38" t="s">
        <v>16</v>
      </c>
      <c r="F38" t="s">
        <v>37</v>
      </c>
      <c r="G38">
        <v>1</v>
      </c>
      <c r="H38" t="s">
        <v>16</v>
      </c>
      <c r="I38">
        <v>17</v>
      </c>
      <c r="J38" t="s">
        <v>16</v>
      </c>
      <c r="K38">
        <v>8</v>
      </c>
      <c r="L38">
        <v>8</v>
      </c>
      <c r="M38" t="str">
        <f t="shared" si="3"/>
        <v>8/8</v>
      </c>
      <c r="O38" t="s">
        <v>11</v>
      </c>
      <c r="P38" t="s">
        <v>32</v>
      </c>
      <c r="R38" t="s">
        <v>118</v>
      </c>
      <c r="S38" t="s">
        <v>12</v>
      </c>
      <c r="T38" t="s">
        <v>11</v>
      </c>
      <c r="Y38" s="5" t="s">
        <v>117</v>
      </c>
    </row>
    <row r="39" spans="1:25" x14ac:dyDescent="0.4">
      <c r="Y39" s="5"/>
    </row>
    <row r="40" spans="1:25" x14ac:dyDescent="0.4">
      <c r="A40" t="s">
        <v>116</v>
      </c>
      <c r="Y40" s="5"/>
    </row>
    <row r="41" spans="1:25" x14ac:dyDescent="0.4">
      <c r="A41" t="str">
        <f t="shared" ref="A41:A62" si="4">B41&amp;C41&amp;E41&amp;F41&amp;H41&amp;I41&amp;J41&amp;M41&amp;O41&amp;P41&amp;Q41&amp;R41&amp;S41&amp;T41&amp;U41&amp;V41&amp;W41&amp;X41</f>
        <v>|LEFT:50|LEFT:50|LEFT:50|LEFT:50|LEFT:500|c</v>
      </c>
      <c r="B41" t="s">
        <v>16</v>
      </c>
      <c r="C41" t="s">
        <v>28</v>
      </c>
      <c r="E41" t="s">
        <v>16</v>
      </c>
      <c r="F41" t="s">
        <v>28</v>
      </c>
      <c r="H41" t="s">
        <v>16</v>
      </c>
      <c r="I41" t="s">
        <v>28</v>
      </c>
      <c r="J41" t="s">
        <v>16</v>
      </c>
      <c r="M41" t="s">
        <v>28</v>
      </c>
      <c r="O41" t="s">
        <v>11</v>
      </c>
      <c r="Q41" t="s">
        <v>26</v>
      </c>
      <c r="T41" t="s">
        <v>11</v>
      </c>
      <c r="U41" t="s">
        <v>25</v>
      </c>
      <c r="Y41" s="5"/>
    </row>
    <row r="42" spans="1:25" x14ac:dyDescent="0.4">
      <c r="A42" t="str">
        <f t="shared" si="4"/>
        <v>|セット|色|コスト|P/T|カード名|</v>
      </c>
      <c r="B42" t="s">
        <v>16</v>
      </c>
      <c r="C42" t="s">
        <v>24</v>
      </c>
      <c r="E42" t="s">
        <v>16</v>
      </c>
      <c r="F42" t="s">
        <v>23</v>
      </c>
      <c r="H42" t="s">
        <v>16</v>
      </c>
      <c r="I42" t="s">
        <v>22</v>
      </c>
      <c r="J42" t="s">
        <v>16</v>
      </c>
      <c r="K42" t="s">
        <v>21</v>
      </c>
      <c r="L42" t="s">
        <v>20</v>
      </c>
      <c r="M42" t="str">
        <f t="shared" ref="M42:M62" si="5">K42&amp;"/"&amp;L42</f>
        <v>P/T</v>
      </c>
      <c r="O42" t="s">
        <v>11</v>
      </c>
      <c r="Q42" t="s">
        <v>18</v>
      </c>
      <c r="T42" t="s">
        <v>11</v>
      </c>
      <c r="Y42" s="5"/>
    </row>
    <row r="43" spans="1:25" x14ac:dyDescent="0.4">
      <c r="A43" t="str">
        <f t="shared" si="4"/>
        <v>|SOI|白|7|2/1|《[[不屈の聖戦士]]》|</v>
      </c>
      <c r="B43" t="s">
        <v>16</v>
      </c>
      <c r="C43" t="s">
        <v>87</v>
      </c>
      <c r="D43">
        <v>4</v>
      </c>
      <c r="E43" t="s">
        <v>16</v>
      </c>
      <c r="F43" t="s">
        <v>37</v>
      </c>
      <c r="G43">
        <v>1</v>
      </c>
      <c r="H43" t="s">
        <v>16</v>
      </c>
      <c r="I43">
        <v>7</v>
      </c>
      <c r="J43" t="s">
        <v>16</v>
      </c>
      <c r="K43">
        <v>2</v>
      </c>
      <c r="L43">
        <v>1</v>
      </c>
      <c r="M43" t="str">
        <f t="shared" si="5"/>
        <v>2/1</v>
      </c>
      <c r="O43" t="s">
        <v>11</v>
      </c>
      <c r="P43" t="s">
        <v>32</v>
      </c>
      <c r="R43" t="s">
        <v>115</v>
      </c>
      <c r="S43" t="s">
        <v>12</v>
      </c>
      <c r="T43" t="s">
        <v>11</v>
      </c>
      <c r="U43" s="6"/>
      <c r="Y43" s="5" t="s">
        <v>114</v>
      </c>
    </row>
    <row r="44" spans="1:25" x14ac:dyDescent="0.4">
      <c r="A44" t="str">
        <f t="shared" si="4"/>
        <v>|SOI|白|11|2/2|《[[鼓舞する隊長]]》|</v>
      </c>
      <c r="B44" t="s">
        <v>16</v>
      </c>
      <c r="C44" t="s">
        <v>87</v>
      </c>
      <c r="D44">
        <v>4</v>
      </c>
      <c r="E44" t="s">
        <v>16</v>
      </c>
      <c r="F44" t="s">
        <v>37</v>
      </c>
      <c r="G44">
        <v>1</v>
      </c>
      <c r="H44" t="s">
        <v>16</v>
      </c>
      <c r="I44">
        <v>11</v>
      </c>
      <c r="J44" t="s">
        <v>16</v>
      </c>
      <c r="K44">
        <v>2</v>
      </c>
      <c r="L44">
        <v>2</v>
      </c>
      <c r="M44" t="str">
        <f t="shared" si="5"/>
        <v>2/2</v>
      </c>
      <c r="O44" t="s">
        <v>11</v>
      </c>
      <c r="P44" t="s">
        <v>32</v>
      </c>
      <c r="R44" t="s">
        <v>113</v>
      </c>
      <c r="S44" t="s">
        <v>12</v>
      </c>
      <c r="T44" t="s">
        <v>11</v>
      </c>
      <c r="Y44" s="5" t="s">
        <v>112</v>
      </c>
    </row>
    <row r="45" spans="1:25" x14ac:dyDescent="0.4">
      <c r="A45" t="str">
        <f t="shared" si="4"/>
        <v>|SOI|白|4|1/2|《[[戦闘的な審問官]]》|</v>
      </c>
      <c r="B45" t="s">
        <v>16</v>
      </c>
      <c r="C45" t="s">
        <v>87</v>
      </c>
      <c r="D45">
        <v>4</v>
      </c>
      <c r="E45" t="s">
        <v>16</v>
      </c>
      <c r="F45" t="s">
        <v>37</v>
      </c>
      <c r="G45">
        <v>1</v>
      </c>
      <c r="H45" t="s">
        <v>16</v>
      </c>
      <c r="I45">
        <v>4</v>
      </c>
      <c r="J45" t="s">
        <v>16</v>
      </c>
      <c r="K45">
        <v>1</v>
      </c>
      <c r="L45">
        <v>2</v>
      </c>
      <c r="M45" t="str">
        <f t="shared" si="5"/>
        <v>1/2</v>
      </c>
      <c r="O45" t="s">
        <v>11</v>
      </c>
      <c r="P45" t="s">
        <v>32</v>
      </c>
      <c r="R45" t="s">
        <v>111</v>
      </c>
      <c r="S45" t="s">
        <v>12</v>
      </c>
      <c r="T45" t="s">
        <v>11</v>
      </c>
      <c r="U45" s="6"/>
      <c r="Y45" s="5" t="s">
        <v>90</v>
      </c>
    </row>
    <row r="46" spans="1:25" x14ac:dyDescent="0.4">
      <c r="A46" t="str">
        <f t="shared" si="4"/>
        <v>|SOI|白|10|3/1|《[[近野の司祭]]》|</v>
      </c>
      <c r="B46" t="s">
        <v>16</v>
      </c>
      <c r="C46" t="s">
        <v>87</v>
      </c>
      <c r="D46">
        <v>4</v>
      </c>
      <c r="E46" t="s">
        <v>16</v>
      </c>
      <c r="F46" t="s">
        <v>37</v>
      </c>
      <c r="G46">
        <v>1</v>
      </c>
      <c r="H46" t="s">
        <v>16</v>
      </c>
      <c r="I46">
        <v>10</v>
      </c>
      <c r="J46" t="s">
        <v>16</v>
      </c>
      <c r="K46">
        <v>3</v>
      </c>
      <c r="L46">
        <v>1</v>
      </c>
      <c r="M46" t="str">
        <f t="shared" si="5"/>
        <v>3/1</v>
      </c>
      <c r="O46" t="s">
        <v>11</v>
      </c>
      <c r="P46" t="s">
        <v>32</v>
      </c>
      <c r="R46" t="s">
        <v>110</v>
      </c>
      <c r="S46" t="s">
        <v>12</v>
      </c>
      <c r="T46" t="s">
        <v>11</v>
      </c>
      <c r="Y46" s="5" t="s">
        <v>109</v>
      </c>
    </row>
    <row r="47" spans="1:25" x14ac:dyDescent="0.4">
      <c r="A47" t="str">
        <f t="shared" si="4"/>
        <v>|SOI|白|13|6/6|《[[ドラグスコルの騎兵]]》|</v>
      </c>
      <c r="B47" t="s">
        <v>16</v>
      </c>
      <c r="C47" t="s">
        <v>87</v>
      </c>
      <c r="D47">
        <v>4</v>
      </c>
      <c r="E47" t="s">
        <v>16</v>
      </c>
      <c r="F47" t="s">
        <v>37</v>
      </c>
      <c r="G47">
        <v>1</v>
      </c>
      <c r="H47" t="s">
        <v>16</v>
      </c>
      <c r="I47">
        <v>13</v>
      </c>
      <c r="J47" t="s">
        <v>16</v>
      </c>
      <c r="K47">
        <v>6</v>
      </c>
      <c r="L47">
        <v>6</v>
      </c>
      <c r="M47" t="str">
        <f t="shared" si="5"/>
        <v>6/6</v>
      </c>
      <c r="O47" t="s">
        <v>11</v>
      </c>
      <c r="P47" t="s">
        <v>32</v>
      </c>
      <c r="R47" t="s">
        <v>108</v>
      </c>
      <c r="S47" t="s">
        <v>12</v>
      </c>
      <c r="T47" t="s">
        <v>11</v>
      </c>
      <c r="U47" s="6"/>
      <c r="Y47" s="5" t="s">
        <v>107</v>
      </c>
    </row>
    <row r="48" spans="1:25" x14ac:dyDescent="0.4">
      <c r="A48" t="str">
        <f t="shared" si="4"/>
        <v>|SOI|黒|6|2/1|《[[闇告げカラス]]》|</v>
      </c>
      <c r="B48" t="s">
        <v>16</v>
      </c>
      <c r="C48" t="s">
        <v>87</v>
      </c>
      <c r="D48">
        <v>4</v>
      </c>
      <c r="E48" t="s">
        <v>16</v>
      </c>
      <c r="F48" t="s">
        <v>40</v>
      </c>
      <c r="G48">
        <v>3</v>
      </c>
      <c r="H48" t="s">
        <v>16</v>
      </c>
      <c r="I48">
        <v>6</v>
      </c>
      <c r="J48" t="s">
        <v>16</v>
      </c>
      <c r="K48">
        <v>2</v>
      </c>
      <c r="L48">
        <v>1</v>
      </c>
      <c r="M48" t="str">
        <f t="shared" si="5"/>
        <v>2/1</v>
      </c>
      <c r="O48" t="s">
        <v>11</v>
      </c>
      <c r="P48" t="s">
        <v>32</v>
      </c>
      <c r="R48" t="s">
        <v>106</v>
      </c>
      <c r="S48" t="s">
        <v>12</v>
      </c>
      <c r="T48" t="s">
        <v>11</v>
      </c>
      <c r="Y48" s="5" t="s">
        <v>105</v>
      </c>
    </row>
    <row r="49" spans="1:25" x14ac:dyDescent="0.4">
      <c r="A49" t="str">
        <f t="shared" si="4"/>
        <v>|SOI|黒|10|2/2|《[[グール呼びの共犯者]]》|</v>
      </c>
      <c r="B49" t="s">
        <v>16</v>
      </c>
      <c r="C49" t="s">
        <v>87</v>
      </c>
      <c r="D49">
        <v>4</v>
      </c>
      <c r="E49" t="s">
        <v>16</v>
      </c>
      <c r="F49" t="s">
        <v>40</v>
      </c>
      <c r="G49">
        <v>3</v>
      </c>
      <c r="H49" t="s">
        <v>16</v>
      </c>
      <c r="I49">
        <v>10</v>
      </c>
      <c r="J49" t="s">
        <v>16</v>
      </c>
      <c r="K49">
        <v>2</v>
      </c>
      <c r="L49">
        <v>2</v>
      </c>
      <c r="M49" t="str">
        <f t="shared" si="5"/>
        <v>2/2</v>
      </c>
      <c r="O49" t="s">
        <v>11</v>
      </c>
      <c r="P49" t="s">
        <v>32</v>
      </c>
      <c r="R49" t="s">
        <v>104</v>
      </c>
      <c r="S49" t="s">
        <v>12</v>
      </c>
      <c r="T49" t="s">
        <v>11</v>
      </c>
      <c r="U49" s="6"/>
      <c r="Y49" s="5" t="s">
        <v>103</v>
      </c>
    </row>
    <row r="50" spans="1:25" x14ac:dyDescent="0.4">
      <c r="A50" t="str">
        <f t="shared" si="4"/>
        <v>|SOI|黒|9|1/2|《[[療養所の骸骨]]》|</v>
      </c>
      <c r="B50" t="s">
        <v>16</v>
      </c>
      <c r="C50" t="s">
        <v>87</v>
      </c>
      <c r="D50">
        <v>4</v>
      </c>
      <c r="E50" t="s">
        <v>16</v>
      </c>
      <c r="F50" t="s">
        <v>40</v>
      </c>
      <c r="G50">
        <v>3</v>
      </c>
      <c r="H50" t="s">
        <v>16</v>
      </c>
      <c r="I50">
        <v>9</v>
      </c>
      <c r="J50" t="s">
        <v>16</v>
      </c>
      <c r="K50">
        <v>1</v>
      </c>
      <c r="L50">
        <v>2</v>
      </c>
      <c r="M50" t="str">
        <f t="shared" si="5"/>
        <v>1/2</v>
      </c>
      <c r="O50" t="s">
        <v>11</v>
      </c>
      <c r="P50" t="s">
        <v>32</v>
      </c>
      <c r="R50" t="s">
        <v>102</v>
      </c>
      <c r="S50" t="s">
        <v>12</v>
      </c>
      <c r="T50" t="s">
        <v>11</v>
      </c>
      <c r="Y50" s="5" t="s">
        <v>77</v>
      </c>
    </row>
    <row r="51" spans="1:25" x14ac:dyDescent="0.4">
      <c r="A51" t="str">
        <f t="shared" si="4"/>
        <v>|SOI|黒|9|4/4|《[[モークラッドの屍蛞蝓]]》|</v>
      </c>
      <c r="B51" t="s">
        <v>16</v>
      </c>
      <c r="C51" t="s">
        <v>87</v>
      </c>
      <c r="D51">
        <v>4</v>
      </c>
      <c r="E51" t="s">
        <v>16</v>
      </c>
      <c r="F51" t="s">
        <v>40</v>
      </c>
      <c r="G51">
        <v>3</v>
      </c>
      <c r="H51" t="s">
        <v>16</v>
      </c>
      <c r="I51">
        <v>9</v>
      </c>
      <c r="J51" t="s">
        <v>16</v>
      </c>
      <c r="K51">
        <v>4</v>
      </c>
      <c r="L51">
        <v>4</v>
      </c>
      <c r="M51" t="str">
        <f t="shared" si="5"/>
        <v>4/4</v>
      </c>
      <c r="O51" t="s">
        <v>11</v>
      </c>
      <c r="P51" t="s">
        <v>32</v>
      </c>
      <c r="R51" t="s">
        <v>101</v>
      </c>
      <c r="S51" t="s">
        <v>12</v>
      </c>
      <c r="T51" t="s">
        <v>11</v>
      </c>
      <c r="U51" s="6"/>
      <c r="Y51" s="5" t="s">
        <v>100</v>
      </c>
    </row>
    <row r="52" spans="1:25" x14ac:dyDescent="0.4">
      <c r="A52" t="str">
        <f t="shared" si="4"/>
        <v>|SOI|黒|10|2/2|《[[戦墓の巨人]]》|</v>
      </c>
      <c r="B52" t="s">
        <v>16</v>
      </c>
      <c r="C52" t="s">
        <v>87</v>
      </c>
      <c r="D52">
        <v>4</v>
      </c>
      <c r="E52" t="s">
        <v>16</v>
      </c>
      <c r="F52" t="s">
        <v>40</v>
      </c>
      <c r="G52">
        <v>3</v>
      </c>
      <c r="H52" t="s">
        <v>16</v>
      </c>
      <c r="I52">
        <v>10</v>
      </c>
      <c r="J52" t="s">
        <v>16</v>
      </c>
      <c r="K52">
        <v>2</v>
      </c>
      <c r="L52">
        <v>2</v>
      </c>
      <c r="M52" t="str">
        <f t="shared" si="5"/>
        <v>2/2</v>
      </c>
      <c r="O52" t="s">
        <v>11</v>
      </c>
      <c r="P52" t="s">
        <v>32</v>
      </c>
      <c r="R52" t="s">
        <v>99</v>
      </c>
      <c r="S52" t="s">
        <v>12</v>
      </c>
      <c r="T52" t="s">
        <v>11</v>
      </c>
      <c r="Y52" s="5" t="s">
        <v>98</v>
      </c>
    </row>
    <row r="53" spans="1:25" x14ac:dyDescent="0.4">
      <c r="A53" t="str">
        <f t="shared" si="4"/>
        <v>|SOI|赤|11|4/2|《[[巨体の悪魔]]》|</v>
      </c>
      <c r="B53" t="s">
        <v>16</v>
      </c>
      <c r="C53" t="s">
        <v>87</v>
      </c>
      <c r="D53">
        <v>4</v>
      </c>
      <c r="E53" t="s">
        <v>16</v>
      </c>
      <c r="F53" t="s">
        <v>8</v>
      </c>
      <c r="G53">
        <v>4</v>
      </c>
      <c r="H53" t="s">
        <v>16</v>
      </c>
      <c r="I53">
        <v>11</v>
      </c>
      <c r="J53" t="s">
        <v>16</v>
      </c>
      <c r="K53">
        <v>4</v>
      </c>
      <c r="L53">
        <v>2</v>
      </c>
      <c r="M53" t="str">
        <f t="shared" si="5"/>
        <v>4/2</v>
      </c>
      <c r="O53" t="s">
        <v>11</v>
      </c>
      <c r="P53" t="s">
        <v>32</v>
      </c>
      <c r="R53" t="s">
        <v>97</v>
      </c>
      <c r="S53" t="s">
        <v>12</v>
      </c>
      <c r="T53" t="s">
        <v>11</v>
      </c>
      <c r="U53" s="6"/>
      <c r="Y53" s="5" t="s">
        <v>90</v>
      </c>
    </row>
    <row r="54" spans="1:25" x14ac:dyDescent="0.4">
      <c r="A54" t="str">
        <f t="shared" si="4"/>
        <v>|SOI|緑|16|4/4|《[[茨橋の巡回兵]]》|</v>
      </c>
      <c r="B54" t="s">
        <v>16</v>
      </c>
      <c r="C54" t="s">
        <v>87</v>
      </c>
      <c r="D54">
        <v>4</v>
      </c>
      <c r="E54" t="s">
        <v>16</v>
      </c>
      <c r="F54" t="s">
        <v>58</v>
      </c>
      <c r="G54">
        <v>5</v>
      </c>
      <c r="H54" t="s">
        <v>16</v>
      </c>
      <c r="I54">
        <v>16</v>
      </c>
      <c r="J54" t="s">
        <v>16</v>
      </c>
      <c r="K54">
        <v>4</v>
      </c>
      <c r="L54">
        <v>4</v>
      </c>
      <c r="M54" t="str">
        <f t="shared" si="5"/>
        <v>4/4</v>
      </c>
      <c r="O54" t="s">
        <v>11</v>
      </c>
      <c r="P54" t="s">
        <v>32</v>
      </c>
      <c r="R54" t="s">
        <v>96</v>
      </c>
      <c r="S54" t="s">
        <v>12</v>
      </c>
      <c r="T54" t="s">
        <v>11</v>
      </c>
      <c r="Y54" s="5" t="s">
        <v>95</v>
      </c>
    </row>
    <row r="55" spans="1:25" x14ac:dyDescent="0.4">
      <c r="A55" t="str">
        <f t="shared" si="4"/>
        <v>|SOI|青黒|10|2/2|《[[秘蔵の縫合体]]》|</v>
      </c>
      <c r="B55" t="s">
        <v>16</v>
      </c>
      <c r="C55" t="s">
        <v>87</v>
      </c>
      <c r="D55">
        <v>4</v>
      </c>
      <c r="E55" t="s">
        <v>16</v>
      </c>
      <c r="F55" t="s">
        <v>94</v>
      </c>
      <c r="G55">
        <v>7</v>
      </c>
      <c r="H55" t="s">
        <v>16</v>
      </c>
      <c r="I55">
        <v>10</v>
      </c>
      <c r="J55" t="s">
        <v>16</v>
      </c>
      <c r="K55">
        <v>2</v>
      </c>
      <c r="L55">
        <v>2</v>
      </c>
      <c r="M55" t="str">
        <f t="shared" si="5"/>
        <v>2/2</v>
      </c>
      <c r="O55" t="s">
        <v>11</v>
      </c>
      <c r="P55" t="s">
        <v>32</v>
      </c>
      <c r="R55" t="s">
        <v>93</v>
      </c>
      <c r="S55" t="s">
        <v>12</v>
      </c>
      <c r="T55" t="s">
        <v>11</v>
      </c>
      <c r="U55" s="6"/>
      <c r="Y55" s="5" t="s">
        <v>92</v>
      </c>
    </row>
    <row r="56" spans="1:25" x14ac:dyDescent="0.4">
      <c r="A56" t="str">
        <f t="shared" si="4"/>
        <v>|SOI|無色|15|3/5|《[[墓碑のゴーレム]]》|</v>
      </c>
      <c r="B56" t="s">
        <v>16</v>
      </c>
      <c r="C56" t="s">
        <v>87</v>
      </c>
      <c r="D56">
        <v>4</v>
      </c>
      <c r="E56" t="s">
        <v>16</v>
      </c>
      <c r="F56" t="s">
        <v>50</v>
      </c>
      <c r="G56">
        <v>16</v>
      </c>
      <c r="H56" t="s">
        <v>16</v>
      </c>
      <c r="I56">
        <v>15</v>
      </c>
      <c r="J56" t="s">
        <v>16</v>
      </c>
      <c r="K56">
        <v>3</v>
      </c>
      <c r="L56">
        <v>5</v>
      </c>
      <c r="M56" t="str">
        <f t="shared" si="5"/>
        <v>3/5</v>
      </c>
      <c r="O56" t="s">
        <v>11</v>
      </c>
      <c r="P56" t="s">
        <v>32</v>
      </c>
      <c r="R56" t="s">
        <v>91</v>
      </c>
      <c r="S56" t="s">
        <v>12</v>
      </c>
      <c r="T56" t="s">
        <v>11</v>
      </c>
      <c r="Y56" s="5" t="s">
        <v>90</v>
      </c>
    </row>
    <row r="57" spans="1:25" x14ac:dyDescent="0.4">
      <c r="A57" t="str">
        <f t="shared" si="4"/>
        <v>|SOI|無色|6|1/1|《[[荒原のカカシ]]》|</v>
      </c>
      <c r="B57" t="s">
        <v>16</v>
      </c>
      <c r="C57" t="s">
        <v>87</v>
      </c>
      <c r="D57">
        <v>4</v>
      </c>
      <c r="E57" t="s">
        <v>16</v>
      </c>
      <c r="F57" t="s">
        <v>50</v>
      </c>
      <c r="G57">
        <v>16</v>
      </c>
      <c r="H57" t="s">
        <v>16</v>
      </c>
      <c r="I57">
        <v>6</v>
      </c>
      <c r="J57" t="s">
        <v>16</v>
      </c>
      <c r="K57">
        <v>1</v>
      </c>
      <c r="L57">
        <v>1</v>
      </c>
      <c r="M57" t="str">
        <f t="shared" si="5"/>
        <v>1/1</v>
      </c>
      <c r="O57" t="s">
        <v>11</v>
      </c>
      <c r="P57" t="s">
        <v>32</v>
      </c>
      <c r="R57" t="s">
        <v>89</v>
      </c>
      <c r="S57" t="s">
        <v>12</v>
      </c>
      <c r="T57" t="s">
        <v>11</v>
      </c>
      <c r="U57" s="6"/>
      <c r="Y57" s="5" t="s">
        <v>88</v>
      </c>
    </row>
    <row r="58" spans="1:25" x14ac:dyDescent="0.4">
      <c r="A58" t="str">
        <f t="shared" si="4"/>
        <v>|SOI|無色|13|4/4|《[[収穫の手]]》|</v>
      </c>
      <c r="B58" t="s">
        <v>16</v>
      </c>
      <c r="C58" t="s">
        <v>87</v>
      </c>
      <c r="D58">
        <v>4</v>
      </c>
      <c r="E58" t="s">
        <v>16</v>
      </c>
      <c r="F58" t="s">
        <v>50</v>
      </c>
      <c r="G58">
        <v>16</v>
      </c>
      <c r="H58" t="s">
        <v>16</v>
      </c>
      <c r="I58">
        <v>13</v>
      </c>
      <c r="J58" t="s">
        <v>16</v>
      </c>
      <c r="K58">
        <v>4</v>
      </c>
      <c r="L58">
        <v>4</v>
      </c>
      <c r="M58" t="str">
        <f t="shared" si="5"/>
        <v>4/4</v>
      </c>
      <c r="O58" t="s">
        <v>11</v>
      </c>
      <c r="P58" t="s">
        <v>32</v>
      </c>
      <c r="R58" t="s">
        <v>86</v>
      </c>
      <c r="S58" t="s">
        <v>12</v>
      </c>
      <c r="T58" t="s">
        <v>11</v>
      </c>
      <c r="Y58" s="5" t="s">
        <v>85</v>
      </c>
    </row>
    <row r="59" spans="1:25" x14ac:dyDescent="0.4">
      <c r="A59" t="str">
        <f t="shared" si="4"/>
        <v>|EMN|黒|18|1/13|《[[地獄の樹]]》|</v>
      </c>
      <c r="B59" t="s">
        <v>16</v>
      </c>
      <c r="C59" t="s">
        <v>9</v>
      </c>
      <c r="D59">
        <v>5</v>
      </c>
      <c r="E59" t="s">
        <v>16</v>
      </c>
      <c r="F59" t="s">
        <v>40</v>
      </c>
      <c r="G59">
        <v>3</v>
      </c>
      <c r="H59" t="s">
        <v>16</v>
      </c>
      <c r="I59">
        <v>18</v>
      </c>
      <c r="J59" t="s">
        <v>16</v>
      </c>
      <c r="K59">
        <v>1</v>
      </c>
      <c r="L59">
        <v>13</v>
      </c>
      <c r="M59" t="str">
        <f t="shared" si="5"/>
        <v>1/13</v>
      </c>
      <c r="O59" t="s">
        <v>11</v>
      </c>
      <c r="P59" t="s">
        <v>32</v>
      </c>
      <c r="R59" t="s">
        <v>84</v>
      </c>
      <c r="S59" t="s">
        <v>12</v>
      </c>
      <c r="T59" t="s">
        <v>11</v>
      </c>
      <c r="U59" s="6"/>
      <c r="Y59" s="5" t="s">
        <v>83</v>
      </c>
    </row>
    <row r="60" spans="1:25" x14ac:dyDescent="0.4">
      <c r="A60" t="str">
        <f t="shared" si="4"/>
        <v>|EMN|赤|17|6/6|《[[集合した頭目]]》|</v>
      </c>
      <c r="B60" t="s">
        <v>16</v>
      </c>
      <c r="C60" t="s">
        <v>9</v>
      </c>
      <c r="D60">
        <v>5</v>
      </c>
      <c r="E60" t="s">
        <v>16</v>
      </c>
      <c r="F60" t="s">
        <v>8</v>
      </c>
      <c r="G60">
        <v>4</v>
      </c>
      <c r="H60" t="s">
        <v>16</v>
      </c>
      <c r="I60">
        <v>17</v>
      </c>
      <c r="J60" t="s">
        <v>16</v>
      </c>
      <c r="K60">
        <v>6</v>
      </c>
      <c r="L60">
        <v>6</v>
      </c>
      <c r="M60" t="str">
        <f t="shared" si="5"/>
        <v>6/6</v>
      </c>
      <c r="O60" t="s">
        <v>11</v>
      </c>
      <c r="P60" t="s">
        <v>32</v>
      </c>
      <c r="R60" t="s">
        <v>82</v>
      </c>
      <c r="S60" t="s">
        <v>12</v>
      </c>
      <c r="T60" t="s">
        <v>11</v>
      </c>
      <c r="Y60" s="5" t="s">
        <v>81</v>
      </c>
    </row>
    <row r="61" spans="1:25" x14ac:dyDescent="0.4">
      <c r="A61" t="str">
        <f t="shared" si="4"/>
        <v>|EMN|緑|11|2/4|《[[絡み爪の人狼]]》|</v>
      </c>
      <c r="B61" t="s">
        <v>16</v>
      </c>
      <c r="C61" t="s">
        <v>9</v>
      </c>
      <c r="D61">
        <v>5</v>
      </c>
      <c r="E61" t="s">
        <v>16</v>
      </c>
      <c r="F61" t="s">
        <v>58</v>
      </c>
      <c r="G61">
        <v>5</v>
      </c>
      <c r="H61" t="s">
        <v>16</v>
      </c>
      <c r="I61">
        <v>11</v>
      </c>
      <c r="J61" t="s">
        <v>16</v>
      </c>
      <c r="K61">
        <v>2</v>
      </c>
      <c r="L61">
        <v>4</v>
      </c>
      <c r="M61" t="str">
        <f t="shared" si="5"/>
        <v>2/4</v>
      </c>
      <c r="O61" t="s">
        <v>11</v>
      </c>
      <c r="P61" t="s">
        <v>32</v>
      </c>
      <c r="R61" t="s">
        <v>80</v>
      </c>
      <c r="S61" t="s">
        <v>12</v>
      </c>
      <c r="T61" t="s">
        <v>11</v>
      </c>
      <c r="U61" s="6"/>
      <c r="Y61" s="5" t="s">
        <v>79</v>
      </c>
    </row>
    <row r="62" spans="1:25" x14ac:dyDescent="0.4">
      <c r="A62" t="str">
        <f t="shared" si="4"/>
        <v>|EMN|無色|12|3/3|《[[永遠の災い魔]]》|</v>
      </c>
      <c r="B62" t="s">
        <v>16</v>
      </c>
      <c r="C62" t="s">
        <v>9</v>
      </c>
      <c r="D62">
        <v>5</v>
      </c>
      <c r="E62" t="s">
        <v>16</v>
      </c>
      <c r="F62" t="s">
        <v>50</v>
      </c>
      <c r="G62">
        <v>16</v>
      </c>
      <c r="H62" t="s">
        <v>16</v>
      </c>
      <c r="I62">
        <v>12</v>
      </c>
      <c r="J62" t="s">
        <v>16</v>
      </c>
      <c r="K62">
        <v>3</v>
      </c>
      <c r="L62">
        <v>3</v>
      </c>
      <c r="M62" t="str">
        <f t="shared" si="5"/>
        <v>3/3</v>
      </c>
      <c r="O62" t="s">
        <v>11</v>
      </c>
      <c r="P62" t="s">
        <v>32</v>
      </c>
      <c r="R62" t="s">
        <v>78</v>
      </c>
      <c r="S62" t="s">
        <v>12</v>
      </c>
      <c r="T62" t="s">
        <v>11</v>
      </c>
      <c r="Y62" s="5" t="s">
        <v>77</v>
      </c>
    </row>
    <row r="63" spans="1:25" x14ac:dyDescent="0.4">
      <c r="Y63" s="5"/>
    </row>
    <row r="64" spans="1:25" x14ac:dyDescent="0.4">
      <c r="A64" t="s">
        <v>76</v>
      </c>
      <c r="Y64" s="5"/>
    </row>
    <row r="65" spans="1:25" x14ac:dyDescent="0.4">
      <c r="A65" t="str">
        <f t="shared" ref="A65:A81" si="6">B65&amp;C65&amp;E65&amp;F65&amp;H65&amp;I65&amp;J65&amp;M65&amp;O65&amp;P65&amp;Q65&amp;R65&amp;S65&amp;T65&amp;U65&amp;V65&amp;W65&amp;X65</f>
        <v>|LEFT:50|LEFT:50|LEFT:50|LEFT:50|LEFT:500|c</v>
      </c>
      <c r="B65" t="s">
        <v>16</v>
      </c>
      <c r="C65" t="s">
        <v>28</v>
      </c>
      <c r="E65" t="s">
        <v>16</v>
      </c>
      <c r="F65" t="s">
        <v>28</v>
      </c>
      <c r="H65" t="s">
        <v>16</v>
      </c>
      <c r="I65" t="s">
        <v>28</v>
      </c>
      <c r="J65" t="s">
        <v>16</v>
      </c>
      <c r="M65" t="s">
        <v>28</v>
      </c>
      <c r="O65" t="s">
        <v>11</v>
      </c>
      <c r="Q65" t="s">
        <v>26</v>
      </c>
      <c r="T65" t="s">
        <v>11</v>
      </c>
      <c r="U65" t="s">
        <v>25</v>
      </c>
      <c r="Y65" s="5"/>
    </row>
    <row r="66" spans="1:25" x14ac:dyDescent="0.4">
      <c r="A66" t="str">
        <f t="shared" si="6"/>
        <v>|セット|色|コスト|P/T|カード名|</v>
      </c>
      <c r="B66" t="s">
        <v>16</v>
      </c>
      <c r="C66" t="s">
        <v>24</v>
      </c>
      <c r="E66" t="s">
        <v>16</v>
      </c>
      <c r="F66" t="s">
        <v>23</v>
      </c>
      <c r="H66" t="s">
        <v>16</v>
      </c>
      <c r="I66" t="s">
        <v>22</v>
      </c>
      <c r="J66" t="s">
        <v>16</v>
      </c>
      <c r="K66" t="s">
        <v>21</v>
      </c>
      <c r="L66" t="s">
        <v>20</v>
      </c>
      <c r="M66" t="str">
        <f t="shared" ref="M66:M81" si="7">K66&amp;"/"&amp;L66</f>
        <v>P/T</v>
      </c>
      <c r="O66" t="s">
        <v>11</v>
      </c>
      <c r="Q66" t="s">
        <v>18</v>
      </c>
      <c r="T66" t="s">
        <v>11</v>
      </c>
      <c r="Y66" s="5"/>
    </row>
    <row r="67" spans="1:25" x14ac:dyDescent="0.4">
      <c r="A67" t="str">
        <f t="shared" si="6"/>
        <v>|KLD|白|7|1/1|《[[第九橋の巡回員]]》|</v>
      </c>
      <c r="B67" t="s">
        <v>16</v>
      </c>
      <c r="C67" t="s">
        <v>51</v>
      </c>
      <c r="D67">
        <v>6</v>
      </c>
      <c r="E67" t="s">
        <v>16</v>
      </c>
      <c r="F67" t="s">
        <v>37</v>
      </c>
      <c r="G67">
        <v>1</v>
      </c>
      <c r="H67" t="s">
        <v>16</v>
      </c>
      <c r="I67">
        <v>7</v>
      </c>
      <c r="J67" t="s">
        <v>16</v>
      </c>
      <c r="K67">
        <v>1</v>
      </c>
      <c r="L67">
        <v>1</v>
      </c>
      <c r="M67" t="str">
        <f t="shared" si="7"/>
        <v>1/1</v>
      </c>
      <c r="O67" t="s">
        <v>11</v>
      </c>
      <c r="P67" t="s">
        <v>32</v>
      </c>
      <c r="R67" t="s">
        <v>75</v>
      </c>
      <c r="S67" t="s">
        <v>12</v>
      </c>
      <c r="T67" t="s">
        <v>11</v>
      </c>
      <c r="U67" s="6"/>
      <c r="Y67" s="5" t="s">
        <v>74</v>
      </c>
    </row>
    <row r="68" spans="1:25" x14ac:dyDescent="0.4">
      <c r="A68" t="str">
        <f t="shared" si="6"/>
        <v>|KLD|白|11|3/4|《[[領事の盾護員]]》|</v>
      </c>
      <c r="B68" t="s">
        <v>16</v>
      </c>
      <c r="C68" t="s">
        <v>51</v>
      </c>
      <c r="D68">
        <v>6</v>
      </c>
      <c r="E68" t="s">
        <v>16</v>
      </c>
      <c r="F68" t="s">
        <v>37</v>
      </c>
      <c r="G68">
        <v>1</v>
      </c>
      <c r="H68" t="s">
        <v>16</v>
      </c>
      <c r="I68">
        <v>11</v>
      </c>
      <c r="J68" t="s">
        <v>16</v>
      </c>
      <c r="K68">
        <v>3</v>
      </c>
      <c r="L68">
        <v>4</v>
      </c>
      <c r="M68" t="str">
        <f t="shared" si="7"/>
        <v>3/4</v>
      </c>
      <c r="O68" t="s">
        <v>11</v>
      </c>
      <c r="P68" t="s">
        <v>32</v>
      </c>
      <c r="R68" t="s">
        <v>73</v>
      </c>
      <c r="S68" t="s">
        <v>12</v>
      </c>
      <c r="T68" t="s">
        <v>11</v>
      </c>
      <c r="Y68" s="5" t="s">
        <v>72</v>
      </c>
    </row>
    <row r="69" spans="1:25" x14ac:dyDescent="0.4">
      <c r="A69" t="str">
        <f t="shared" si="6"/>
        <v>|KLD|青|15|6/6|《[[タカシオヤドカリ]]》|</v>
      </c>
      <c r="B69" t="s">
        <v>16</v>
      </c>
      <c r="C69" t="s">
        <v>51</v>
      </c>
      <c r="D69">
        <v>6</v>
      </c>
      <c r="E69" t="s">
        <v>16</v>
      </c>
      <c r="F69" t="s">
        <v>42</v>
      </c>
      <c r="G69">
        <v>2</v>
      </c>
      <c r="H69" t="s">
        <v>16</v>
      </c>
      <c r="I69">
        <v>15</v>
      </c>
      <c r="J69" t="s">
        <v>16</v>
      </c>
      <c r="K69">
        <v>6</v>
      </c>
      <c r="L69">
        <v>6</v>
      </c>
      <c r="M69" t="str">
        <f t="shared" si="7"/>
        <v>6/6</v>
      </c>
      <c r="O69" t="s">
        <v>11</v>
      </c>
      <c r="P69" t="s">
        <v>32</v>
      </c>
      <c r="R69" t="s">
        <v>71</v>
      </c>
      <c r="S69" t="s">
        <v>12</v>
      </c>
      <c r="T69" t="s">
        <v>11</v>
      </c>
      <c r="U69" s="6"/>
      <c r="Y69" s="5" t="s">
        <v>70</v>
      </c>
    </row>
    <row r="70" spans="1:25" x14ac:dyDescent="0.4">
      <c r="A70" t="str">
        <f t="shared" si="6"/>
        <v>|KLD|青|11|1/3|《[[亢進する亀]]》|</v>
      </c>
      <c r="B70" t="s">
        <v>16</v>
      </c>
      <c r="C70" t="s">
        <v>51</v>
      </c>
      <c r="D70">
        <v>6</v>
      </c>
      <c r="E70" t="s">
        <v>16</v>
      </c>
      <c r="F70" t="s">
        <v>42</v>
      </c>
      <c r="G70">
        <v>2</v>
      </c>
      <c r="H70" t="s">
        <v>16</v>
      </c>
      <c r="I70">
        <v>11</v>
      </c>
      <c r="J70" t="s">
        <v>16</v>
      </c>
      <c r="K70">
        <v>1</v>
      </c>
      <c r="L70">
        <v>3</v>
      </c>
      <c r="M70" t="str">
        <f t="shared" si="7"/>
        <v>1/3</v>
      </c>
      <c r="O70" t="s">
        <v>11</v>
      </c>
      <c r="P70" t="s">
        <v>32</v>
      </c>
      <c r="R70" t="s">
        <v>69</v>
      </c>
      <c r="S70" t="s">
        <v>12</v>
      </c>
      <c r="T70" t="s">
        <v>11</v>
      </c>
      <c r="Y70" s="5" t="s">
        <v>59</v>
      </c>
    </row>
    <row r="71" spans="1:25" x14ac:dyDescent="0.4">
      <c r="A71" t="str">
        <f t="shared" si="6"/>
        <v>|KLD|青|9|4/3|《[[ヒレナガ空鯨]]》|</v>
      </c>
      <c r="B71" t="s">
        <v>16</v>
      </c>
      <c r="C71" t="s">
        <v>51</v>
      </c>
      <c r="D71">
        <v>6</v>
      </c>
      <c r="E71" t="s">
        <v>16</v>
      </c>
      <c r="F71" t="s">
        <v>42</v>
      </c>
      <c r="G71">
        <v>2</v>
      </c>
      <c r="H71" t="s">
        <v>16</v>
      </c>
      <c r="I71">
        <v>9</v>
      </c>
      <c r="J71" t="s">
        <v>16</v>
      </c>
      <c r="K71">
        <v>4</v>
      </c>
      <c r="L71">
        <v>3</v>
      </c>
      <c r="M71" t="str">
        <f t="shared" si="7"/>
        <v>4/3</v>
      </c>
      <c r="O71" t="s">
        <v>11</v>
      </c>
      <c r="P71" t="s">
        <v>32</v>
      </c>
      <c r="R71" t="s">
        <v>68</v>
      </c>
      <c r="S71" t="s">
        <v>12</v>
      </c>
      <c r="T71" t="s">
        <v>11</v>
      </c>
      <c r="U71" s="6"/>
      <c r="Y71" s="5" t="s">
        <v>67</v>
      </c>
    </row>
    <row r="72" spans="1:25" x14ac:dyDescent="0.4">
      <c r="A72" t="str">
        <f t="shared" si="6"/>
        <v>|KLD|青|24|8/8|《[[奔流の機械巨人]]》|</v>
      </c>
      <c r="B72" t="s">
        <v>16</v>
      </c>
      <c r="C72" t="s">
        <v>51</v>
      </c>
      <c r="D72">
        <v>6</v>
      </c>
      <c r="E72" t="s">
        <v>16</v>
      </c>
      <c r="F72" t="s">
        <v>42</v>
      </c>
      <c r="G72">
        <v>2</v>
      </c>
      <c r="H72" t="s">
        <v>16</v>
      </c>
      <c r="I72">
        <v>24</v>
      </c>
      <c r="J72" t="s">
        <v>16</v>
      </c>
      <c r="K72">
        <v>8</v>
      </c>
      <c r="L72">
        <v>8</v>
      </c>
      <c r="M72" t="str">
        <f t="shared" si="7"/>
        <v>8/8</v>
      </c>
      <c r="O72" t="s">
        <v>11</v>
      </c>
      <c r="P72" t="s">
        <v>32</v>
      </c>
      <c r="R72" t="s">
        <v>66</v>
      </c>
      <c r="S72" t="s">
        <v>12</v>
      </c>
      <c r="T72" t="s">
        <v>11</v>
      </c>
      <c r="Y72" s="5" t="s">
        <v>65</v>
      </c>
    </row>
    <row r="73" spans="1:25" x14ac:dyDescent="0.4">
      <c r="A73" t="str">
        <f t="shared" si="6"/>
        <v>|KLD|黒|11|3/1|《[[不法仲買人]]》|</v>
      </c>
      <c r="B73" t="s">
        <v>16</v>
      </c>
      <c r="C73" t="s">
        <v>51</v>
      </c>
      <c r="D73">
        <v>6</v>
      </c>
      <c r="E73" t="s">
        <v>16</v>
      </c>
      <c r="F73" t="s">
        <v>40</v>
      </c>
      <c r="G73">
        <v>3</v>
      </c>
      <c r="H73" t="s">
        <v>16</v>
      </c>
      <c r="I73">
        <v>11</v>
      </c>
      <c r="J73" t="s">
        <v>16</v>
      </c>
      <c r="K73">
        <v>3</v>
      </c>
      <c r="L73">
        <v>1</v>
      </c>
      <c r="M73" t="str">
        <f t="shared" si="7"/>
        <v>3/1</v>
      </c>
      <c r="O73" t="s">
        <v>11</v>
      </c>
      <c r="P73" t="s">
        <v>32</v>
      </c>
      <c r="R73" t="s">
        <v>64</v>
      </c>
      <c r="S73" t="s">
        <v>12</v>
      </c>
      <c r="T73" t="s">
        <v>11</v>
      </c>
      <c r="U73" s="6"/>
      <c r="Y73" s="5" t="s">
        <v>63</v>
      </c>
    </row>
    <row r="74" spans="1:25" x14ac:dyDescent="0.4">
      <c r="A74" t="str">
        <f t="shared" si="6"/>
        <v>|KLD|黒|18|8/8|《[[害悪の機械巨人]]》|</v>
      </c>
      <c r="B74" t="s">
        <v>16</v>
      </c>
      <c r="C74" t="s">
        <v>51</v>
      </c>
      <c r="D74">
        <v>6</v>
      </c>
      <c r="E74" t="s">
        <v>16</v>
      </c>
      <c r="F74" t="s">
        <v>40</v>
      </c>
      <c r="G74">
        <v>3</v>
      </c>
      <c r="H74" t="s">
        <v>16</v>
      </c>
      <c r="I74">
        <v>18</v>
      </c>
      <c r="J74" t="s">
        <v>16</v>
      </c>
      <c r="K74">
        <v>8</v>
      </c>
      <c r="L74">
        <v>8</v>
      </c>
      <c r="M74" t="str">
        <f t="shared" si="7"/>
        <v>8/8</v>
      </c>
      <c r="O74" t="s">
        <v>11</v>
      </c>
      <c r="P74" t="s">
        <v>32</v>
      </c>
      <c r="R74" t="s">
        <v>62</v>
      </c>
      <c r="S74" t="s">
        <v>12</v>
      </c>
      <c r="T74" t="s">
        <v>11</v>
      </c>
      <c r="Y74" s="5" t="s">
        <v>61</v>
      </c>
    </row>
    <row r="75" spans="1:25" x14ac:dyDescent="0.4">
      <c r="A75" t="str">
        <f t="shared" si="6"/>
        <v>|KLD|緑|11|1/2|《[[亢進するサイ]]》|</v>
      </c>
      <c r="B75" t="s">
        <v>16</v>
      </c>
      <c r="C75" t="s">
        <v>51</v>
      </c>
      <c r="D75">
        <v>6</v>
      </c>
      <c r="E75" t="s">
        <v>16</v>
      </c>
      <c r="F75" t="s">
        <v>58</v>
      </c>
      <c r="G75">
        <v>5</v>
      </c>
      <c r="H75" t="s">
        <v>16</v>
      </c>
      <c r="I75">
        <v>11</v>
      </c>
      <c r="J75" t="s">
        <v>16</v>
      </c>
      <c r="K75">
        <v>1</v>
      </c>
      <c r="L75">
        <v>2</v>
      </c>
      <c r="M75" t="str">
        <f t="shared" si="7"/>
        <v>1/2</v>
      </c>
      <c r="O75" t="s">
        <v>11</v>
      </c>
      <c r="P75" t="s">
        <v>32</v>
      </c>
      <c r="R75" t="s">
        <v>60</v>
      </c>
      <c r="S75" t="s">
        <v>12</v>
      </c>
      <c r="T75" t="s">
        <v>11</v>
      </c>
      <c r="U75" s="6"/>
      <c r="Y75" s="5" t="s">
        <v>59</v>
      </c>
    </row>
    <row r="76" spans="1:25" x14ac:dyDescent="0.4">
      <c r="A76" t="str">
        <f t="shared" si="6"/>
        <v>|KLD|緑|22|8/8|《[[新緑の機械巨人]]》|</v>
      </c>
      <c r="B76" t="s">
        <v>16</v>
      </c>
      <c r="C76" t="s">
        <v>51</v>
      </c>
      <c r="D76">
        <v>6</v>
      </c>
      <c r="E76" t="s">
        <v>16</v>
      </c>
      <c r="F76" t="s">
        <v>58</v>
      </c>
      <c r="G76">
        <v>5</v>
      </c>
      <c r="H76" t="s">
        <v>16</v>
      </c>
      <c r="I76">
        <v>22</v>
      </c>
      <c r="J76" t="s">
        <v>16</v>
      </c>
      <c r="K76">
        <v>8</v>
      </c>
      <c r="L76">
        <v>8</v>
      </c>
      <c r="M76" t="str">
        <f t="shared" si="7"/>
        <v>8/8</v>
      </c>
      <c r="O76" t="s">
        <v>11</v>
      </c>
      <c r="P76" t="s">
        <v>32</v>
      </c>
      <c r="R76" t="s">
        <v>57</v>
      </c>
      <c r="S76" t="s">
        <v>12</v>
      </c>
      <c r="T76" t="s">
        <v>11</v>
      </c>
      <c r="Y76" s="5" t="s">
        <v>56</v>
      </c>
    </row>
    <row r="77" spans="1:25" x14ac:dyDescent="0.4">
      <c r="A77" t="str">
        <f t="shared" si="6"/>
        <v>|KLD|無色|16|4/4|《[[金線の使い魔]]》|</v>
      </c>
      <c r="B77" t="s">
        <v>16</v>
      </c>
      <c r="C77" t="s">
        <v>51</v>
      </c>
      <c r="D77">
        <v>6</v>
      </c>
      <c r="E77" t="s">
        <v>16</v>
      </c>
      <c r="F77" t="s">
        <v>50</v>
      </c>
      <c r="G77">
        <v>16</v>
      </c>
      <c r="H77" t="s">
        <v>16</v>
      </c>
      <c r="I77">
        <v>16</v>
      </c>
      <c r="J77" t="s">
        <v>16</v>
      </c>
      <c r="K77">
        <v>4</v>
      </c>
      <c r="L77">
        <v>4</v>
      </c>
      <c r="M77" t="str">
        <f t="shared" si="7"/>
        <v>4/4</v>
      </c>
      <c r="O77" t="s">
        <v>11</v>
      </c>
      <c r="P77" t="s">
        <v>32</v>
      </c>
      <c r="R77" t="s">
        <v>55</v>
      </c>
      <c r="S77" t="s">
        <v>12</v>
      </c>
      <c r="T77" t="s">
        <v>11</v>
      </c>
      <c r="U77" s="6"/>
      <c r="Y77" s="5" t="s">
        <v>54</v>
      </c>
    </row>
    <row r="78" spans="1:25" x14ac:dyDescent="0.4">
      <c r="A78" t="str">
        <f t="shared" si="6"/>
        <v>|KLD|無色|12|6/6|《[[ボーマットの急使]]》|</v>
      </c>
      <c r="B78" t="s">
        <v>16</v>
      </c>
      <c r="C78" t="s">
        <v>51</v>
      </c>
      <c r="D78">
        <v>6</v>
      </c>
      <c r="E78" t="s">
        <v>16</v>
      </c>
      <c r="F78" t="s">
        <v>50</v>
      </c>
      <c r="G78">
        <v>16</v>
      </c>
      <c r="H78" t="s">
        <v>16</v>
      </c>
      <c r="I78">
        <v>12</v>
      </c>
      <c r="J78" t="s">
        <v>16</v>
      </c>
      <c r="K78">
        <v>6</v>
      </c>
      <c r="L78">
        <v>6</v>
      </c>
      <c r="M78" t="str">
        <f t="shared" si="7"/>
        <v>6/6</v>
      </c>
      <c r="O78" t="s">
        <v>11</v>
      </c>
      <c r="P78" t="s">
        <v>32</v>
      </c>
      <c r="R78" t="s">
        <v>53</v>
      </c>
      <c r="S78" t="s">
        <v>12</v>
      </c>
      <c r="T78" t="s">
        <v>11</v>
      </c>
      <c r="Y78" s="5" t="s">
        <v>52</v>
      </c>
    </row>
    <row r="79" spans="1:25" x14ac:dyDescent="0.4">
      <c r="A79" t="str">
        <f t="shared" si="6"/>
        <v>|KLD|無色|14|12/12|《[[金属製の巨像]]》|</v>
      </c>
      <c r="B79" t="s">
        <v>16</v>
      </c>
      <c r="C79" t="s">
        <v>51</v>
      </c>
      <c r="D79">
        <v>6</v>
      </c>
      <c r="E79" t="s">
        <v>16</v>
      </c>
      <c r="F79" t="s">
        <v>50</v>
      </c>
      <c r="G79">
        <v>16</v>
      </c>
      <c r="H79" t="s">
        <v>16</v>
      </c>
      <c r="I79">
        <v>14</v>
      </c>
      <c r="J79" t="s">
        <v>16</v>
      </c>
      <c r="K79">
        <v>12</v>
      </c>
      <c r="L79">
        <v>12</v>
      </c>
      <c r="M79" t="str">
        <f t="shared" si="7"/>
        <v>12/12</v>
      </c>
      <c r="O79" t="s">
        <v>11</v>
      </c>
      <c r="P79" t="s">
        <v>32</v>
      </c>
      <c r="R79" t="s">
        <v>49</v>
      </c>
      <c r="S79" t="s">
        <v>12</v>
      </c>
      <c r="T79" t="s">
        <v>11</v>
      </c>
      <c r="U79" s="6"/>
      <c r="Y79" s="5" t="s">
        <v>2320</v>
      </c>
    </row>
    <row r="80" spans="1:25" x14ac:dyDescent="0.4">
      <c r="A80" t="str">
        <f t="shared" si="6"/>
        <v>|AER|青|10|1/6|《[[守られた霊気泥棒]]》|</v>
      </c>
      <c r="B80" t="s">
        <v>16</v>
      </c>
      <c r="C80" t="s">
        <v>46</v>
      </c>
      <c r="D80">
        <v>7</v>
      </c>
      <c r="E80" t="s">
        <v>16</v>
      </c>
      <c r="F80" t="s">
        <v>42</v>
      </c>
      <c r="G80">
        <v>2</v>
      </c>
      <c r="H80" t="s">
        <v>16</v>
      </c>
      <c r="I80">
        <v>10</v>
      </c>
      <c r="J80" t="s">
        <v>16</v>
      </c>
      <c r="K80">
        <v>1</v>
      </c>
      <c r="L80">
        <v>6</v>
      </c>
      <c r="M80" t="str">
        <f t="shared" si="7"/>
        <v>1/6</v>
      </c>
      <c r="O80" t="s">
        <v>11</v>
      </c>
      <c r="P80" t="s">
        <v>32</v>
      </c>
      <c r="R80" t="s">
        <v>48</v>
      </c>
      <c r="S80" t="s">
        <v>12</v>
      </c>
      <c r="T80" t="s">
        <v>11</v>
      </c>
      <c r="Y80" s="5" t="s">
        <v>47</v>
      </c>
    </row>
    <row r="81" spans="1:25" x14ac:dyDescent="0.4">
      <c r="A81" t="str">
        <f t="shared" si="6"/>
        <v>|AER|赤|15|6/6|《[[無秩序街の主]]》|</v>
      </c>
      <c r="B81" t="s">
        <v>16</v>
      </c>
      <c r="C81" t="s">
        <v>46</v>
      </c>
      <c r="D81">
        <v>7</v>
      </c>
      <c r="E81" t="s">
        <v>16</v>
      </c>
      <c r="F81" t="s">
        <v>8</v>
      </c>
      <c r="G81">
        <v>4</v>
      </c>
      <c r="H81" t="s">
        <v>16</v>
      </c>
      <c r="I81">
        <v>15</v>
      </c>
      <c r="J81" t="s">
        <v>16</v>
      </c>
      <c r="K81">
        <v>6</v>
      </c>
      <c r="L81">
        <v>6</v>
      </c>
      <c r="M81" t="str">
        <f t="shared" si="7"/>
        <v>6/6</v>
      </c>
      <c r="O81" t="s">
        <v>11</v>
      </c>
      <c r="P81" t="s">
        <v>32</v>
      </c>
      <c r="R81" t="s">
        <v>45</v>
      </c>
      <c r="S81" t="s">
        <v>12</v>
      </c>
      <c r="T81" t="s">
        <v>11</v>
      </c>
      <c r="U81" s="6"/>
      <c r="Y81" s="5" t="s">
        <v>44</v>
      </c>
    </row>
    <row r="82" spans="1:25" x14ac:dyDescent="0.4">
      <c r="U82" s="6"/>
      <c r="Y82" s="5"/>
    </row>
    <row r="83" spans="1:25" x14ac:dyDescent="0.4">
      <c r="A83" t="s">
        <v>2319</v>
      </c>
      <c r="U83" s="6"/>
      <c r="Y83" s="5"/>
    </row>
    <row r="84" spans="1:25" x14ac:dyDescent="0.4">
      <c r="A84" t="str">
        <f t="shared" ref="A84:A89" si="8">B84&amp;C84&amp;E84&amp;F84&amp;H84&amp;I84&amp;J84&amp;M84&amp;O84&amp;P84&amp;Q84&amp;R84&amp;S84&amp;T84&amp;U84&amp;V84&amp;W84&amp;X84</f>
        <v>|LEFT:50|LEFT:50|LEFT:50|LEFT:50|LEFT:500|c</v>
      </c>
      <c r="B84" t="s">
        <v>16</v>
      </c>
      <c r="C84" t="s">
        <v>28</v>
      </c>
      <c r="E84" t="s">
        <v>16</v>
      </c>
      <c r="F84" t="s">
        <v>28</v>
      </c>
      <c r="H84" t="s">
        <v>16</v>
      </c>
      <c r="I84" t="s">
        <v>28</v>
      </c>
      <c r="J84" t="s">
        <v>16</v>
      </c>
      <c r="M84" t="s">
        <v>28</v>
      </c>
      <c r="O84" t="s">
        <v>11</v>
      </c>
      <c r="Q84" t="s">
        <v>26</v>
      </c>
      <c r="T84" t="s">
        <v>11</v>
      </c>
      <c r="U84" t="s">
        <v>25</v>
      </c>
      <c r="Y84" s="5"/>
    </row>
    <row r="85" spans="1:25" x14ac:dyDescent="0.4">
      <c r="A85" t="str">
        <f t="shared" si="8"/>
        <v>|セット|色|コスト|P/T|カード名|</v>
      </c>
      <c r="B85" t="s">
        <v>16</v>
      </c>
      <c r="C85" t="s">
        <v>24</v>
      </c>
      <c r="E85" t="s">
        <v>16</v>
      </c>
      <c r="F85" t="s">
        <v>23</v>
      </c>
      <c r="H85" t="s">
        <v>16</v>
      </c>
      <c r="I85" t="s">
        <v>22</v>
      </c>
      <c r="J85" t="s">
        <v>16</v>
      </c>
      <c r="K85" t="s">
        <v>21</v>
      </c>
      <c r="L85" t="s">
        <v>20</v>
      </c>
      <c r="M85" t="str">
        <f>K85&amp;"/"&amp;L85</f>
        <v>P/T</v>
      </c>
      <c r="O85" t="s">
        <v>11</v>
      </c>
      <c r="Q85" t="s">
        <v>18</v>
      </c>
      <c r="T85" t="s">
        <v>11</v>
      </c>
      <c r="Y85" s="5"/>
    </row>
    <row r="86" spans="1:25" x14ac:dyDescent="0.4">
      <c r="A86" t="str">
        <f t="shared" si="8"/>
        <v>|AKH|青|15|2/2|《[[周到の書記官]]》|</v>
      </c>
      <c r="B86" t="s">
        <v>16</v>
      </c>
      <c r="C86" t="s">
        <v>34</v>
      </c>
      <c r="D86">
        <v>10</v>
      </c>
      <c r="E86" t="s">
        <v>16</v>
      </c>
      <c r="F86" t="s">
        <v>42</v>
      </c>
      <c r="G86">
        <v>2</v>
      </c>
      <c r="H86" t="s">
        <v>16</v>
      </c>
      <c r="I86">
        <v>15</v>
      </c>
      <c r="J86" t="s">
        <v>16</v>
      </c>
      <c r="K86">
        <v>2</v>
      </c>
      <c r="L86">
        <v>2</v>
      </c>
      <c r="M86" t="str">
        <f>K86&amp;"/"&amp;L86</f>
        <v>2/2</v>
      </c>
      <c r="O86" t="s">
        <v>11</v>
      </c>
      <c r="P86" t="s">
        <v>32</v>
      </c>
      <c r="R86" t="s">
        <v>41</v>
      </c>
      <c r="S86" t="s">
        <v>12</v>
      </c>
      <c r="T86" t="s">
        <v>11</v>
      </c>
      <c r="Y86" s="5" t="s">
        <v>10</v>
      </c>
    </row>
    <row r="87" spans="1:25" x14ac:dyDescent="0.4">
      <c r="A87" t="str">
        <f t="shared" si="8"/>
        <v>|AKH|黒|15|4/3|《[[戦慄の放浪者]]》|</v>
      </c>
      <c r="B87" t="s">
        <v>16</v>
      </c>
      <c r="C87" t="s">
        <v>34</v>
      </c>
      <c r="D87">
        <v>10</v>
      </c>
      <c r="E87" t="s">
        <v>16</v>
      </c>
      <c r="F87" t="s">
        <v>40</v>
      </c>
      <c r="G87">
        <v>3</v>
      </c>
      <c r="H87" t="s">
        <v>16</v>
      </c>
      <c r="I87">
        <v>15</v>
      </c>
      <c r="J87" t="s">
        <v>16</v>
      </c>
      <c r="K87">
        <v>4</v>
      </c>
      <c r="L87">
        <v>3</v>
      </c>
      <c r="M87" t="str">
        <f>K87&amp;"/"&amp;L87</f>
        <v>4/3</v>
      </c>
      <c r="O87" t="s">
        <v>11</v>
      </c>
      <c r="P87" t="s">
        <v>32</v>
      </c>
      <c r="R87" t="s">
        <v>39</v>
      </c>
      <c r="S87" t="s">
        <v>12</v>
      </c>
      <c r="T87" t="s">
        <v>11</v>
      </c>
      <c r="U87" s="6"/>
      <c r="Y87" s="5" t="s">
        <v>38</v>
      </c>
    </row>
    <row r="88" spans="1:25" x14ac:dyDescent="0.4">
      <c r="A88" t="str">
        <f t="shared" si="8"/>
        <v>|AKH|白|10|2/2|《[[信念の決闘者]]》|</v>
      </c>
      <c r="B88" t="s">
        <v>16</v>
      </c>
      <c r="C88" t="s">
        <v>34</v>
      </c>
      <c r="D88">
        <v>10</v>
      </c>
      <c r="E88" t="s">
        <v>16</v>
      </c>
      <c r="F88" t="s">
        <v>37</v>
      </c>
      <c r="G88">
        <v>1</v>
      </c>
      <c r="H88" t="s">
        <v>16</v>
      </c>
      <c r="I88">
        <v>10</v>
      </c>
      <c r="J88" t="s">
        <v>16</v>
      </c>
      <c r="K88">
        <v>2</v>
      </c>
      <c r="L88">
        <v>2</v>
      </c>
      <c r="M88" t="str">
        <f>K88&amp;"/"&amp;L88</f>
        <v>2/2</v>
      </c>
      <c r="O88" t="s">
        <v>11</v>
      </c>
      <c r="P88" t="s">
        <v>32</v>
      </c>
      <c r="R88" t="s">
        <v>36</v>
      </c>
      <c r="S88" t="s">
        <v>12</v>
      </c>
      <c r="T88" t="s">
        <v>11</v>
      </c>
      <c r="Y88" s="5" t="s">
        <v>35</v>
      </c>
    </row>
    <row r="89" spans="1:25" x14ac:dyDescent="0.4">
      <c r="A89" t="str">
        <f t="shared" si="8"/>
        <v>|AKH|赤白|12|4/3|《[[名誉ある門長]]》|</v>
      </c>
      <c r="B89" t="s">
        <v>16</v>
      </c>
      <c r="C89" t="s">
        <v>34</v>
      </c>
      <c r="D89">
        <v>10</v>
      </c>
      <c r="E89" t="s">
        <v>16</v>
      </c>
      <c r="F89" t="s">
        <v>33</v>
      </c>
      <c r="G89">
        <v>14</v>
      </c>
      <c r="H89" t="s">
        <v>16</v>
      </c>
      <c r="I89">
        <v>12</v>
      </c>
      <c r="J89" t="s">
        <v>16</v>
      </c>
      <c r="K89">
        <v>4</v>
      </c>
      <c r="L89">
        <v>3</v>
      </c>
      <c r="M89" t="str">
        <f>K89&amp;"/"&amp;L89</f>
        <v>4/3</v>
      </c>
      <c r="O89" t="s">
        <v>11</v>
      </c>
      <c r="P89" t="s">
        <v>32</v>
      </c>
      <c r="R89" t="s">
        <v>31</v>
      </c>
      <c r="S89" t="s">
        <v>12</v>
      </c>
      <c r="T89" t="s">
        <v>11</v>
      </c>
      <c r="U89" s="6"/>
      <c r="Y89" s="5" t="s">
        <v>30</v>
      </c>
    </row>
    <row r="91" spans="1:25" x14ac:dyDescent="0.4">
      <c r="A91" t="s">
        <v>2343</v>
      </c>
      <c r="U91" s="6"/>
      <c r="Y91" s="5"/>
    </row>
    <row r="92" spans="1:25" x14ac:dyDescent="0.4">
      <c r="A92" t="str">
        <f t="shared" ref="A92:A97" si="9">B92&amp;C92&amp;E92&amp;F92&amp;H92&amp;I92&amp;J92&amp;M92&amp;O92&amp;P92&amp;Q92&amp;R92&amp;S92&amp;T92&amp;U92&amp;V92&amp;W92&amp;X92</f>
        <v>|LEFT:50|LEFT:50|LEFT:50|LEFT:50|LEFT:500|c</v>
      </c>
      <c r="B92" t="s">
        <v>16</v>
      </c>
      <c r="C92" t="s">
        <v>28</v>
      </c>
      <c r="E92" t="s">
        <v>16</v>
      </c>
      <c r="F92" t="s">
        <v>28</v>
      </c>
      <c r="H92" t="s">
        <v>16</v>
      </c>
      <c r="I92" t="s">
        <v>28</v>
      </c>
      <c r="J92" t="s">
        <v>16</v>
      </c>
      <c r="M92" t="s">
        <v>28</v>
      </c>
      <c r="O92" t="s">
        <v>11</v>
      </c>
      <c r="Q92" t="s">
        <v>26</v>
      </c>
      <c r="T92" t="s">
        <v>11</v>
      </c>
      <c r="U92" t="s">
        <v>25</v>
      </c>
      <c r="Y92" s="5"/>
    </row>
    <row r="93" spans="1:25" x14ac:dyDescent="0.4">
      <c r="A93" t="str">
        <f t="shared" si="9"/>
        <v>|セット|色|コスト|P/T|カード名|</v>
      </c>
      <c r="B93" t="s">
        <v>16</v>
      </c>
      <c r="C93" t="s">
        <v>24</v>
      </c>
      <c r="E93" t="s">
        <v>16</v>
      </c>
      <c r="F93" t="s">
        <v>23</v>
      </c>
      <c r="H93" t="s">
        <v>16</v>
      </c>
      <c r="I93" t="s">
        <v>22</v>
      </c>
      <c r="J93" t="s">
        <v>16</v>
      </c>
      <c r="K93" t="s">
        <v>21</v>
      </c>
      <c r="L93" t="s">
        <v>20</v>
      </c>
      <c r="M93" t="str">
        <f>K93&amp;"/"&amp;L93</f>
        <v>P/T</v>
      </c>
      <c r="O93" t="s">
        <v>11</v>
      </c>
      <c r="Q93" t="s">
        <v>18</v>
      </c>
      <c r="T93" t="s">
        <v>11</v>
      </c>
      <c r="Y93" s="5"/>
    </row>
    <row r="94" spans="1:25" x14ac:dyDescent="0.4">
      <c r="A94" t="str">
        <f t="shared" si="9"/>
        <v>|HOU|白|10|2/5|《[[従順な召使い]]》|</v>
      </c>
      <c r="B94" t="s">
        <v>16</v>
      </c>
      <c r="C94" t="s">
        <v>2321</v>
      </c>
      <c r="E94" t="s">
        <v>16</v>
      </c>
      <c r="F94" t="s">
        <v>37</v>
      </c>
      <c r="H94" t="s">
        <v>16</v>
      </c>
      <c r="I94">
        <v>10</v>
      </c>
      <c r="J94" t="s">
        <v>16</v>
      </c>
      <c r="K94">
        <v>2</v>
      </c>
      <c r="L94">
        <v>5</v>
      </c>
      <c r="M94" t="str">
        <f>K94&amp;"/"&amp;L94</f>
        <v>2/5</v>
      </c>
      <c r="O94" t="s">
        <v>11</v>
      </c>
      <c r="P94" t="s">
        <v>32</v>
      </c>
      <c r="R94" t="s">
        <v>2322</v>
      </c>
      <c r="S94" t="s">
        <v>12</v>
      </c>
      <c r="T94" t="s">
        <v>11</v>
      </c>
      <c r="Y94" s="5" t="s">
        <v>10</v>
      </c>
    </row>
    <row r="95" spans="1:25" x14ac:dyDescent="0.4">
      <c r="A95" t="str">
        <f t="shared" si="9"/>
        <v>|HOU|青|11|2/3|《[[エイヴンの葦原忍び]]》|</v>
      </c>
      <c r="B95" t="s">
        <v>16</v>
      </c>
      <c r="C95" t="s">
        <v>2321</v>
      </c>
      <c r="E95" t="s">
        <v>16</v>
      </c>
      <c r="F95" t="s">
        <v>42</v>
      </c>
      <c r="H95" t="s">
        <v>16</v>
      </c>
      <c r="I95">
        <v>11</v>
      </c>
      <c r="J95" t="s">
        <v>16</v>
      </c>
      <c r="K95">
        <v>2</v>
      </c>
      <c r="L95">
        <v>3</v>
      </c>
      <c r="M95" t="str">
        <f>K95&amp;"/"&amp;L95</f>
        <v>2/3</v>
      </c>
      <c r="O95" t="s">
        <v>11</v>
      </c>
      <c r="P95" t="s">
        <v>32</v>
      </c>
      <c r="R95" t="s">
        <v>2324</v>
      </c>
      <c r="S95" t="s">
        <v>12</v>
      </c>
      <c r="T95" t="s">
        <v>11</v>
      </c>
      <c r="U95" s="6"/>
      <c r="Y95" s="5" t="s">
        <v>38</v>
      </c>
    </row>
    <row r="96" spans="1:25" x14ac:dyDescent="0.4">
      <c r="A96" t="str">
        <f t="shared" si="9"/>
        <v>|HOU|青|8|1/4|《[[最後の明日の予見者]]》|</v>
      </c>
      <c r="B96" t="s">
        <v>16</v>
      </c>
      <c r="C96" t="s">
        <v>2321</v>
      </c>
      <c r="E96" t="s">
        <v>16</v>
      </c>
      <c r="F96" t="s">
        <v>42</v>
      </c>
      <c r="H96" t="s">
        <v>16</v>
      </c>
      <c r="I96">
        <v>8</v>
      </c>
      <c r="J96" t="s">
        <v>16</v>
      </c>
      <c r="K96">
        <v>1</v>
      </c>
      <c r="L96">
        <v>4</v>
      </c>
      <c r="M96" t="str">
        <f>K96&amp;"/"&amp;L96</f>
        <v>1/4</v>
      </c>
      <c r="O96" t="s">
        <v>11</v>
      </c>
      <c r="P96" t="s">
        <v>32</v>
      </c>
      <c r="R96" t="s">
        <v>2326</v>
      </c>
      <c r="S96" t="s">
        <v>12</v>
      </c>
      <c r="T96" t="s">
        <v>11</v>
      </c>
      <c r="Y96" s="5" t="s">
        <v>35</v>
      </c>
    </row>
    <row r="97" spans="1:43" x14ac:dyDescent="0.4">
      <c r="A97" t="str">
        <f t="shared" si="9"/>
        <v>|HOU|黒|15|1/5|《[[呻きの壁]]》|</v>
      </c>
      <c r="B97" t="s">
        <v>16</v>
      </c>
      <c r="C97" t="s">
        <v>2321</v>
      </c>
      <c r="E97" t="s">
        <v>16</v>
      </c>
      <c r="F97" t="s">
        <v>40</v>
      </c>
      <c r="H97" t="s">
        <v>16</v>
      </c>
      <c r="I97">
        <v>15</v>
      </c>
      <c r="J97" t="s">
        <v>16</v>
      </c>
      <c r="K97">
        <v>1</v>
      </c>
      <c r="L97">
        <v>5</v>
      </c>
      <c r="M97" t="str">
        <f>K97&amp;"/"&amp;L97</f>
        <v>1/5</v>
      </c>
      <c r="O97" t="s">
        <v>11</v>
      </c>
      <c r="P97" t="s">
        <v>32</v>
      </c>
      <c r="R97" t="s">
        <v>2327</v>
      </c>
      <c r="S97" t="s">
        <v>12</v>
      </c>
      <c r="T97" t="s">
        <v>11</v>
      </c>
      <c r="U97" s="6"/>
      <c r="Y97" s="5" t="s">
        <v>30</v>
      </c>
    </row>
    <row r="98" spans="1:43" x14ac:dyDescent="0.4">
      <c r="A98" t="str">
        <f t="shared" ref="A98:A101" si="10">B98&amp;C98&amp;E98&amp;F98&amp;H98&amp;I98&amp;J98&amp;M98&amp;O98&amp;P98&amp;Q98&amp;R98&amp;S98&amp;T98&amp;U98&amp;V98&amp;W98&amp;X98</f>
        <v>|HOU|黒|12|2/2|《[[禍鞭の懲罰者]]》|</v>
      </c>
      <c r="B98" t="s">
        <v>16</v>
      </c>
      <c r="C98" t="s">
        <v>2321</v>
      </c>
      <c r="E98" t="s">
        <v>16</v>
      </c>
      <c r="F98" t="s">
        <v>40</v>
      </c>
      <c r="H98" t="s">
        <v>16</v>
      </c>
      <c r="I98">
        <v>12</v>
      </c>
      <c r="J98" t="s">
        <v>16</v>
      </c>
      <c r="K98">
        <v>2</v>
      </c>
      <c r="L98">
        <v>2</v>
      </c>
      <c r="M98" t="str">
        <f t="shared" ref="M98:M101" si="11">K98&amp;"/"&amp;L98</f>
        <v>2/2</v>
      </c>
      <c r="O98" t="s">
        <v>11</v>
      </c>
      <c r="P98" t="s">
        <v>32</v>
      </c>
      <c r="R98" t="s">
        <v>2342</v>
      </c>
      <c r="S98" t="s">
        <v>12</v>
      </c>
      <c r="T98" t="s">
        <v>11</v>
      </c>
      <c r="U98" s="6"/>
      <c r="Y98" s="5"/>
    </row>
    <row r="99" spans="1:43" x14ac:dyDescent="0.4">
      <c r="A99" t="str">
        <f t="shared" si="10"/>
        <v>|HOU|緑|13|1/3|《[[残忍な野猫]]》|</v>
      </c>
      <c r="B99" t="s">
        <v>16</v>
      </c>
      <c r="C99" t="s">
        <v>2321</v>
      </c>
      <c r="E99" t="s">
        <v>16</v>
      </c>
      <c r="F99" t="s">
        <v>58</v>
      </c>
      <c r="H99" t="s">
        <v>16</v>
      </c>
      <c r="I99">
        <v>13</v>
      </c>
      <c r="J99" t="s">
        <v>16</v>
      </c>
      <c r="K99">
        <v>1</v>
      </c>
      <c r="L99">
        <v>3</v>
      </c>
      <c r="M99" t="str">
        <f t="shared" si="11"/>
        <v>1/3</v>
      </c>
      <c r="O99" t="s">
        <v>11</v>
      </c>
      <c r="P99" t="s">
        <v>32</v>
      </c>
      <c r="R99" t="s">
        <v>2329</v>
      </c>
      <c r="S99" t="s">
        <v>12</v>
      </c>
      <c r="T99" t="s">
        <v>11</v>
      </c>
      <c r="U99" s="6"/>
      <c r="Y99" s="5"/>
    </row>
    <row r="100" spans="1:43" x14ac:dyDescent="0.4">
      <c r="A100" t="str">
        <f t="shared" si="10"/>
        <v>|HOU|緑|14|1/1|《[[威厳ある万卒隊長]]》|</v>
      </c>
      <c r="B100" t="s">
        <v>16</v>
      </c>
      <c r="C100" t="s">
        <v>2321</v>
      </c>
      <c r="E100" t="s">
        <v>16</v>
      </c>
      <c r="F100" t="s">
        <v>58</v>
      </c>
      <c r="H100" t="s">
        <v>16</v>
      </c>
      <c r="I100">
        <v>14</v>
      </c>
      <c r="J100" t="s">
        <v>16</v>
      </c>
      <c r="K100">
        <v>1</v>
      </c>
      <c r="L100">
        <v>1</v>
      </c>
      <c r="M100" t="str">
        <f t="shared" si="11"/>
        <v>1/1</v>
      </c>
      <c r="O100" t="s">
        <v>11</v>
      </c>
      <c r="P100" t="s">
        <v>32</v>
      </c>
      <c r="R100" t="s">
        <v>2330</v>
      </c>
      <c r="S100" t="s">
        <v>12</v>
      </c>
      <c r="T100" t="s">
        <v>11</v>
      </c>
      <c r="U100" s="6"/>
      <c r="Y100" s="5"/>
    </row>
    <row r="101" spans="1:43" x14ac:dyDescent="0.4">
      <c r="A101" t="str">
        <f t="shared" si="10"/>
        <v>|HOU|無色|7|1/4|《[[忘れられた王族の壁]]》|</v>
      </c>
      <c r="B101" t="s">
        <v>16</v>
      </c>
      <c r="C101" t="s">
        <v>2321</v>
      </c>
      <c r="E101" t="s">
        <v>16</v>
      </c>
      <c r="F101" t="s">
        <v>50</v>
      </c>
      <c r="H101" t="s">
        <v>16</v>
      </c>
      <c r="I101">
        <v>7</v>
      </c>
      <c r="J101" t="s">
        <v>16</v>
      </c>
      <c r="K101">
        <v>1</v>
      </c>
      <c r="L101">
        <v>4</v>
      </c>
      <c r="M101" t="str">
        <f t="shared" si="11"/>
        <v>1/4</v>
      </c>
      <c r="O101" t="s">
        <v>11</v>
      </c>
      <c r="P101" t="s">
        <v>32</v>
      </c>
      <c r="R101" t="s">
        <v>2335</v>
      </c>
      <c r="S101" t="s">
        <v>12</v>
      </c>
      <c r="T101" t="s">
        <v>11</v>
      </c>
      <c r="U101" s="6"/>
      <c r="Y101" s="5"/>
    </row>
    <row r="103" spans="1:43" x14ac:dyDescent="0.4">
      <c r="A103" t="s">
        <v>2489</v>
      </c>
      <c r="U103" s="6"/>
      <c r="Y103" s="5"/>
    </row>
    <row r="104" spans="1:43" x14ac:dyDescent="0.4">
      <c r="A104" t="str">
        <f t="shared" ref="A104:A110" si="12">B104&amp;C104&amp;E104&amp;F104&amp;H104&amp;I104&amp;J104&amp;M104&amp;O104&amp;P104&amp;Q104&amp;R104&amp;S104&amp;T104&amp;U104&amp;V104&amp;W104&amp;X104</f>
        <v>|LEFT:50|LEFT:50|LEFT:50|LEFT:50|LEFT:500|c</v>
      </c>
      <c r="B104" t="s">
        <v>16</v>
      </c>
      <c r="C104" t="s">
        <v>28</v>
      </c>
      <c r="E104" t="s">
        <v>16</v>
      </c>
      <c r="F104" t="s">
        <v>28</v>
      </c>
      <c r="H104" t="s">
        <v>16</v>
      </c>
      <c r="I104" t="s">
        <v>28</v>
      </c>
      <c r="J104" t="s">
        <v>16</v>
      </c>
      <c r="M104" t="s">
        <v>28</v>
      </c>
      <c r="O104" t="s">
        <v>11</v>
      </c>
      <c r="Q104" t="s">
        <v>26</v>
      </c>
      <c r="T104" t="s">
        <v>11</v>
      </c>
      <c r="U104" t="s">
        <v>25</v>
      </c>
      <c r="Y104" s="5"/>
    </row>
    <row r="105" spans="1:43" x14ac:dyDescent="0.4">
      <c r="A105" t="str">
        <f t="shared" si="12"/>
        <v>|セット|色|コスト|P/T|カード名|</v>
      </c>
      <c r="B105" t="s">
        <v>16</v>
      </c>
      <c r="C105" t="s">
        <v>24</v>
      </c>
      <c r="E105" t="s">
        <v>16</v>
      </c>
      <c r="F105" t="s">
        <v>23</v>
      </c>
      <c r="H105" t="s">
        <v>16</v>
      </c>
      <c r="I105" t="s">
        <v>22</v>
      </c>
      <c r="J105" t="s">
        <v>16</v>
      </c>
      <c r="K105" t="s">
        <v>21</v>
      </c>
      <c r="L105" t="s">
        <v>20</v>
      </c>
      <c r="M105" t="str">
        <f>K105&amp;"/"&amp;L105</f>
        <v>P/T</v>
      </c>
      <c r="O105" t="s">
        <v>11</v>
      </c>
      <c r="Q105" t="s">
        <v>18</v>
      </c>
      <c r="T105" t="s">
        <v>11</v>
      </c>
      <c r="Y105" s="5"/>
    </row>
    <row r="106" spans="1:43" x14ac:dyDescent="0.4">
      <c r="A106" t="str">
        <f t="shared" si="12"/>
        <v>|XLN|白|17|3/3|《[[不動のアルマサウルス]]》|</v>
      </c>
      <c r="B106" t="s">
        <v>16</v>
      </c>
      <c r="C106" t="s">
        <v>2486</v>
      </c>
      <c r="E106" t="s">
        <v>16</v>
      </c>
      <c r="F106" t="str">
        <f>AB106</f>
        <v>白</v>
      </c>
      <c r="H106" t="s">
        <v>16</v>
      </c>
      <c r="I106">
        <f>AD106</f>
        <v>17</v>
      </c>
      <c r="J106" t="s">
        <v>16</v>
      </c>
      <c r="K106">
        <f>AO106</f>
        <v>3</v>
      </c>
      <c r="L106">
        <f>AP106</f>
        <v>3</v>
      </c>
      <c r="M106" t="str">
        <f>K106&amp;"/"&amp;L106</f>
        <v>3/3</v>
      </c>
      <c r="O106" t="s">
        <v>11</v>
      </c>
      <c r="P106" t="s">
        <v>32</v>
      </c>
      <c r="R106" t="str">
        <f>AE106</f>
        <v>不動のアルマサウルス</v>
      </c>
      <c r="S106" t="s">
        <v>12</v>
      </c>
      <c r="T106" t="s">
        <v>11</v>
      </c>
      <c r="Y106" s="5" t="str">
        <f>AQ106</f>
        <v>警戒  &amp;br;ジェム2個を起動する：対戦相手がコントロールする、ディフェンダーか警戒か到達を持つ最初のクリーチャーに、これのタフネスに等しい点数のダメージを与える。</v>
      </c>
      <c r="AB106" s="2" t="s">
        <v>37</v>
      </c>
      <c r="AC106" s="2" t="s">
        <v>276</v>
      </c>
      <c r="AD106" s="2">
        <v>17</v>
      </c>
      <c r="AE106" s="2" t="s">
        <v>2451</v>
      </c>
      <c r="AF106" s="2" t="s">
        <v>2452</v>
      </c>
      <c r="AG106" s="2" t="s">
        <v>4</v>
      </c>
      <c r="AH106" s="2" t="s">
        <v>2453</v>
      </c>
      <c r="AI106" s="2"/>
      <c r="AJ106" s="2"/>
      <c r="AK106" s="2" t="s">
        <v>2454</v>
      </c>
      <c r="AL106" s="2" t="s">
        <v>2455</v>
      </c>
      <c r="AM106" s="2"/>
      <c r="AN106" s="2"/>
      <c r="AO106" s="2">
        <v>3</v>
      </c>
      <c r="AP106" s="2">
        <v>3</v>
      </c>
      <c r="AQ106" s="2" t="s">
        <v>2456</v>
      </c>
    </row>
    <row r="107" spans="1:43" x14ac:dyDescent="0.4">
      <c r="A107" t="str">
        <f t="shared" si="12"/>
        <v>|XLN|白|7|0/4|《[[キンジャーリの呼び手]]》|</v>
      </c>
      <c r="B107" t="s">
        <v>16</v>
      </c>
      <c r="C107" t="s">
        <v>2486</v>
      </c>
      <c r="E107" t="s">
        <v>16</v>
      </c>
      <c r="F107" t="str">
        <f t="shared" ref="F107:F110" si="13">AB107</f>
        <v>白</v>
      </c>
      <c r="H107" t="s">
        <v>16</v>
      </c>
      <c r="I107">
        <f t="shared" ref="I107:I110" si="14">AD107</f>
        <v>7</v>
      </c>
      <c r="J107" t="s">
        <v>16</v>
      </c>
      <c r="K107">
        <f t="shared" ref="K107:K110" si="15">AO107</f>
        <v>0</v>
      </c>
      <c r="L107">
        <f t="shared" ref="L107:L110" si="16">AP107</f>
        <v>4</v>
      </c>
      <c r="M107" t="str">
        <f>K107&amp;"/"&amp;L107</f>
        <v>0/4</v>
      </c>
      <c r="O107" t="s">
        <v>11</v>
      </c>
      <c r="P107" t="s">
        <v>32</v>
      </c>
      <c r="R107" t="str">
        <f t="shared" ref="R107:R110" si="17">AE107</f>
        <v>キンジャーリの呼び手</v>
      </c>
      <c r="S107" t="s">
        <v>12</v>
      </c>
      <c r="T107" t="s">
        <v>11</v>
      </c>
      <c r="U107" s="6"/>
      <c r="Y107" s="5" t="str">
        <f t="shared" ref="Y107:Y110" si="18">AQ107</f>
        <v>ディフェンダー  &amp;br;このクリーチャーが戦場に出ている間、あなたの手札の恐竜・カードのマナ・コストは2少なくなる。</v>
      </c>
      <c r="AB107" s="2" t="s">
        <v>37</v>
      </c>
      <c r="AC107" s="2" t="s">
        <v>272</v>
      </c>
      <c r="AD107" s="2">
        <v>7</v>
      </c>
      <c r="AE107" s="2" t="s">
        <v>2457</v>
      </c>
      <c r="AF107" s="2" t="s">
        <v>2458</v>
      </c>
      <c r="AG107" s="2" t="s">
        <v>4</v>
      </c>
      <c r="AH107" s="2" t="s">
        <v>2459</v>
      </c>
      <c r="AI107" s="2" t="s">
        <v>701</v>
      </c>
      <c r="AJ107" s="2"/>
      <c r="AK107" s="2" t="s">
        <v>2460</v>
      </c>
      <c r="AL107" s="2" t="s">
        <v>2461</v>
      </c>
      <c r="AM107" s="2"/>
      <c r="AN107" s="2"/>
      <c r="AO107" s="2">
        <v>0</v>
      </c>
      <c r="AP107" s="2">
        <v>4</v>
      </c>
      <c r="AQ107" s="2" t="s">
        <v>2462</v>
      </c>
    </row>
    <row r="108" spans="1:43" x14ac:dyDescent="0.4">
      <c r="A108" t="str">
        <f t="shared" si="12"/>
        <v>|XLN|青|11|0/7|《[[岸の守り手]]》|</v>
      </c>
      <c r="B108" t="s">
        <v>16</v>
      </c>
      <c r="C108" t="s">
        <v>2486</v>
      </c>
      <c r="E108" t="s">
        <v>16</v>
      </c>
      <c r="F108" t="str">
        <f t="shared" si="13"/>
        <v>青</v>
      </c>
      <c r="H108" t="s">
        <v>16</v>
      </c>
      <c r="I108">
        <f t="shared" si="14"/>
        <v>11</v>
      </c>
      <c r="J108" t="s">
        <v>16</v>
      </c>
      <c r="K108">
        <f t="shared" si="15"/>
        <v>0</v>
      </c>
      <c r="L108">
        <f t="shared" si="16"/>
        <v>7</v>
      </c>
      <c r="M108" t="str">
        <f>K108&amp;"/"&amp;L108</f>
        <v>0/7</v>
      </c>
      <c r="O108" t="s">
        <v>11</v>
      </c>
      <c r="P108" t="s">
        <v>32</v>
      </c>
      <c r="R108" t="str">
        <f t="shared" si="17"/>
        <v>岸の守り手</v>
      </c>
      <c r="S108" t="s">
        <v>12</v>
      </c>
      <c r="T108" t="s">
        <v>11</v>
      </c>
      <c r="Y108" s="5" t="str">
        <f t="shared" si="18"/>
        <v>ディフェンダー  &amp;br;このクリーチャーが死亡した時、青ジェムが6個以上ある場合、カードを3枚引く。</v>
      </c>
      <c r="AB108" s="2" t="s">
        <v>42</v>
      </c>
      <c r="AC108" s="2" t="s">
        <v>272</v>
      </c>
      <c r="AD108" s="2">
        <v>11</v>
      </c>
      <c r="AE108" s="2" t="s">
        <v>2463</v>
      </c>
      <c r="AF108" s="2" t="s">
        <v>2464</v>
      </c>
      <c r="AG108" s="2" t="s">
        <v>4</v>
      </c>
      <c r="AH108" s="2" t="s">
        <v>2465</v>
      </c>
      <c r="AI108" s="2"/>
      <c r="AJ108" s="2"/>
      <c r="AK108" s="2" t="s">
        <v>2460</v>
      </c>
      <c r="AL108" s="2" t="s">
        <v>2466</v>
      </c>
      <c r="AM108" s="2"/>
      <c r="AN108" s="2"/>
      <c r="AO108" s="2">
        <v>0</v>
      </c>
      <c r="AP108" s="2">
        <v>7</v>
      </c>
      <c r="AQ108" s="2" t="s">
        <v>2467</v>
      </c>
    </row>
    <row r="109" spans="1:43" x14ac:dyDescent="0.4">
      <c r="A109" t="str">
        <f t="shared" si="12"/>
        <v>|XLN|緑|8|2/2|《[[深根の戦士]]》|</v>
      </c>
      <c r="B109" t="s">
        <v>16</v>
      </c>
      <c r="C109" t="s">
        <v>2486</v>
      </c>
      <c r="E109" t="s">
        <v>16</v>
      </c>
      <c r="F109" t="str">
        <f t="shared" si="13"/>
        <v>緑</v>
      </c>
      <c r="H109" t="s">
        <v>16</v>
      </c>
      <c r="I109">
        <f t="shared" si="14"/>
        <v>8</v>
      </c>
      <c r="J109" t="s">
        <v>16</v>
      </c>
      <c r="K109">
        <f t="shared" si="15"/>
        <v>2</v>
      </c>
      <c r="L109">
        <f t="shared" si="16"/>
        <v>2</v>
      </c>
      <c r="M109" t="str">
        <f>K109&amp;"/"&amp;L109</f>
        <v>2/2</v>
      </c>
      <c r="O109" t="s">
        <v>11</v>
      </c>
      <c r="P109" t="s">
        <v>32</v>
      </c>
      <c r="R109" t="str">
        <f t="shared" si="17"/>
        <v>深根の戦士</v>
      </c>
      <c r="S109" t="s">
        <v>12</v>
      </c>
      <c r="T109" t="s">
        <v>11</v>
      </c>
      <c r="U109" s="6"/>
      <c r="Y109" s="5" t="str">
        <f t="shared" si="18"/>
        <v>このクリーチャーが攻撃するたび、対戦相手がディフェンダーを持つクリーチャーをコントロールしている場合、ターン終了時までこのクリーチャーは+1/+1の修正を受ける。</v>
      </c>
      <c r="AB109" s="2" t="s">
        <v>58</v>
      </c>
      <c r="AC109" s="2" t="s">
        <v>276</v>
      </c>
      <c r="AD109" s="2">
        <v>8</v>
      </c>
      <c r="AE109" s="2" t="s">
        <v>2468</v>
      </c>
      <c r="AF109" s="2" t="s">
        <v>2469</v>
      </c>
      <c r="AG109" s="2" t="s">
        <v>4</v>
      </c>
      <c r="AH109" s="2" t="s">
        <v>2470</v>
      </c>
      <c r="AI109" s="2" t="s">
        <v>2471</v>
      </c>
      <c r="AJ109" s="2"/>
      <c r="AK109" s="2" t="s">
        <v>2472</v>
      </c>
      <c r="AL109" s="2"/>
      <c r="AM109" s="2"/>
      <c r="AN109" s="2"/>
      <c r="AO109" s="2">
        <v>2</v>
      </c>
      <c r="AP109" s="2">
        <v>2</v>
      </c>
      <c r="AQ109" s="2" t="s">
        <v>2473</v>
      </c>
    </row>
    <row r="110" spans="1:43" x14ac:dyDescent="0.4">
      <c r="A110" t="str">
        <f t="shared" si="12"/>
        <v>|XLN|緑|13|1/3|《[[イクサーリの卜占師]]》|</v>
      </c>
      <c r="B110" t="s">
        <v>16</v>
      </c>
      <c r="C110" t="s">
        <v>2486</v>
      </c>
      <c r="E110" t="s">
        <v>16</v>
      </c>
      <c r="F110" t="str">
        <f t="shared" si="13"/>
        <v>緑</v>
      </c>
      <c r="H110" t="s">
        <v>16</v>
      </c>
      <c r="I110">
        <f t="shared" si="14"/>
        <v>13</v>
      </c>
      <c r="J110" t="s">
        <v>16</v>
      </c>
      <c r="K110">
        <f t="shared" si="15"/>
        <v>1</v>
      </c>
      <c r="L110">
        <f t="shared" si="16"/>
        <v>3</v>
      </c>
      <c r="M110" t="str">
        <f t="shared" ref="M110" si="19">K110&amp;"/"&amp;L110</f>
        <v>1/3</v>
      </c>
      <c r="O110" t="s">
        <v>11</v>
      </c>
      <c r="P110" t="s">
        <v>32</v>
      </c>
      <c r="R110" t="str">
        <f t="shared" si="17"/>
        <v>イクサーリの卜占師</v>
      </c>
      <c r="S110" t="s">
        <v>12</v>
      </c>
      <c r="T110" t="s">
        <v>11</v>
      </c>
      <c r="U110" s="6"/>
      <c r="Y110" s="5" t="str">
        <f t="shared" si="18"/>
        <v>ディフェンダー  &amp;br;このクリーチャーが戦場に出たとき、これは探検1を行う。</v>
      </c>
      <c r="AB110" s="2" t="s">
        <v>58</v>
      </c>
      <c r="AC110" s="2" t="s">
        <v>276</v>
      </c>
      <c r="AD110" s="2">
        <v>13</v>
      </c>
      <c r="AE110" s="2" t="s">
        <v>2474</v>
      </c>
      <c r="AF110" s="2" t="s">
        <v>2475</v>
      </c>
      <c r="AG110" s="2" t="s">
        <v>4</v>
      </c>
      <c r="AH110" s="2" t="s">
        <v>2459</v>
      </c>
      <c r="AI110" s="2" t="s">
        <v>423</v>
      </c>
      <c r="AJ110" s="2"/>
      <c r="AK110" s="2" t="s">
        <v>2460</v>
      </c>
      <c r="AL110" s="2" t="s">
        <v>2476</v>
      </c>
      <c r="AM110" s="2"/>
      <c r="AN110" s="2"/>
      <c r="AO110" s="2">
        <v>1</v>
      </c>
      <c r="AP110" s="2">
        <v>3</v>
      </c>
      <c r="AQ110" s="2" t="s">
        <v>2477</v>
      </c>
    </row>
    <row r="111" spans="1:43" x14ac:dyDescent="0.4">
      <c r="U111" s="6"/>
      <c r="Y111" s="5"/>
    </row>
    <row r="112" spans="1:43" x14ac:dyDescent="0.4">
      <c r="A112" t="s">
        <v>29</v>
      </c>
      <c r="U112" s="6"/>
      <c r="Y112" s="5"/>
    </row>
    <row r="113" spans="1:43" x14ac:dyDescent="0.4">
      <c r="A113" t="str">
        <f>B113&amp;C113&amp;E113&amp;F113&amp;H113&amp;I113&amp;J113&amp;M113&amp;N113&amp;O113&amp;P113&amp;Q113&amp;R113&amp;S113&amp;T113&amp;U113&amp;V113&amp;W113&amp;X113</f>
        <v>|LEFT:50|LEFT:50|LEFT:50|LEFT:50|LEFT:250|LEFT:500|c</v>
      </c>
      <c r="B113" t="s">
        <v>16</v>
      </c>
      <c r="C113" t="s">
        <v>28</v>
      </c>
      <c r="E113" t="s">
        <v>16</v>
      </c>
      <c r="F113" t="s">
        <v>28</v>
      </c>
      <c r="H113" t="s">
        <v>16</v>
      </c>
      <c r="I113" t="s">
        <v>28</v>
      </c>
      <c r="J113" t="s">
        <v>16</v>
      </c>
      <c r="M113" t="s">
        <v>28</v>
      </c>
      <c r="N113" t="s">
        <v>11</v>
      </c>
      <c r="O113" t="s">
        <v>27</v>
      </c>
      <c r="Q113" t="s">
        <v>11</v>
      </c>
      <c r="S113" t="s">
        <v>26</v>
      </c>
      <c r="V113" t="s">
        <v>11</v>
      </c>
      <c r="W113" t="s">
        <v>25</v>
      </c>
      <c r="Y113" s="5"/>
    </row>
    <row r="114" spans="1:43" x14ac:dyDescent="0.4">
      <c r="A114" t="str">
        <f>B114&amp;C114&amp;E114&amp;F114&amp;H114&amp;I114&amp;J114&amp;M114&amp;N114&amp;O114&amp;P114&amp;Q114&amp;R114&amp;S114&amp;T114&amp;U114&amp;V114&amp;W114&amp;X114</f>
        <v>|セット|色|コスト|P/T|能力|カード名|</v>
      </c>
      <c r="B114" t="s">
        <v>16</v>
      </c>
      <c r="C114" t="s">
        <v>24</v>
      </c>
      <c r="E114" t="s">
        <v>16</v>
      </c>
      <c r="F114" t="s">
        <v>23</v>
      </c>
      <c r="H114" t="s">
        <v>16</v>
      </c>
      <c r="I114" t="s">
        <v>22</v>
      </c>
      <c r="J114" t="s">
        <v>16</v>
      </c>
      <c r="K114" t="s">
        <v>21</v>
      </c>
      <c r="L114" t="s">
        <v>20</v>
      </c>
      <c r="M114" t="str">
        <f>K114&amp;"/"&amp;L114</f>
        <v>P/T</v>
      </c>
      <c r="N114" t="s">
        <v>11</v>
      </c>
      <c r="O114" t="s">
        <v>19</v>
      </c>
      <c r="Q114" t="s">
        <v>11</v>
      </c>
      <c r="S114" t="s">
        <v>18</v>
      </c>
      <c r="V114" t="s">
        <v>11</v>
      </c>
      <c r="Y114" s="5"/>
    </row>
    <row r="115" spans="1:43" x14ac:dyDescent="0.4">
      <c r="A115" t="str">
        <f>B115&amp;C115&amp;E115&amp;F115&amp;H115&amp;I115&amp;J115&amp;M115&amp;N115&amp;O115&amp;P115&amp;Q115&amp;R115&amp;S115&amp;T115&amp;U115&amp;V115&amp;W115&amp;X115</f>
        <v>|EMN|赤|3|6/1|敵クリーチャー&amp;br;CIP：ターン終了時まで|《[[性急な悪魔]]》|</v>
      </c>
      <c r="B115" t="s">
        <v>16</v>
      </c>
      <c r="C115" s="3" t="s">
        <v>9</v>
      </c>
      <c r="D115">
        <v>10</v>
      </c>
      <c r="E115" t="s">
        <v>16</v>
      </c>
      <c r="F115" t="s">
        <v>17</v>
      </c>
      <c r="G115">
        <v>2</v>
      </c>
      <c r="H115" t="s">
        <v>16</v>
      </c>
      <c r="I115" s="2">
        <v>3</v>
      </c>
      <c r="J115" t="s">
        <v>16</v>
      </c>
      <c r="K115" s="2">
        <v>6</v>
      </c>
      <c r="L115" s="2">
        <v>1</v>
      </c>
      <c r="M115" t="str">
        <f>K115&amp;"/"&amp;L115</f>
        <v>6/1</v>
      </c>
      <c r="N115" t="s">
        <v>11</v>
      </c>
      <c r="O115" t="s">
        <v>15</v>
      </c>
      <c r="P115" t="s">
        <v>14</v>
      </c>
      <c r="Q115" t="s">
        <v>11</v>
      </c>
      <c r="R115" s="2" t="s">
        <v>13</v>
      </c>
      <c r="T115" t="s">
        <v>6</v>
      </c>
      <c r="U115" t="s">
        <v>12</v>
      </c>
      <c r="V115" t="s">
        <v>11</v>
      </c>
      <c r="Y115" s="5" t="s">
        <v>10</v>
      </c>
    </row>
    <row r="118" spans="1:43" x14ac:dyDescent="0.4">
      <c r="A118" t="s">
        <v>2346</v>
      </c>
      <c r="U118" s="6"/>
    </row>
    <row r="119" spans="1:43" x14ac:dyDescent="0.4">
      <c r="A119" t="str">
        <f t="shared" ref="A119:A120" si="20">B119&amp;C119&amp;E119&amp;F119&amp;H119&amp;I119&amp;J119&amp;M119&amp;N119&amp;O119&amp;P119&amp;Q119&amp;R119&amp;S119&amp;T119&amp;U119&amp;V119&amp;W119&amp;X119</f>
        <v>|LEFT:60|LEFT:50|LEFT:50|LEFT:70|LEFT:250|LEFT:500|c</v>
      </c>
      <c r="B119" t="s">
        <v>16</v>
      </c>
      <c r="C119" t="s">
        <v>196</v>
      </c>
      <c r="E119" t="s">
        <v>16</v>
      </c>
      <c r="F119" t="s">
        <v>28</v>
      </c>
      <c r="H119" t="s">
        <v>16</v>
      </c>
      <c r="I119" t="s">
        <v>28</v>
      </c>
      <c r="J119" t="s">
        <v>16</v>
      </c>
      <c r="M119" t="s">
        <v>195</v>
      </c>
      <c r="N119" t="s">
        <v>11</v>
      </c>
      <c r="O119" t="s">
        <v>194</v>
      </c>
      <c r="R119" t="s">
        <v>11</v>
      </c>
      <c r="T119" t="s">
        <v>26</v>
      </c>
      <c r="W119" t="s">
        <v>11</v>
      </c>
      <c r="X119" t="s">
        <v>25</v>
      </c>
    </row>
    <row r="120" spans="1:43" x14ac:dyDescent="0.4">
      <c r="A120" t="str">
        <f t="shared" si="20"/>
        <v>|セット|色|コスト|カード種|能力|カード名|</v>
      </c>
      <c r="B120" t="s">
        <v>16</v>
      </c>
      <c r="C120" t="s">
        <v>24</v>
      </c>
      <c r="E120" t="s">
        <v>16</v>
      </c>
      <c r="F120" t="s">
        <v>23</v>
      </c>
      <c r="H120" t="s">
        <v>16</v>
      </c>
      <c r="I120" t="s">
        <v>22</v>
      </c>
      <c r="J120" t="s">
        <v>16</v>
      </c>
      <c r="K120" t="s">
        <v>21</v>
      </c>
      <c r="L120" t="s">
        <v>20</v>
      </c>
      <c r="M120" t="s">
        <v>193</v>
      </c>
      <c r="N120" t="s">
        <v>11</v>
      </c>
      <c r="O120" t="s">
        <v>19</v>
      </c>
      <c r="R120" t="s">
        <v>11</v>
      </c>
      <c r="T120" t="s">
        <v>18</v>
      </c>
      <c r="W120" t="s">
        <v>11</v>
      </c>
    </row>
    <row r="121" spans="1:43" x14ac:dyDescent="0.4">
      <c r="A121" t="str">
        <f>B121&amp;C121&amp;E121&amp;F121&amp;H121&amp;I121&amp;J121&amp;M121&amp;N121&amp;O121&amp;P121&amp;Q121&amp;R121&amp;S121&amp;T121&amp;U121&amp;V121&amp;W121&amp;X121</f>
        <v>|HOU|白|2|呪文|対象1体&amp;br;詠唱時：次ターンまで|《[[英雄的行動]]》|</v>
      </c>
      <c r="B121" t="s">
        <v>16</v>
      </c>
      <c r="C121" t="s">
        <v>2321</v>
      </c>
      <c r="D121">
        <f>IF(C121="","",VLOOKUP(C121,$AB$1:$AC$16,2,TRUE))</f>
        <v>5</v>
      </c>
      <c r="E121" t="s">
        <v>16</v>
      </c>
      <c r="F121" t="s">
        <v>37</v>
      </c>
      <c r="G121">
        <f>IF(F121="","",VLOOKUP(F121,$Z$1:$AA$16,2,TRUE))</f>
        <v>1</v>
      </c>
      <c r="H121" t="s">
        <v>16</v>
      </c>
      <c r="I121">
        <v>2</v>
      </c>
      <c r="J121" t="s">
        <v>16</v>
      </c>
      <c r="M121" t="s">
        <v>192</v>
      </c>
      <c r="N121" t="s">
        <v>11</v>
      </c>
      <c r="O121" t="s">
        <v>202</v>
      </c>
      <c r="P121" t="s">
        <v>201</v>
      </c>
      <c r="Q121" t="s">
        <v>200</v>
      </c>
      <c r="R121" t="s">
        <v>11</v>
      </c>
      <c r="S121" t="s">
        <v>13</v>
      </c>
      <c r="T121" t="s">
        <v>2323</v>
      </c>
      <c r="V121" t="s">
        <v>12</v>
      </c>
      <c r="W121" t="s">
        <v>11</v>
      </c>
      <c r="Y121" t="s">
        <v>209</v>
      </c>
    </row>
    <row r="122" spans="1:43" x14ac:dyDescent="0.4">
      <c r="A122" t="str">
        <f>B122&amp;C122&amp;E122&amp;F122&amp;H122&amp;I122&amp;J122&amp;M122&amp;N122&amp;O122&amp;P122&amp;Q122&amp;R122&amp;S122&amp;T122&amp;U122&amp;V122&amp;W122&amp;X122</f>
        <v>|HOU|白|6|呪文|対象2体&amp;br;詠唱時：永続|《[[救済の恩寵]]》|</v>
      </c>
      <c r="B122" t="s">
        <v>16</v>
      </c>
      <c r="C122" t="s">
        <v>2321</v>
      </c>
      <c r="D122">
        <f t="shared" ref="D122:D123" si="21">IF(C122="","",VLOOKUP(C122,$AB$1:$AC$16,2,TRUE))</f>
        <v>5</v>
      </c>
      <c r="E122" t="s">
        <v>16</v>
      </c>
      <c r="F122" t="s">
        <v>37</v>
      </c>
      <c r="G122">
        <f t="shared" ref="G122:G123" si="22">IF(F122="","",VLOOKUP(F122,$Z$1:$AA$16,2,TRUE))</f>
        <v>1</v>
      </c>
      <c r="H122" t="s">
        <v>16</v>
      </c>
      <c r="I122">
        <v>6</v>
      </c>
      <c r="J122" t="s">
        <v>16</v>
      </c>
      <c r="M122" t="s">
        <v>192</v>
      </c>
      <c r="N122" t="s">
        <v>11</v>
      </c>
      <c r="O122" t="s">
        <v>2344</v>
      </c>
      <c r="P122" t="s">
        <v>201</v>
      </c>
      <c r="Q122" t="s">
        <v>211</v>
      </c>
      <c r="R122" t="s">
        <v>11</v>
      </c>
      <c r="S122" t="s">
        <v>13</v>
      </c>
      <c r="T122" t="s">
        <v>2336</v>
      </c>
      <c r="V122" t="s">
        <v>12</v>
      </c>
      <c r="W122" t="s">
        <v>11</v>
      </c>
    </row>
    <row r="123" spans="1:43" x14ac:dyDescent="0.4">
      <c r="A123" t="str">
        <f>B123&amp;C123&amp;E123&amp;F123&amp;H123&amp;I123&amp;J123&amp;M123&amp;N123&amp;O123&amp;P123&amp;Q123&amp;R123&amp;S123&amp;T123&amp;U123&amp;V123&amp;W123&amp;X123</f>
        <v>|HOU|白|13|呪文|対象3体&amp;br;詠唱時：次ターンまで|《[[型破りな戦術]]》|</v>
      </c>
      <c r="B123" t="s">
        <v>16</v>
      </c>
      <c r="C123" t="s">
        <v>2321</v>
      </c>
      <c r="D123">
        <f t="shared" si="21"/>
        <v>5</v>
      </c>
      <c r="E123" t="s">
        <v>16</v>
      </c>
      <c r="F123" t="s">
        <v>37</v>
      </c>
      <c r="G123">
        <f t="shared" si="22"/>
        <v>1</v>
      </c>
      <c r="H123" t="s">
        <v>16</v>
      </c>
      <c r="I123">
        <v>13</v>
      </c>
      <c r="J123" t="s">
        <v>16</v>
      </c>
      <c r="M123" t="s">
        <v>192</v>
      </c>
      <c r="N123" t="s">
        <v>11</v>
      </c>
      <c r="O123" t="s">
        <v>2345</v>
      </c>
      <c r="P123" t="s">
        <v>201</v>
      </c>
      <c r="Q123" t="s">
        <v>200</v>
      </c>
      <c r="R123" t="s">
        <v>11</v>
      </c>
      <c r="S123" t="s">
        <v>13</v>
      </c>
      <c r="T123" t="s">
        <v>2337</v>
      </c>
      <c r="V123" t="s">
        <v>12</v>
      </c>
      <c r="W123" t="s">
        <v>11</v>
      </c>
    </row>
    <row r="125" spans="1:43" x14ac:dyDescent="0.4">
      <c r="A125" t="s">
        <v>2478</v>
      </c>
      <c r="U125" s="6"/>
    </row>
    <row r="126" spans="1:43" x14ac:dyDescent="0.4">
      <c r="A126" t="str">
        <f>B126&amp;C126&amp;E126&amp;F126&amp;H126&amp;I126&amp;J126&amp;M126&amp;N126&amp;O126&amp;P126&amp;Q126&amp;R126&amp;S126&amp;T126&amp;U126&amp;V126&amp;W126&amp;X126</f>
        <v>|LEFT:60|LEFT:50|LEFT:50|LEFT:70|LEFT:250|LEFT:500|c</v>
      </c>
      <c r="B126" t="s">
        <v>16</v>
      </c>
      <c r="C126" t="s">
        <v>196</v>
      </c>
      <c r="E126" t="s">
        <v>16</v>
      </c>
      <c r="F126" t="s">
        <v>28</v>
      </c>
      <c r="H126" t="s">
        <v>16</v>
      </c>
      <c r="I126" t="s">
        <v>28</v>
      </c>
      <c r="J126" t="s">
        <v>16</v>
      </c>
      <c r="M126" t="s">
        <v>195</v>
      </c>
      <c r="N126" t="s">
        <v>11</v>
      </c>
      <c r="O126" t="s">
        <v>194</v>
      </c>
      <c r="Q126" t="s">
        <v>11</v>
      </c>
      <c r="S126" t="s">
        <v>26</v>
      </c>
      <c r="V126" t="s">
        <v>11</v>
      </c>
      <c r="W126" t="s">
        <v>25</v>
      </c>
    </row>
    <row r="127" spans="1:43" x14ac:dyDescent="0.4">
      <c r="A127" t="str">
        <f t="shared" ref="A127:A128" si="23">B127&amp;C127&amp;E127&amp;F127&amp;H127&amp;I127&amp;J127&amp;M127&amp;N127&amp;O127&amp;P127&amp;Q127&amp;R127&amp;S127&amp;T127&amp;U127&amp;V127&amp;W127&amp;X127</f>
        <v>|セット|色|コスト|カード種|能力|カード名|</v>
      </c>
      <c r="B127" t="s">
        <v>16</v>
      </c>
      <c r="C127" t="s">
        <v>24</v>
      </c>
      <c r="E127" t="s">
        <v>16</v>
      </c>
      <c r="F127" t="s">
        <v>23</v>
      </c>
      <c r="H127" t="s">
        <v>16</v>
      </c>
      <c r="I127" t="s">
        <v>22</v>
      </c>
      <c r="J127" t="s">
        <v>16</v>
      </c>
      <c r="K127" t="s">
        <v>21</v>
      </c>
      <c r="L127" t="s">
        <v>20</v>
      </c>
      <c r="M127" t="s">
        <v>193</v>
      </c>
      <c r="N127" t="s">
        <v>11</v>
      </c>
      <c r="O127" t="s">
        <v>19</v>
      </c>
      <c r="Q127" t="s">
        <v>11</v>
      </c>
      <c r="S127" t="s">
        <v>18</v>
      </c>
      <c r="V127" t="s">
        <v>11</v>
      </c>
    </row>
    <row r="128" spans="1:43" x14ac:dyDescent="0.4">
      <c r="A128" t="str">
        <f t="shared" si="23"/>
        <v>|XLN|無色|2|サポート|ボード上に出た時：&amp;br;対戦相手に植物0/2を2体|《[[探査の短剣]]》|</v>
      </c>
      <c r="B128" t="s">
        <v>16</v>
      </c>
      <c r="C128" t="s">
        <v>2486</v>
      </c>
      <c r="D128">
        <f>IF(C128="","",VLOOKUP(C128,$AB$1:$AC$16,2,TRUE))</f>
        <v>4</v>
      </c>
      <c r="E128" t="s">
        <v>16</v>
      </c>
      <c r="F128" t="str">
        <f t="shared" ref="F128" si="24">AB128</f>
        <v>無色</v>
      </c>
      <c r="G128">
        <f>IF(F128="","",VLOOKUP(F128,$Z$1:$AA$16,2,TRUE))</f>
        <v>16</v>
      </c>
      <c r="H128" t="s">
        <v>16</v>
      </c>
      <c r="I128">
        <f>AD128</f>
        <v>2</v>
      </c>
      <c r="J128" t="s">
        <v>16</v>
      </c>
      <c r="M128" t="str">
        <f>AG128</f>
        <v>サポート</v>
      </c>
      <c r="N128" t="s">
        <v>11</v>
      </c>
      <c r="O128" t="s">
        <v>2488</v>
      </c>
      <c r="Q128" t="s">
        <v>11</v>
      </c>
      <c r="R128" t="s">
        <v>13</v>
      </c>
      <c r="S128" t="str">
        <f>AE128</f>
        <v>探査の短剣</v>
      </c>
      <c r="U128" s="6" t="s">
        <v>12</v>
      </c>
      <c r="V128" t="s">
        <v>11</v>
      </c>
      <c r="Y128" s="5" t="str">
        <f t="shared" ref="Y128" si="25">AQ128</f>
        <v>このサポートがボード上に出たとき、ディフェンダーとダメージ軽減を持つ0/2の植物・クリーチャー・トークン2体を対戦相手のコントロール下で生成する。&amp;br;あなたの最初のクリーチャーは+2/+1の修正を受ける。&amp;br;あなたの最初のクリーチャーが戦闘ダメージを与えるたび、このサポートを変身させる。</v>
      </c>
      <c r="AB128" s="2" t="s">
        <v>50</v>
      </c>
      <c r="AC128" s="2" t="s">
        <v>7</v>
      </c>
      <c r="AD128" s="2">
        <v>2</v>
      </c>
      <c r="AE128" s="2" t="s">
        <v>2479</v>
      </c>
      <c r="AF128" s="2" t="s">
        <v>2480</v>
      </c>
      <c r="AG128" s="2" t="s">
        <v>270</v>
      </c>
      <c r="AH128" s="2" t="s">
        <v>2481</v>
      </c>
      <c r="AI128" s="2"/>
      <c r="AJ128" s="2"/>
      <c r="AK128" s="2" t="s">
        <v>2482</v>
      </c>
      <c r="AL128" s="2" t="s">
        <v>2483</v>
      </c>
      <c r="AM128" s="2" t="s">
        <v>2484</v>
      </c>
      <c r="AN128" s="2">
        <v>4</v>
      </c>
      <c r="AO128" s="2"/>
      <c r="AP128" s="2"/>
      <c r="AQ128" s="2" t="s">
        <v>2487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W40"/>
  <sheetViews>
    <sheetView topLeftCell="A7" zoomScale="85" zoomScaleNormal="85" workbookViewId="0">
      <selection activeCell="A95" sqref="A95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hidden="1" customWidth="1"/>
    <col min="5" max="5" width="2" bestFit="1" customWidth="1"/>
    <col min="6" max="6" width="6.625" customWidth="1"/>
    <col min="7" max="7" width="3.5" hidden="1" customWidth="1"/>
    <col min="8" max="8" width="2" bestFit="1" customWidth="1"/>
    <col min="9" max="9" width="5.375" customWidth="1"/>
    <col min="10" max="10" width="2" bestFit="1" customWidth="1"/>
    <col min="11" max="12" width="2" hidden="1" customWidth="1"/>
    <col min="14" max="15" width="5.625" customWidth="1"/>
    <col min="16" max="16" width="1.875" customWidth="1"/>
    <col min="17" max="17" width="5.875" customWidth="1"/>
    <col min="18" max="18" width="2" bestFit="1" customWidth="1"/>
    <col min="19" max="19" width="3.75" bestFit="1" customWidth="1"/>
    <col min="21" max="21" width="2.875" customWidth="1"/>
    <col min="22" max="22" width="10.25" customWidth="1"/>
    <col min="23" max="23" width="3.75" bestFit="1" customWidth="1"/>
    <col min="24" max="24" width="2" bestFit="1" customWidth="1"/>
    <col min="25" max="25" width="2.5" bestFit="1" customWidth="1"/>
    <col min="26" max="26" width="36.625" style="11" customWidth="1"/>
    <col min="27" max="27" width="8.5" bestFit="1" customWidth="1"/>
    <col min="28" max="28" width="6" bestFit="1" customWidth="1"/>
    <col min="29" max="29" width="8.125" bestFit="1" customWidth="1"/>
    <col min="30" max="30" width="3.5" bestFit="1" customWidth="1"/>
    <col min="31" max="31" width="7.125" customWidth="1"/>
    <col min="32" max="33" width="5.5" bestFit="1" customWidth="1"/>
    <col min="34" max="34" width="5.25" bestFit="1" customWidth="1"/>
    <col min="35" max="35" width="9.5" bestFit="1" customWidth="1"/>
    <col min="36" max="36" width="5" bestFit="1" customWidth="1"/>
    <col min="37" max="37" width="14.875" customWidth="1"/>
    <col min="38" max="38" width="9" customWidth="1"/>
    <col min="40" max="45" width="0" hidden="1" customWidth="1"/>
    <col min="46" max="46" width="4.875" bestFit="1" customWidth="1"/>
    <col min="47" max="48" width="3.5" bestFit="1" customWidth="1"/>
  </cols>
  <sheetData>
    <row r="1" spans="1:49" x14ac:dyDescent="0.4">
      <c r="A1" t="s">
        <v>1398</v>
      </c>
    </row>
    <row r="2" spans="1:49" x14ac:dyDescent="0.4">
      <c r="A2" t="str">
        <f>B2&amp;C2&amp;E2&amp;F2&amp;H2&amp;I2&amp;J2&amp;M2&amp;N2&amp;O2&amp;P2&amp;Q2&amp;R2&amp;S2&amp;T2&amp;V2&amp;W2&amp;X2&amp;Y2</f>
        <v/>
      </c>
    </row>
    <row r="3" spans="1:49" x14ac:dyDescent="0.4">
      <c r="A3" t="str">
        <f>B3&amp;C3&amp;E3&amp;F3&amp;H3&amp;I3&amp;J3&amp;M3&amp;N3&amp;O3&amp;P3&amp;Q3&amp;R3&amp;S3&amp;T3&amp;V3&amp;W3&amp;X3&amp;Y3</f>
        <v>*ダメージ軽減カード一覧</v>
      </c>
      <c r="B3" t="s">
        <v>188</v>
      </c>
      <c r="C3" t="s">
        <v>1948</v>
      </c>
      <c r="F3" t="s">
        <v>186</v>
      </c>
    </row>
    <row r="4" spans="1:49" x14ac:dyDescent="0.4">
      <c r="A4" t="str">
        <f>B4&amp;C4&amp;E4&amp;F4&amp;H4&amp;I4&amp;J4&amp;M4&amp;N4&amp;O4&amp;P4&amp;Q4&amp;R4&amp;S4&amp;T4&amp;V4&amp;W4&amp;X4&amp;Y4</f>
        <v>[[ダメージ軽減]]</v>
      </c>
      <c r="B4" t="s">
        <v>1397</v>
      </c>
      <c r="C4" t="str">
        <f>C3</f>
        <v>ダメージ軽減</v>
      </c>
      <c r="E4" t="s">
        <v>1396</v>
      </c>
    </row>
    <row r="5" spans="1:49" x14ac:dyDescent="0.4">
      <c r="A5" t="str">
        <f>B5&amp;C5&amp;E5&amp;F5&amp;H5&amp;I5&amp;J5&amp;M5&amp;N5&amp;O5&amp;P5&amp;Q5&amp;R5&amp;S5&amp;T5&amp;V5&amp;W5&amp;X5&amp;Y5</f>
        <v/>
      </c>
    </row>
    <row r="6" spans="1:49" x14ac:dyDescent="0.4">
      <c r="A6" t="str">
        <f>B6&amp;C6&amp;E6&amp;F6&amp;H6&amp;I6&amp;J6&amp;M6&amp;N6&amp;O6&amp;P6&amp;Q6&amp;R6&amp;S6&amp;T6&amp;V6&amp;W6&amp;X6&amp;Y6</f>
        <v>**マジック:オリジン</v>
      </c>
      <c r="B6" t="s">
        <v>185</v>
      </c>
      <c r="C6" t="s">
        <v>184</v>
      </c>
    </row>
    <row r="7" spans="1:49" x14ac:dyDescent="0.4">
      <c r="A7" t="str">
        <f t="shared" ref="A7:A40" si="0">B7&amp;C7&amp;E7&amp;F7&amp;H7&amp;I7&amp;J7&amp;M7&amp;N7&amp;O7&amp;P7&amp;Q7&amp;R7&amp;S7&amp;T7&amp;U7&amp;V7&amp;W7&amp;X7&amp;Y7</f>
        <v>|LEFT:50|LEFT:50|LEFT:50|LEFT:50|LEFT:500|c</v>
      </c>
      <c r="B7" t="s">
        <v>16</v>
      </c>
      <c r="C7" t="s">
        <v>28</v>
      </c>
      <c r="E7" t="s">
        <v>16</v>
      </c>
      <c r="F7" t="s">
        <v>28</v>
      </c>
      <c r="H7" t="s">
        <v>16</v>
      </c>
      <c r="I7" t="s">
        <v>28</v>
      </c>
      <c r="J7" t="s">
        <v>16</v>
      </c>
      <c r="M7" t="s">
        <v>28</v>
      </c>
      <c r="R7" t="s">
        <v>11</v>
      </c>
      <c r="T7" t="s">
        <v>26</v>
      </c>
      <c r="X7" t="s">
        <v>11</v>
      </c>
      <c r="Y7" t="s">
        <v>25</v>
      </c>
    </row>
    <row r="8" spans="1:49" x14ac:dyDescent="0.4">
      <c r="A8" t="str">
        <f t="shared" si="0"/>
        <v>|セット|色|コスト|P/T|カード名|</v>
      </c>
      <c r="B8" t="s">
        <v>16</v>
      </c>
      <c r="C8" t="s">
        <v>24</v>
      </c>
      <c r="E8" t="s">
        <v>16</v>
      </c>
      <c r="F8" t="s">
        <v>23</v>
      </c>
      <c r="H8" t="s">
        <v>16</v>
      </c>
      <c r="I8" t="s">
        <v>22</v>
      </c>
      <c r="J8" t="s">
        <v>16</v>
      </c>
      <c r="K8" t="s">
        <v>21</v>
      </c>
      <c r="L8" t="s">
        <v>20</v>
      </c>
      <c r="M8" t="str">
        <f>K8&amp;"/"&amp;L8</f>
        <v>P/T</v>
      </c>
      <c r="R8" t="s">
        <v>11</v>
      </c>
      <c r="T8" t="s">
        <v>18</v>
      </c>
      <c r="X8" t="s">
        <v>11</v>
      </c>
      <c r="AE8" t="b">
        <f t="shared" ref="AE8:AE14" si="1">OR(AC8="与える",AD8="得る")</f>
        <v>0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x14ac:dyDescent="0.4">
      <c r="A9" t="str">
        <f t="shared" si="0"/>
        <v>|AKH|白|10|3/6|《[[信義の神オケチラ]]》|</v>
      </c>
      <c r="B9" t="s">
        <v>16</v>
      </c>
      <c r="C9" t="str">
        <f t="shared" ref="C9:C14" si="2">AG9</f>
        <v>AKH</v>
      </c>
      <c r="D9">
        <f>IF(AG9="","",VLOOKUP(C9,[1]tnpl!$Z$1:$AA$11,2,TRUE))</f>
        <v>10</v>
      </c>
      <c r="E9" t="s">
        <v>16</v>
      </c>
      <c r="F9" t="str">
        <f t="shared" ref="F9:F14" si="3">AH9</f>
        <v>白</v>
      </c>
      <c r="G9">
        <f>IF(AH9="","",VLOOKUP(F9,[1]tnpl!$X$1:$Y$16,2,TRUE))</f>
        <v>1</v>
      </c>
      <c r="H9" t="s">
        <v>16</v>
      </c>
      <c r="I9">
        <f t="shared" ref="I9:I14" si="4">AJ9</f>
        <v>10</v>
      </c>
      <c r="J9" t="s">
        <v>16</v>
      </c>
      <c r="K9">
        <f t="shared" ref="K9:L14" si="5">AU9</f>
        <v>3</v>
      </c>
      <c r="L9">
        <f t="shared" si="5"/>
        <v>6</v>
      </c>
      <c r="M9" t="str">
        <f t="shared" ref="M9:M14" si="6">IF(AM9="クリーチャー",K9&amp;"/"&amp;L9,"")</f>
        <v>3/6</v>
      </c>
      <c r="R9" t="s">
        <v>11</v>
      </c>
      <c r="S9" t="s">
        <v>32</v>
      </c>
      <c r="T9" t="str">
        <f t="shared" ref="T9:T14" si="7">AK9</f>
        <v>信義の神オケチラ</v>
      </c>
      <c r="W9" t="s">
        <v>12</v>
      </c>
      <c r="X9" t="s">
        <v>11</v>
      </c>
      <c r="Y9" s="6"/>
      <c r="Z9" s="11" t="s">
        <v>278</v>
      </c>
      <c r="AA9" t="str">
        <f t="shared" ref="AA9:AA14" si="8">IF(SEARCH(LEFT($C$3,2),Z9,1)&lt;10,$C$3,"")</f>
        <v>ダメージ軽減</v>
      </c>
      <c r="AB9" t="str">
        <f t="shared" ref="AB9:AB14" si="9">IF(ISERR(SEARCH("召",Z9,1)),"","召喚")</f>
        <v>召喚</v>
      </c>
      <c r="AC9" t="str">
        <f t="shared" ref="AC9:AC14" si="10">IF(ISERR(SEARCH("与",Z9,1)),"","与える")</f>
        <v/>
      </c>
      <c r="AD9" t="str">
        <f t="shared" ref="AD9:AD14" si="11">IF(ISERR(SEARCH("得",Z9,1)),"","得る")</f>
        <v/>
      </c>
      <c r="AE9" t="b">
        <f t="shared" si="1"/>
        <v>0</v>
      </c>
      <c r="AF9" s="3">
        <v>1126</v>
      </c>
      <c r="AG9" s="2" t="s">
        <v>34</v>
      </c>
      <c r="AH9" s="2" t="s">
        <v>37</v>
      </c>
      <c r="AI9" s="2" t="s">
        <v>280</v>
      </c>
      <c r="AJ9" s="2">
        <v>10</v>
      </c>
      <c r="AK9" s="2" t="s">
        <v>279</v>
      </c>
      <c r="AL9" s="2" t="s">
        <v>1608</v>
      </c>
      <c r="AM9" s="2" t="s">
        <v>4</v>
      </c>
      <c r="AN9" s="2" t="s">
        <v>728</v>
      </c>
      <c r="AO9" s="2"/>
      <c r="AP9" s="2"/>
      <c r="AQ9" s="2" t="s">
        <v>1607</v>
      </c>
      <c r="AR9" s="2" t="s">
        <v>1606</v>
      </c>
      <c r="AS9" s="2" t="s">
        <v>1605</v>
      </c>
      <c r="AT9" s="2"/>
      <c r="AU9" s="2">
        <v>3</v>
      </c>
      <c r="AV9" s="2">
        <v>6</v>
      </c>
      <c r="AW9" s="15" t="s">
        <v>278</v>
      </c>
    </row>
    <row r="10" spans="1:49" x14ac:dyDescent="0.4">
      <c r="A10" t="str">
        <f t="shared" si="0"/>
        <v>|AKH|青|10|5/5|《[[周到の神ケフネト]]》|</v>
      </c>
      <c r="B10" t="s">
        <v>16</v>
      </c>
      <c r="C10" t="str">
        <f t="shared" si="2"/>
        <v>AKH</v>
      </c>
      <c r="D10">
        <f>IF(AG10="","",VLOOKUP(C10,[1]tnpl!$Z$1:$AA$11,2,TRUE))</f>
        <v>10</v>
      </c>
      <c r="E10" t="s">
        <v>16</v>
      </c>
      <c r="F10" t="str">
        <f t="shared" si="3"/>
        <v>青</v>
      </c>
      <c r="G10">
        <f>IF(AH10="","",VLOOKUP(F10,[1]tnpl!$X$1:$Y$16,2,TRUE))</f>
        <v>2</v>
      </c>
      <c r="H10" t="s">
        <v>16</v>
      </c>
      <c r="I10">
        <f t="shared" si="4"/>
        <v>10</v>
      </c>
      <c r="J10" t="s">
        <v>16</v>
      </c>
      <c r="K10">
        <f t="shared" si="5"/>
        <v>5</v>
      </c>
      <c r="L10">
        <f t="shared" si="5"/>
        <v>5</v>
      </c>
      <c r="M10" t="str">
        <f t="shared" si="6"/>
        <v>5/5</v>
      </c>
      <c r="R10" t="s">
        <v>11</v>
      </c>
      <c r="S10" t="s">
        <v>32</v>
      </c>
      <c r="T10" t="str">
        <f t="shared" si="7"/>
        <v>周到の神ケフネト</v>
      </c>
      <c r="W10" t="s">
        <v>12</v>
      </c>
      <c r="X10" t="s">
        <v>11</v>
      </c>
      <c r="Y10" s="6"/>
      <c r="Z10" s="11" t="s">
        <v>725</v>
      </c>
      <c r="AA10" t="str">
        <f t="shared" si="8"/>
        <v>ダメージ軽減</v>
      </c>
      <c r="AB10" t="str">
        <f t="shared" si="9"/>
        <v/>
      </c>
      <c r="AC10" t="str">
        <f t="shared" si="10"/>
        <v/>
      </c>
      <c r="AD10" t="str">
        <f t="shared" si="11"/>
        <v/>
      </c>
      <c r="AE10" t="b">
        <f t="shared" si="1"/>
        <v>0</v>
      </c>
      <c r="AF10" s="3">
        <v>1149</v>
      </c>
      <c r="AG10" s="2" t="s">
        <v>34</v>
      </c>
      <c r="AH10" s="2" t="s">
        <v>42</v>
      </c>
      <c r="AI10" s="2" t="s">
        <v>280</v>
      </c>
      <c r="AJ10" s="2">
        <v>10</v>
      </c>
      <c r="AK10" s="2" t="s">
        <v>730</v>
      </c>
      <c r="AL10" s="2" t="s">
        <v>729</v>
      </c>
      <c r="AM10" s="2" t="s">
        <v>4</v>
      </c>
      <c r="AN10" s="2" t="s">
        <v>728</v>
      </c>
      <c r="AO10" s="2"/>
      <c r="AP10" s="2"/>
      <c r="AQ10" s="2" t="s">
        <v>690</v>
      </c>
      <c r="AR10" s="2" t="s">
        <v>727</v>
      </c>
      <c r="AS10" s="2" t="s">
        <v>726</v>
      </c>
      <c r="AT10" s="2"/>
      <c r="AU10" s="2">
        <v>5</v>
      </c>
      <c r="AV10" s="2">
        <v>5</v>
      </c>
      <c r="AW10" s="15" t="s">
        <v>725</v>
      </c>
    </row>
    <row r="11" spans="1:49" x14ac:dyDescent="0.4">
      <c r="A11" t="str">
        <f t="shared" si="0"/>
        <v>|AKH|黒|8|8/8|《[[栄光の神バントゥ]]》|</v>
      </c>
      <c r="B11" t="s">
        <v>16</v>
      </c>
      <c r="C11" t="str">
        <f t="shared" si="2"/>
        <v>AKH</v>
      </c>
      <c r="D11">
        <f>IF(AG11="","",VLOOKUP(C11,[1]tnpl!$Z$1:$AA$11,2,TRUE))</f>
        <v>10</v>
      </c>
      <c r="E11" t="s">
        <v>16</v>
      </c>
      <c r="F11" t="str">
        <f t="shared" si="3"/>
        <v>黒</v>
      </c>
      <c r="G11">
        <f>IF(AH11="","",VLOOKUP(F11,[1]tnpl!$X$1:$Y$16,2,TRUE))</f>
        <v>3</v>
      </c>
      <c r="H11" t="s">
        <v>16</v>
      </c>
      <c r="I11">
        <f t="shared" si="4"/>
        <v>8</v>
      </c>
      <c r="J11" t="s">
        <v>16</v>
      </c>
      <c r="K11">
        <f t="shared" si="5"/>
        <v>8</v>
      </c>
      <c r="L11">
        <f t="shared" si="5"/>
        <v>8</v>
      </c>
      <c r="M11" t="str">
        <f t="shared" si="6"/>
        <v>8/8</v>
      </c>
      <c r="R11" t="s">
        <v>11</v>
      </c>
      <c r="S11" t="s">
        <v>32</v>
      </c>
      <c r="T11" t="str">
        <f t="shared" si="7"/>
        <v>栄光の神バントゥ</v>
      </c>
      <c r="W11" t="s">
        <v>12</v>
      </c>
      <c r="X11" t="s">
        <v>11</v>
      </c>
      <c r="Y11" s="6"/>
      <c r="Z11" t="s">
        <v>1221</v>
      </c>
      <c r="AA11" t="str">
        <f t="shared" si="8"/>
        <v>ダメージ軽減</v>
      </c>
      <c r="AB11" t="str">
        <f t="shared" si="9"/>
        <v/>
      </c>
      <c r="AC11" t="str">
        <f t="shared" si="10"/>
        <v/>
      </c>
      <c r="AD11" t="str">
        <f t="shared" si="11"/>
        <v>得る</v>
      </c>
      <c r="AE11" t="b">
        <f t="shared" si="1"/>
        <v>1</v>
      </c>
      <c r="AF11" s="3">
        <v>1174</v>
      </c>
      <c r="AG11" s="2" t="s">
        <v>34</v>
      </c>
      <c r="AH11" s="2" t="s">
        <v>40</v>
      </c>
      <c r="AI11" s="2" t="s">
        <v>280</v>
      </c>
      <c r="AJ11" s="2">
        <v>8</v>
      </c>
      <c r="AK11" s="2" t="s">
        <v>1226</v>
      </c>
      <c r="AL11" s="2" t="s">
        <v>1225</v>
      </c>
      <c r="AM11" s="2" t="s">
        <v>4</v>
      </c>
      <c r="AN11" s="2" t="s">
        <v>728</v>
      </c>
      <c r="AO11" s="2"/>
      <c r="AP11" s="2"/>
      <c r="AQ11" s="2" t="s">
        <v>1224</v>
      </c>
      <c r="AR11" s="2" t="s">
        <v>1223</v>
      </c>
      <c r="AS11" s="2" t="s">
        <v>1222</v>
      </c>
      <c r="AT11" s="2"/>
      <c r="AU11" s="2">
        <v>8</v>
      </c>
      <c r="AV11" s="2">
        <v>8</v>
      </c>
      <c r="AW11" s="15" t="s">
        <v>1221</v>
      </c>
    </row>
    <row r="12" spans="1:49" x14ac:dyDescent="0.4">
      <c r="A12" t="str">
        <f t="shared" si="0"/>
        <v>|AKH|赤|10|5/4|《[[熱烈の神ハゾレト]]》|</v>
      </c>
      <c r="B12" t="s">
        <v>16</v>
      </c>
      <c r="C12" t="str">
        <f t="shared" si="2"/>
        <v>AKH</v>
      </c>
      <c r="D12">
        <f>IF(AG12="","",VLOOKUP(C12,[1]tnpl!$Z$1:$AA$11,2,TRUE))</f>
        <v>10</v>
      </c>
      <c r="E12" t="s">
        <v>16</v>
      </c>
      <c r="F12" t="str">
        <f t="shared" si="3"/>
        <v>赤</v>
      </c>
      <c r="G12">
        <f>IF(AH12="","",VLOOKUP(F12,[1]tnpl!$X$1:$Y$16,2,TRUE))</f>
        <v>4</v>
      </c>
      <c r="H12" t="s">
        <v>16</v>
      </c>
      <c r="I12">
        <f t="shared" si="4"/>
        <v>10</v>
      </c>
      <c r="J12" t="s">
        <v>16</v>
      </c>
      <c r="K12">
        <f t="shared" si="5"/>
        <v>5</v>
      </c>
      <c r="L12">
        <f t="shared" si="5"/>
        <v>4</v>
      </c>
      <c r="M12" t="str">
        <f t="shared" si="6"/>
        <v>5/4</v>
      </c>
      <c r="R12" t="s">
        <v>11</v>
      </c>
      <c r="S12" t="s">
        <v>32</v>
      </c>
      <c r="T12" t="str">
        <f t="shared" si="7"/>
        <v>熱烈の神ハゾレト</v>
      </c>
      <c r="W12" t="s">
        <v>12</v>
      </c>
      <c r="X12" t="s">
        <v>11</v>
      </c>
      <c r="Y12" s="6"/>
      <c r="Z12" t="s">
        <v>1942</v>
      </c>
      <c r="AA12" t="str">
        <f t="shared" si="8"/>
        <v>ダメージ軽減</v>
      </c>
      <c r="AB12" t="str">
        <f t="shared" si="9"/>
        <v/>
      </c>
      <c r="AC12" t="str">
        <f t="shared" si="10"/>
        <v/>
      </c>
      <c r="AD12" t="str">
        <f t="shared" si="11"/>
        <v/>
      </c>
      <c r="AE12" t="b">
        <f t="shared" si="1"/>
        <v>0</v>
      </c>
      <c r="AF12" s="3">
        <v>1200</v>
      </c>
      <c r="AG12" s="2" t="s">
        <v>34</v>
      </c>
      <c r="AH12" s="2" t="s">
        <v>8</v>
      </c>
      <c r="AI12" s="2" t="s">
        <v>280</v>
      </c>
      <c r="AJ12" s="2">
        <v>10</v>
      </c>
      <c r="AK12" s="2" t="s">
        <v>1947</v>
      </c>
      <c r="AL12" s="2" t="s">
        <v>1946</v>
      </c>
      <c r="AM12" s="2" t="s">
        <v>4</v>
      </c>
      <c r="AN12" s="2" t="s">
        <v>728</v>
      </c>
      <c r="AO12" s="2"/>
      <c r="AP12" s="2"/>
      <c r="AQ12" s="2" t="s">
        <v>1945</v>
      </c>
      <c r="AR12" s="2" t="s">
        <v>1944</v>
      </c>
      <c r="AS12" s="2" t="s">
        <v>1943</v>
      </c>
      <c r="AT12" s="2"/>
      <c r="AU12" s="2">
        <v>5</v>
      </c>
      <c r="AV12" s="2">
        <v>4</v>
      </c>
      <c r="AW12" s="15" t="s">
        <v>1942</v>
      </c>
    </row>
    <row r="13" spans="1:49" x14ac:dyDescent="0.4">
      <c r="A13" t="str">
        <f t="shared" si="0"/>
        <v>|AKH|緑|9|6/6|《[[不屈の神ロナス]]》|</v>
      </c>
      <c r="B13" t="s">
        <v>16</v>
      </c>
      <c r="C13" t="str">
        <f t="shared" si="2"/>
        <v>AKH</v>
      </c>
      <c r="D13">
        <f>IF(AG13="","",VLOOKUP(C13,[1]tnpl!$Z$1:$AA$11,2,TRUE))</f>
        <v>10</v>
      </c>
      <c r="E13" t="s">
        <v>16</v>
      </c>
      <c r="F13" t="str">
        <f t="shared" si="3"/>
        <v>緑</v>
      </c>
      <c r="G13">
        <f>IF(AH13="","",VLOOKUP(F13,[1]tnpl!$X$1:$Y$16,2,TRUE))</f>
        <v>5</v>
      </c>
      <c r="H13" t="s">
        <v>16</v>
      </c>
      <c r="I13">
        <f t="shared" si="4"/>
        <v>9</v>
      </c>
      <c r="J13" t="s">
        <v>16</v>
      </c>
      <c r="K13">
        <f t="shared" si="5"/>
        <v>6</v>
      </c>
      <c r="L13">
        <f t="shared" si="5"/>
        <v>6</v>
      </c>
      <c r="M13" t="str">
        <f t="shared" si="6"/>
        <v>6/6</v>
      </c>
      <c r="R13" t="s">
        <v>11</v>
      </c>
      <c r="S13" t="s">
        <v>32</v>
      </c>
      <c r="T13" t="str">
        <f t="shared" si="7"/>
        <v>不屈の神ロナス</v>
      </c>
      <c r="W13" t="s">
        <v>12</v>
      </c>
      <c r="X13" t="s">
        <v>11</v>
      </c>
      <c r="Y13" s="6"/>
      <c r="Z13" s="11" t="s">
        <v>1936</v>
      </c>
      <c r="AA13" t="str">
        <f t="shared" si="8"/>
        <v>ダメージ軽減</v>
      </c>
      <c r="AB13" t="str">
        <f t="shared" si="9"/>
        <v/>
      </c>
      <c r="AC13" t="str">
        <f t="shared" si="10"/>
        <v/>
      </c>
      <c r="AD13" t="str">
        <f t="shared" si="11"/>
        <v/>
      </c>
      <c r="AE13" t="b">
        <f t="shared" si="1"/>
        <v>0</v>
      </c>
      <c r="AF13" s="3">
        <v>1221</v>
      </c>
      <c r="AG13" s="2" t="s">
        <v>34</v>
      </c>
      <c r="AH13" s="2" t="s">
        <v>58</v>
      </c>
      <c r="AI13" s="2" t="s">
        <v>280</v>
      </c>
      <c r="AJ13" s="2">
        <v>9</v>
      </c>
      <c r="AK13" s="2" t="s">
        <v>1941</v>
      </c>
      <c r="AL13" s="2" t="s">
        <v>1940</v>
      </c>
      <c r="AM13" s="2" t="s">
        <v>4</v>
      </c>
      <c r="AN13" s="2" t="s">
        <v>728</v>
      </c>
      <c r="AO13" s="2"/>
      <c r="AP13" s="2"/>
      <c r="AQ13" s="2" t="s">
        <v>1939</v>
      </c>
      <c r="AR13" s="2" t="s">
        <v>1938</v>
      </c>
      <c r="AS13" s="2" t="s">
        <v>1937</v>
      </c>
      <c r="AT13" s="2"/>
      <c r="AU13" s="2">
        <v>6</v>
      </c>
      <c r="AV13" s="2">
        <v>6</v>
      </c>
      <c r="AW13" s="15" t="s">
        <v>1936</v>
      </c>
    </row>
    <row r="14" spans="1:49" ht="19.5" thickBot="1" x14ac:dyDescent="0.45">
      <c r="A14" t="str">
        <f t="shared" si="0"/>
        <v>|AKH|白|7|4/4|《[[双陽の熾天使]]》|</v>
      </c>
      <c r="B14" t="s">
        <v>16</v>
      </c>
      <c r="C14" t="str">
        <f t="shared" si="2"/>
        <v>AKH</v>
      </c>
      <c r="D14">
        <f>IF(AG14="","",VLOOKUP(C14,[1]tnpl!$Z$1:$AA$11,2,TRUE))</f>
        <v>10</v>
      </c>
      <c r="E14" t="s">
        <v>16</v>
      </c>
      <c r="F14" t="str">
        <f t="shared" si="3"/>
        <v>白</v>
      </c>
      <c r="G14">
        <f>IF(AH14="","",VLOOKUP(F14,[1]tnpl!$X$1:$Y$16,2,TRUE))</f>
        <v>1</v>
      </c>
      <c r="H14" t="s">
        <v>16</v>
      </c>
      <c r="I14">
        <f t="shared" si="4"/>
        <v>7</v>
      </c>
      <c r="J14" t="s">
        <v>16</v>
      </c>
      <c r="K14">
        <f t="shared" si="5"/>
        <v>4</v>
      </c>
      <c r="L14">
        <f t="shared" si="5"/>
        <v>4</v>
      </c>
      <c r="M14" t="str">
        <f t="shared" si="6"/>
        <v>4/4</v>
      </c>
      <c r="R14" t="s">
        <v>11</v>
      </c>
      <c r="S14" t="s">
        <v>32</v>
      </c>
      <c r="T14" t="str">
        <f t="shared" si="7"/>
        <v>双陽の熾天使</v>
      </c>
      <c r="W14" t="s">
        <v>12</v>
      </c>
      <c r="X14" t="s">
        <v>11</v>
      </c>
      <c r="Y14" s="6"/>
      <c r="Z14" s="11" t="s">
        <v>687</v>
      </c>
      <c r="AA14" t="str">
        <f t="shared" si="8"/>
        <v>ダメージ軽減</v>
      </c>
      <c r="AB14" t="str">
        <f t="shared" si="9"/>
        <v/>
      </c>
      <c r="AC14" t="str">
        <f t="shared" si="10"/>
        <v/>
      </c>
      <c r="AD14" t="str">
        <f t="shared" si="11"/>
        <v/>
      </c>
      <c r="AE14" t="b">
        <f t="shared" si="1"/>
        <v>0</v>
      </c>
      <c r="AF14" s="14">
        <v>1267</v>
      </c>
      <c r="AG14" s="13" t="s">
        <v>34</v>
      </c>
      <c r="AH14" s="13" t="s">
        <v>37</v>
      </c>
      <c r="AI14" s="13" t="s">
        <v>7</v>
      </c>
      <c r="AJ14" s="13">
        <v>7</v>
      </c>
      <c r="AK14" s="13" t="s">
        <v>692</v>
      </c>
      <c r="AL14" s="13" t="s">
        <v>691</v>
      </c>
      <c r="AM14" s="13" t="s">
        <v>4</v>
      </c>
      <c r="AN14" s="13" t="s">
        <v>351</v>
      </c>
      <c r="AO14" s="13"/>
      <c r="AP14" s="13"/>
      <c r="AQ14" s="13" t="s">
        <v>690</v>
      </c>
      <c r="AR14" s="13" t="s">
        <v>689</v>
      </c>
      <c r="AS14" s="13" t="s">
        <v>688</v>
      </c>
      <c r="AT14" s="13"/>
      <c r="AU14" s="13">
        <v>4</v>
      </c>
      <c r="AV14" s="13">
        <v>4</v>
      </c>
      <c r="AW14" s="12" t="s">
        <v>687</v>
      </c>
    </row>
    <row r="15" spans="1:49" x14ac:dyDescent="0.4">
      <c r="A15" t="str">
        <f t="shared" si="0"/>
        <v/>
      </c>
      <c r="Y15" s="6"/>
      <c r="Z15"/>
    </row>
    <row r="16" spans="1:49" x14ac:dyDescent="0.4">
      <c r="A16" t="str">
        <f t="shared" si="0"/>
        <v>*能力によってダメージ軽減を得るまたは与えるクリーチャー</v>
      </c>
      <c r="B16" t="s">
        <v>1787</v>
      </c>
      <c r="F16" t="str">
        <f>$C$4</f>
        <v>ダメージ軽減</v>
      </c>
      <c r="M16" t="s">
        <v>1786</v>
      </c>
      <c r="Y16" s="6"/>
      <c r="Z16"/>
    </row>
    <row r="17" spans="1:49" x14ac:dyDescent="0.4">
      <c r="A17" t="str">
        <f t="shared" si="0"/>
        <v>|LEFT:50|LEFT:50|LEFT:50|LEFT:50|LEFT:250|LEFT:250|c</v>
      </c>
      <c r="B17" t="s">
        <v>11</v>
      </c>
      <c r="C17" t="s">
        <v>28</v>
      </c>
      <c r="E17" t="s">
        <v>11</v>
      </c>
      <c r="F17" t="s">
        <v>28</v>
      </c>
      <c r="H17" t="s">
        <v>11</v>
      </c>
      <c r="I17" t="s">
        <v>28</v>
      </c>
      <c r="J17" t="s">
        <v>11</v>
      </c>
      <c r="M17" t="s">
        <v>28</v>
      </c>
      <c r="N17" t="s">
        <v>11</v>
      </c>
      <c r="O17" t="s">
        <v>194</v>
      </c>
      <c r="R17" t="s">
        <v>11</v>
      </c>
      <c r="T17" t="s">
        <v>194</v>
      </c>
      <c r="X17" t="s">
        <v>11</v>
      </c>
      <c r="Y17" s="6" t="s">
        <v>25</v>
      </c>
      <c r="Z17"/>
    </row>
    <row r="18" spans="1:49" x14ac:dyDescent="0.4">
      <c r="A18" t="str">
        <f t="shared" si="0"/>
        <v>|セット|色|コスト|P/T|能力|カード名|</v>
      </c>
      <c r="B18" t="s">
        <v>11</v>
      </c>
      <c r="C18" t="s">
        <v>1722</v>
      </c>
      <c r="E18" t="s">
        <v>11</v>
      </c>
      <c r="F18" t="s">
        <v>23</v>
      </c>
      <c r="H18" t="s">
        <v>11</v>
      </c>
      <c r="I18" t="s">
        <v>22</v>
      </c>
      <c r="J18" t="s">
        <v>11</v>
      </c>
      <c r="K18" t="s">
        <v>1721</v>
      </c>
      <c r="L18" t="s">
        <v>1720</v>
      </c>
      <c r="M18" t="s">
        <v>1785</v>
      </c>
      <c r="N18" t="s">
        <v>11</v>
      </c>
      <c r="O18" t="s">
        <v>19</v>
      </c>
      <c r="R18" t="s">
        <v>11</v>
      </c>
      <c r="T18" t="s">
        <v>18</v>
      </c>
      <c r="X18" t="s">
        <v>11</v>
      </c>
      <c r="Y18" s="6"/>
      <c r="Z18"/>
    </row>
    <row r="19" spans="1:49" x14ac:dyDescent="0.4">
      <c r="A19" t="str">
        <f t="shared" si="0"/>
        <v>|BFZ|白|18|8/7|各クリーチャー&amp;br;結集：ターン終了時まで|《[[ゴーマ・ファーダの英雄]]》|</v>
      </c>
      <c r="B19" t="s">
        <v>16</v>
      </c>
      <c r="C19" t="str">
        <f t="shared" ref="C19:C24" si="12">AG19</f>
        <v>BFZ</v>
      </c>
      <c r="D19">
        <f>IF(AG19="","",VLOOKUP(C19,[1]tnpl!$Z$1:$AA$11,2,TRUE))</f>
        <v>2</v>
      </c>
      <c r="E19" t="s">
        <v>16</v>
      </c>
      <c r="F19" t="str">
        <f t="shared" ref="F19:F24" si="13">AH19</f>
        <v>白</v>
      </c>
      <c r="G19">
        <f>IF(AH19="","",VLOOKUP(F19,[1]tnpl!$X$1:$Y$16,2,TRUE))</f>
        <v>1</v>
      </c>
      <c r="H19" t="s">
        <v>16</v>
      </c>
      <c r="I19">
        <f t="shared" ref="I19:I24" si="14">AJ19</f>
        <v>18</v>
      </c>
      <c r="J19" t="s">
        <v>16</v>
      </c>
      <c r="K19">
        <f t="shared" ref="K19:L24" si="15">AU19</f>
        <v>8</v>
      </c>
      <c r="L19">
        <f t="shared" si="15"/>
        <v>7</v>
      </c>
      <c r="M19" t="str">
        <f t="shared" ref="M19:M24" si="16">IF(AM19="クリーチャー",K19&amp;"/"&amp;L19,"")</f>
        <v>8/7</v>
      </c>
      <c r="N19" t="s">
        <v>11</v>
      </c>
      <c r="O19" t="s">
        <v>318</v>
      </c>
      <c r="P19" t="s">
        <v>201</v>
      </c>
      <c r="Q19" t="s">
        <v>1340</v>
      </c>
      <c r="R19" t="s">
        <v>11</v>
      </c>
      <c r="S19" t="s">
        <v>32</v>
      </c>
      <c r="T19" t="str">
        <f t="shared" ref="T19:T24" si="17">AK19</f>
        <v>ゴーマ・ファーダの英雄</v>
      </c>
      <c r="W19" t="s">
        <v>12</v>
      </c>
      <c r="X19" t="s">
        <v>11</v>
      </c>
      <c r="Y19" s="6"/>
      <c r="Z19" t="s">
        <v>1487</v>
      </c>
      <c r="AA19" t="str">
        <f t="shared" ref="AA19:AA24" si="18">IF(SEARCH(LEFT($C$3,2),Z19,1)&lt;10,$C$3,"")</f>
        <v/>
      </c>
      <c r="AB19" t="str">
        <f t="shared" ref="AB19:AB24" si="19">IF(ISERR(SEARCH("召",Z19,1)),"","召喚")</f>
        <v/>
      </c>
      <c r="AC19" t="str">
        <f t="shared" ref="AC19:AC24" si="20">IF(ISERR(SEARCH("与",Z19,1)),"","与える")</f>
        <v>与える</v>
      </c>
      <c r="AD19" t="str">
        <f t="shared" ref="AD19:AD24" si="21">IF(ISERR(SEARCH("得",Z19,1)),"","得る")</f>
        <v/>
      </c>
      <c r="AE19" t="b">
        <f t="shared" ref="AE19:AE24" si="22">OR(AC19="与える",AD19="得る")</f>
        <v>1</v>
      </c>
      <c r="AF19" s="3">
        <v>278</v>
      </c>
      <c r="AG19" s="2" t="s">
        <v>123</v>
      </c>
      <c r="AH19" s="2" t="s">
        <v>37</v>
      </c>
      <c r="AI19" s="2" t="s">
        <v>280</v>
      </c>
      <c r="AJ19" s="2">
        <v>18</v>
      </c>
      <c r="AK19" s="2" t="s">
        <v>1489</v>
      </c>
      <c r="AL19" s="2" t="s">
        <v>1488</v>
      </c>
      <c r="AM19" s="2" t="s">
        <v>4</v>
      </c>
      <c r="AN19" s="2" t="s">
        <v>371</v>
      </c>
      <c r="AO19" s="2" t="s">
        <v>450</v>
      </c>
      <c r="AP19" s="2" t="s">
        <v>422</v>
      </c>
      <c r="AQ19" s="2" t="s">
        <v>1487</v>
      </c>
      <c r="AR19" s="2"/>
      <c r="AS19" s="2"/>
      <c r="AT19" s="2"/>
      <c r="AU19" s="2">
        <v>8</v>
      </c>
      <c r="AV19" s="2">
        <v>7</v>
      </c>
      <c r="AW19" s="15" t="s">
        <v>1487</v>
      </c>
    </row>
    <row r="20" spans="1:49" x14ac:dyDescent="0.4">
      <c r="A20" t="str">
        <f t="shared" si="0"/>
        <v>|SOI|白|18|8/8|各クリーチャー&amp;br;CIP：ターン終了時まで|《[[大天使アヴァシン]]》|</v>
      </c>
      <c r="B20" t="s">
        <v>16</v>
      </c>
      <c r="C20" t="str">
        <f t="shared" si="12"/>
        <v>SOI</v>
      </c>
      <c r="D20">
        <f>IF(AG20="","",VLOOKUP(C20,[1]tnpl!$Z$1:$AA$11,2,TRUE))</f>
        <v>4</v>
      </c>
      <c r="E20" t="s">
        <v>16</v>
      </c>
      <c r="F20" t="str">
        <f t="shared" si="13"/>
        <v>白</v>
      </c>
      <c r="G20">
        <f>IF(AH20="","",VLOOKUP(F20,[1]tnpl!$X$1:$Y$16,2,TRUE))</f>
        <v>1</v>
      </c>
      <c r="H20" t="s">
        <v>16</v>
      </c>
      <c r="I20">
        <f t="shared" si="14"/>
        <v>18</v>
      </c>
      <c r="J20" t="s">
        <v>16</v>
      </c>
      <c r="K20">
        <f t="shared" si="15"/>
        <v>8</v>
      </c>
      <c r="L20">
        <f t="shared" si="15"/>
        <v>8</v>
      </c>
      <c r="M20" t="str">
        <f t="shared" si="16"/>
        <v>8/8</v>
      </c>
      <c r="N20" t="s">
        <v>11</v>
      </c>
      <c r="O20" t="s">
        <v>318</v>
      </c>
      <c r="P20" t="s">
        <v>201</v>
      </c>
      <c r="Q20" t="s">
        <v>1630</v>
      </c>
      <c r="R20" t="s">
        <v>11</v>
      </c>
      <c r="S20" t="s">
        <v>32</v>
      </c>
      <c r="T20" t="str">
        <f t="shared" si="17"/>
        <v>大天使アヴァシン</v>
      </c>
      <c r="W20" t="s">
        <v>12</v>
      </c>
      <c r="X20" t="s">
        <v>11</v>
      </c>
      <c r="Y20" s="6"/>
      <c r="Z20" s="11" t="s">
        <v>217</v>
      </c>
      <c r="AA20" t="str">
        <f t="shared" si="18"/>
        <v/>
      </c>
      <c r="AB20" t="str">
        <f t="shared" si="19"/>
        <v/>
      </c>
      <c r="AC20" t="str">
        <f t="shared" si="20"/>
        <v/>
      </c>
      <c r="AD20" t="str">
        <f t="shared" si="21"/>
        <v>得る</v>
      </c>
      <c r="AE20" t="b">
        <f t="shared" si="22"/>
        <v>1</v>
      </c>
      <c r="AF20" s="3">
        <v>572</v>
      </c>
      <c r="AG20" s="2" t="s">
        <v>87</v>
      </c>
      <c r="AH20" s="2" t="s">
        <v>37</v>
      </c>
      <c r="AI20" s="2" t="s">
        <v>280</v>
      </c>
      <c r="AJ20" s="2">
        <v>18</v>
      </c>
      <c r="AK20" s="2" t="s">
        <v>218</v>
      </c>
      <c r="AL20" s="2" t="s">
        <v>419</v>
      </c>
      <c r="AM20" s="2" t="s">
        <v>4</v>
      </c>
      <c r="AN20" s="2" t="s">
        <v>351</v>
      </c>
      <c r="AO20" s="2"/>
      <c r="AP20" s="2"/>
      <c r="AQ20" s="2" t="s">
        <v>323</v>
      </c>
      <c r="AR20" s="2" t="s">
        <v>418</v>
      </c>
      <c r="AS20" s="2" t="s">
        <v>417</v>
      </c>
      <c r="AT20" s="2"/>
      <c r="AU20" s="2">
        <v>8</v>
      </c>
      <c r="AV20" s="2">
        <v>8</v>
      </c>
      <c r="AW20" s="15" t="s">
        <v>217</v>
      </c>
    </row>
    <row r="21" spans="1:49" x14ac:dyDescent="0.4">
      <c r="A21" t="str">
        <f t="shared" si="0"/>
        <v>|EMN|白|10|6/5|各クリーチャー&amp;br;起動：ターン終了時まで|《[[無私の霊魂]]》|</v>
      </c>
      <c r="B21" t="s">
        <v>16</v>
      </c>
      <c r="C21" t="str">
        <f t="shared" si="12"/>
        <v>EMN</v>
      </c>
      <c r="D21">
        <f>IF(AG21="","",VLOOKUP(C21,[1]tnpl!$Z$1:$AA$11,2,TRUE))</f>
        <v>5</v>
      </c>
      <c r="E21" t="s">
        <v>16</v>
      </c>
      <c r="F21" t="str">
        <f t="shared" si="13"/>
        <v>白</v>
      </c>
      <c r="G21">
        <f>IF(AH21="","",VLOOKUP(F21,[1]tnpl!$X$1:$Y$16,2,TRUE))</f>
        <v>1</v>
      </c>
      <c r="H21" t="s">
        <v>16</v>
      </c>
      <c r="I21">
        <f t="shared" si="14"/>
        <v>10</v>
      </c>
      <c r="J21" t="s">
        <v>16</v>
      </c>
      <c r="K21">
        <f t="shared" si="15"/>
        <v>6</v>
      </c>
      <c r="L21">
        <f t="shared" si="15"/>
        <v>5</v>
      </c>
      <c r="M21" t="str">
        <f t="shared" si="16"/>
        <v>6/5</v>
      </c>
      <c r="N21" t="s">
        <v>11</v>
      </c>
      <c r="O21" t="s">
        <v>318</v>
      </c>
      <c r="P21" t="s">
        <v>201</v>
      </c>
      <c r="Q21" t="s">
        <v>1213</v>
      </c>
      <c r="R21" t="s">
        <v>11</v>
      </c>
      <c r="S21" t="s">
        <v>32</v>
      </c>
      <c r="T21" t="str">
        <f t="shared" si="17"/>
        <v>無私の霊魂</v>
      </c>
      <c r="W21" t="s">
        <v>12</v>
      </c>
      <c r="X21" t="s">
        <v>11</v>
      </c>
      <c r="Y21" s="6"/>
      <c r="Z21" s="11" t="s">
        <v>920</v>
      </c>
      <c r="AA21" t="str">
        <f t="shared" si="18"/>
        <v/>
      </c>
      <c r="AB21" t="str">
        <f t="shared" si="19"/>
        <v/>
      </c>
      <c r="AC21" t="str">
        <f t="shared" si="20"/>
        <v/>
      </c>
      <c r="AD21" t="str">
        <f t="shared" si="21"/>
        <v>得る</v>
      </c>
      <c r="AE21" t="b">
        <f t="shared" si="22"/>
        <v>1</v>
      </c>
      <c r="AF21" s="3">
        <v>763</v>
      </c>
      <c r="AG21" s="2" t="s">
        <v>9</v>
      </c>
      <c r="AH21" s="2" t="s">
        <v>37</v>
      </c>
      <c r="AI21" s="2" t="s">
        <v>7</v>
      </c>
      <c r="AJ21" s="2">
        <v>10</v>
      </c>
      <c r="AK21" s="2" t="s">
        <v>923</v>
      </c>
      <c r="AL21" s="2" t="s">
        <v>922</v>
      </c>
      <c r="AM21" s="2" t="s">
        <v>4</v>
      </c>
      <c r="AN21" s="2" t="s">
        <v>446</v>
      </c>
      <c r="AO21" s="2" t="s">
        <v>701</v>
      </c>
      <c r="AP21" s="2"/>
      <c r="AQ21" s="2" t="s">
        <v>551</v>
      </c>
      <c r="AR21" s="2" t="s">
        <v>921</v>
      </c>
      <c r="AS21" s="2"/>
      <c r="AT21" s="2"/>
      <c r="AU21" s="2">
        <v>6</v>
      </c>
      <c r="AV21" s="2">
        <v>5</v>
      </c>
      <c r="AW21" s="15" t="s">
        <v>920</v>
      </c>
    </row>
    <row r="22" spans="1:49" x14ac:dyDescent="0.4">
      <c r="A22" t="str">
        <f t="shared" si="0"/>
        <v>|KLD|白|11|3/4|最初のクリーチャー&amp;br;超過2：ターン終了時まで|《[[領事の盾護員]]》|</v>
      </c>
      <c r="B22" t="s">
        <v>16</v>
      </c>
      <c r="C22" t="str">
        <f t="shared" si="12"/>
        <v>KLD</v>
      </c>
      <c r="D22">
        <f>IF(AG22="","",VLOOKUP(C22,[1]tnpl!$Z$1:$AA$11,2,TRUE))</f>
        <v>6</v>
      </c>
      <c r="E22" t="s">
        <v>16</v>
      </c>
      <c r="F22" t="str">
        <f t="shared" si="13"/>
        <v>白</v>
      </c>
      <c r="G22">
        <f>IF(AH22="","",VLOOKUP(F22,[1]tnpl!$X$1:$Y$16,2,TRUE))</f>
        <v>1</v>
      </c>
      <c r="H22" t="s">
        <v>16</v>
      </c>
      <c r="I22">
        <f t="shared" si="14"/>
        <v>11</v>
      </c>
      <c r="J22" t="s">
        <v>16</v>
      </c>
      <c r="K22">
        <f t="shared" si="15"/>
        <v>3</v>
      </c>
      <c r="L22">
        <f t="shared" si="15"/>
        <v>4</v>
      </c>
      <c r="M22" t="str">
        <f t="shared" si="16"/>
        <v>3/4</v>
      </c>
      <c r="N22" t="s">
        <v>11</v>
      </c>
      <c r="O22" t="s">
        <v>296</v>
      </c>
      <c r="P22" t="s">
        <v>201</v>
      </c>
      <c r="Q22" t="s">
        <v>1436</v>
      </c>
      <c r="R22" t="s">
        <v>11</v>
      </c>
      <c r="S22" t="s">
        <v>32</v>
      </c>
      <c r="T22" t="str">
        <f t="shared" si="17"/>
        <v>領事の盾護員</v>
      </c>
      <c r="W22" t="s">
        <v>12</v>
      </c>
      <c r="X22" t="s">
        <v>11</v>
      </c>
      <c r="Y22" s="6"/>
      <c r="Z22" s="11" t="s">
        <v>72</v>
      </c>
      <c r="AA22" t="str">
        <f t="shared" si="18"/>
        <v/>
      </c>
      <c r="AB22" t="str">
        <f t="shared" si="19"/>
        <v/>
      </c>
      <c r="AC22" t="str">
        <f t="shared" si="20"/>
        <v/>
      </c>
      <c r="AD22" t="str">
        <f t="shared" si="21"/>
        <v>得る</v>
      </c>
      <c r="AE22" t="b">
        <f t="shared" si="22"/>
        <v>1</v>
      </c>
      <c r="AF22" s="3">
        <v>847</v>
      </c>
      <c r="AG22" s="2" t="s">
        <v>51</v>
      </c>
      <c r="AH22" s="2" t="s">
        <v>37</v>
      </c>
      <c r="AI22" s="2" t="s">
        <v>272</v>
      </c>
      <c r="AJ22" s="2">
        <v>11</v>
      </c>
      <c r="AK22" s="2" t="s">
        <v>73</v>
      </c>
      <c r="AL22" s="2" t="s">
        <v>1449</v>
      </c>
      <c r="AM22" s="2" t="s">
        <v>4</v>
      </c>
      <c r="AN22" s="2" t="s">
        <v>397</v>
      </c>
      <c r="AO22" s="2" t="s">
        <v>396</v>
      </c>
      <c r="AP22" s="2"/>
      <c r="AQ22" s="2" t="s">
        <v>90</v>
      </c>
      <c r="AR22" s="2" t="s">
        <v>776</v>
      </c>
      <c r="AS22" s="2" t="s">
        <v>1448</v>
      </c>
      <c r="AT22" s="2"/>
      <c r="AU22" s="2">
        <v>3</v>
      </c>
      <c r="AV22" s="2">
        <v>4</v>
      </c>
      <c r="AW22" s="15" t="s">
        <v>72</v>
      </c>
    </row>
    <row r="23" spans="1:49" x14ac:dyDescent="0.4">
      <c r="A23" t="str">
        <f t="shared" si="0"/>
        <v>|AER|黒|11|2/2|自分のみ&amp;br;自軍クリーチャー死亡時：ターン終了時まで|《[[不死の援護者、ヤヘンニ]]》|</v>
      </c>
      <c r="B23" t="s">
        <v>16</v>
      </c>
      <c r="C23" t="str">
        <f t="shared" si="12"/>
        <v>AER</v>
      </c>
      <c r="D23">
        <f>IF(AG23="","",VLOOKUP(C23,[1]tnpl!$Z$1:$AA$11,2,TRUE))</f>
        <v>7</v>
      </c>
      <c r="E23" t="s">
        <v>16</v>
      </c>
      <c r="F23" t="str">
        <f t="shared" si="13"/>
        <v>黒</v>
      </c>
      <c r="G23">
        <f>IF(AH23="","",VLOOKUP(F23,[1]tnpl!$X$1:$Y$16,2,TRUE))</f>
        <v>3</v>
      </c>
      <c r="H23" t="s">
        <v>16</v>
      </c>
      <c r="I23">
        <f t="shared" si="14"/>
        <v>11</v>
      </c>
      <c r="J23" t="s">
        <v>16</v>
      </c>
      <c r="K23">
        <f t="shared" si="15"/>
        <v>2</v>
      </c>
      <c r="L23">
        <f t="shared" si="15"/>
        <v>2</v>
      </c>
      <c r="M23" t="str">
        <f t="shared" si="16"/>
        <v>2/2</v>
      </c>
      <c r="N23" t="s">
        <v>11</v>
      </c>
      <c r="O23" t="s">
        <v>632</v>
      </c>
      <c r="P23" t="s">
        <v>201</v>
      </c>
      <c r="Q23" t="s">
        <v>1935</v>
      </c>
      <c r="R23" t="s">
        <v>11</v>
      </c>
      <c r="S23" t="s">
        <v>32</v>
      </c>
      <c r="T23" t="str">
        <f t="shared" si="17"/>
        <v>不死の援護者、ヤヘンニ</v>
      </c>
      <c r="W23" t="s">
        <v>12</v>
      </c>
      <c r="X23" t="s">
        <v>11</v>
      </c>
      <c r="Y23" s="6"/>
      <c r="Z23" s="11" t="s">
        <v>1437</v>
      </c>
      <c r="AA23" t="str">
        <f t="shared" si="18"/>
        <v/>
      </c>
      <c r="AB23" t="str">
        <f t="shared" si="19"/>
        <v/>
      </c>
      <c r="AC23" t="str">
        <f t="shared" si="20"/>
        <v/>
      </c>
      <c r="AD23" t="str">
        <f t="shared" si="21"/>
        <v>得る</v>
      </c>
      <c r="AE23" t="b">
        <f t="shared" si="22"/>
        <v>1</v>
      </c>
      <c r="AF23" s="3">
        <v>1046</v>
      </c>
      <c r="AG23" s="2" t="s">
        <v>46</v>
      </c>
      <c r="AH23" s="2" t="s">
        <v>40</v>
      </c>
      <c r="AI23" s="2" t="s">
        <v>280</v>
      </c>
      <c r="AJ23" s="2">
        <v>11</v>
      </c>
      <c r="AK23" s="2" t="s">
        <v>1442</v>
      </c>
      <c r="AL23" s="2" t="s">
        <v>1441</v>
      </c>
      <c r="AM23" s="2" t="s">
        <v>4</v>
      </c>
      <c r="AN23" s="2" t="s">
        <v>839</v>
      </c>
      <c r="AO23" s="2" t="s">
        <v>884</v>
      </c>
      <c r="AP23" s="2"/>
      <c r="AQ23" s="2" t="s">
        <v>1440</v>
      </c>
      <c r="AR23" s="2" t="s">
        <v>1439</v>
      </c>
      <c r="AS23" s="2" t="s">
        <v>1438</v>
      </c>
      <c r="AT23" s="2"/>
      <c r="AU23" s="2">
        <v>2</v>
      </c>
      <c r="AV23" s="2">
        <v>2</v>
      </c>
      <c r="AW23" s="15" t="s">
        <v>1437</v>
      </c>
    </row>
    <row r="24" spans="1:49" x14ac:dyDescent="0.4">
      <c r="A24" t="str">
        <f t="shared" si="0"/>
        <v>|AKH|黒|9|3/2|自分のみ&amp;br;サイクリング時：ターン終了時まで|《[[冷酷な侍臣]]》|</v>
      </c>
      <c r="B24" t="s">
        <v>16</v>
      </c>
      <c r="C24" t="str">
        <f t="shared" si="12"/>
        <v>AKH</v>
      </c>
      <c r="D24">
        <f>IF(AG24="","",VLOOKUP(C24,[1]tnpl!$Z$1:$AA$11,2,TRUE))</f>
        <v>10</v>
      </c>
      <c r="E24" t="s">
        <v>16</v>
      </c>
      <c r="F24" t="str">
        <f t="shared" si="13"/>
        <v>黒</v>
      </c>
      <c r="G24">
        <f>IF(AH24="","",VLOOKUP(F24,[1]tnpl!$X$1:$Y$16,2,TRUE))</f>
        <v>3</v>
      </c>
      <c r="H24" t="s">
        <v>16</v>
      </c>
      <c r="I24">
        <f t="shared" si="14"/>
        <v>9</v>
      </c>
      <c r="J24" t="s">
        <v>16</v>
      </c>
      <c r="K24">
        <f t="shared" si="15"/>
        <v>3</v>
      </c>
      <c r="L24">
        <f t="shared" si="15"/>
        <v>2</v>
      </c>
      <c r="M24" t="str">
        <f t="shared" si="16"/>
        <v>3/2</v>
      </c>
      <c r="N24" t="s">
        <v>11</v>
      </c>
      <c r="O24" t="s">
        <v>632</v>
      </c>
      <c r="P24" t="s">
        <v>201</v>
      </c>
      <c r="Q24" t="s">
        <v>627</v>
      </c>
      <c r="R24" t="s">
        <v>11</v>
      </c>
      <c r="S24" t="s">
        <v>32</v>
      </c>
      <c r="T24" t="str">
        <f t="shared" si="17"/>
        <v>冷酷な侍臣</v>
      </c>
      <c r="W24" t="s">
        <v>12</v>
      </c>
      <c r="X24" t="s">
        <v>11</v>
      </c>
      <c r="Y24" s="6"/>
      <c r="Z24" t="s">
        <v>1424</v>
      </c>
      <c r="AA24" t="str">
        <f t="shared" si="18"/>
        <v/>
      </c>
      <c r="AB24" t="str">
        <f t="shared" si="19"/>
        <v/>
      </c>
      <c r="AC24" t="str">
        <f t="shared" si="20"/>
        <v/>
      </c>
      <c r="AD24" t="str">
        <f t="shared" si="21"/>
        <v>得る</v>
      </c>
      <c r="AE24" t="b">
        <f t="shared" si="22"/>
        <v>1</v>
      </c>
      <c r="AF24" s="3">
        <v>1155</v>
      </c>
      <c r="AG24" s="2" t="s">
        <v>34</v>
      </c>
      <c r="AH24" s="2" t="s">
        <v>40</v>
      </c>
      <c r="AI24" s="2" t="s">
        <v>276</v>
      </c>
      <c r="AJ24" s="2">
        <v>9</v>
      </c>
      <c r="AK24" s="2" t="s">
        <v>1426</v>
      </c>
      <c r="AL24" s="2" t="s">
        <v>1425</v>
      </c>
      <c r="AM24" s="2" t="s">
        <v>4</v>
      </c>
      <c r="AN24" s="2" t="s">
        <v>1205</v>
      </c>
      <c r="AO24" s="2" t="s">
        <v>701</v>
      </c>
      <c r="AP24" s="2"/>
      <c r="AQ24" s="2" t="s">
        <v>1424</v>
      </c>
      <c r="AR24" s="2"/>
      <c r="AS24" s="2"/>
      <c r="AT24" s="2"/>
      <c r="AU24" s="2">
        <v>3</v>
      </c>
      <c r="AV24" s="2">
        <v>2</v>
      </c>
      <c r="AW24" s="15" t="s">
        <v>1424</v>
      </c>
    </row>
    <row r="25" spans="1:49" x14ac:dyDescent="0.4">
      <c r="A25" t="str">
        <f t="shared" si="0"/>
        <v/>
      </c>
    </row>
    <row r="26" spans="1:49" x14ac:dyDescent="0.4">
      <c r="A26" t="str">
        <f t="shared" si="0"/>
        <v>*ダメージ軽減を与える呪文やサポート</v>
      </c>
      <c r="B26" t="s">
        <v>188</v>
      </c>
      <c r="F26" t="str">
        <f>$C$4</f>
        <v>ダメージ軽減</v>
      </c>
      <c r="M26" t="s">
        <v>1757</v>
      </c>
    </row>
    <row r="27" spans="1:49" x14ac:dyDescent="0.4">
      <c r="A27" t="str">
        <f t="shared" si="0"/>
        <v>|LEFT:50|LEFT:50|LEFT:50|LEFT:120|LEFT:250|LEFT:250|c</v>
      </c>
      <c r="B27" t="s">
        <v>11</v>
      </c>
      <c r="C27" t="s">
        <v>28</v>
      </c>
      <c r="E27" t="s">
        <v>11</v>
      </c>
      <c r="F27" t="s">
        <v>28</v>
      </c>
      <c r="H27" t="s">
        <v>11</v>
      </c>
      <c r="I27" t="s">
        <v>28</v>
      </c>
      <c r="J27" t="s">
        <v>11</v>
      </c>
      <c r="M27" t="s">
        <v>1723</v>
      </c>
      <c r="N27" t="s">
        <v>11</v>
      </c>
      <c r="O27" t="s">
        <v>194</v>
      </c>
      <c r="R27" t="s">
        <v>11</v>
      </c>
      <c r="T27" t="s">
        <v>194</v>
      </c>
      <c r="X27" t="s">
        <v>11</v>
      </c>
      <c r="Y27" t="s">
        <v>25</v>
      </c>
    </row>
    <row r="28" spans="1:49" ht="19.5" thickBot="1" x14ac:dyDescent="0.45">
      <c r="A28" t="str">
        <f t="shared" si="0"/>
        <v>|セット|色|コスト|カード種|能力|カード名|</v>
      </c>
      <c r="B28" t="s">
        <v>11</v>
      </c>
      <c r="C28" t="s">
        <v>1722</v>
      </c>
      <c r="E28" t="s">
        <v>11</v>
      </c>
      <c r="F28" t="s">
        <v>23</v>
      </c>
      <c r="H28" t="s">
        <v>11</v>
      </c>
      <c r="I28" t="s">
        <v>22</v>
      </c>
      <c r="J28" t="s">
        <v>11</v>
      </c>
      <c r="K28" t="s">
        <v>1721</v>
      </c>
      <c r="L28" t="s">
        <v>1720</v>
      </c>
      <c r="M28" t="s">
        <v>193</v>
      </c>
      <c r="N28" t="s">
        <v>11</v>
      </c>
      <c r="O28" t="s">
        <v>19</v>
      </c>
      <c r="R28" t="s">
        <v>11</v>
      </c>
      <c r="T28" t="s">
        <v>18</v>
      </c>
      <c r="X28" t="s">
        <v>11</v>
      </c>
    </row>
    <row r="29" spans="1:49" x14ac:dyDescent="0.4">
      <c r="A29" t="str">
        <f t="shared" si="0"/>
        <v>|ORI|白|5|呪文|対象1体&amp;br;詠唱時：次ターンまで|《[[包み込む霧]]》|</v>
      </c>
      <c r="B29" t="s">
        <v>16</v>
      </c>
      <c r="C29" t="str">
        <f t="shared" ref="C29:C40" si="23">AG29</f>
        <v>ORI</v>
      </c>
      <c r="D29">
        <f>IF(AG29="","",VLOOKUP(C29,[1]tnpl!$Z$1:$AA$11,2,TRUE))</f>
        <v>1</v>
      </c>
      <c r="E29" t="s">
        <v>16</v>
      </c>
      <c r="F29" t="str">
        <f t="shared" ref="F29:F40" si="24">AH29</f>
        <v>白</v>
      </c>
      <c r="G29">
        <f>IF(AH29="","",VLOOKUP(F29,[1]tnpl!$X$1:$Y$16,2,TRUE))</f>
        <v>1</v>
      </c>
      <c r="H29" t="s">
        <v>16</v>
      </c>
      <c r="I29">
        <f t="shared" ref="I29:I40" si="25">AJ29</f>
        <v>5</v>
      </c>
      <c r="J29" t="s">
        <v>16</v>
      </c>
      <c r="K29">
        <f t="shared" ref="K29:K40" si="26">AU29</f>
        <v>0</v>
      </c>
      <c r="L29">
        <f t="shared" ref="L29:L40" si="27">AV29</f>
        <v>0</v>
      </c>
      <c r="M29" t="s">
        <v>192</v>
      </c>
      <c r="N29" t="s">
        <v>11</v>
      </c>
      <c r="O29" t="s">
        <v>202</v>
      </c>
      <c r="P29" t="s">
        <v>201</v>
      </c>
      <c r="Q29" t="s">
        <v>200</v>
      </c>
      <c r="R29" t="s">
        <v>11</v>
      </c>
      <c r="S29" t="s">
        <v>32</v>
      </c>
      <c r="T29" t="str">
        <f t="shared" ref="T29:T40" si="28">AK29</f>
        <v>包み込む霧</v>
      </c>
      <c r="W29" t="s">
        <v>12</v>
      </c>
      <c r="X29" t="s">
        <v>11</v>
      </c>
      <c r="Y29" s="6"/>
      <c r="Z29" s="11" t="s">
        <v>1932</v>
      </c>
      <c r="AA29" t="str">
        <f t="shared" ref="AA29:AA40" si="29">IF(SEARCH(LEFT($C$3,2),Z29,1)&lt;10,$C$3,"")</f>
        <v/>
      </c>
      <c r="AB29" t="str">
        <f t="shared" ref="AB29:AB40" si="30">IF(ISERR(SEARCH("召",Z29,1)),"","召喚")</f>
        <v/>
      </c>
      <c r="AC29" t="str">
        <f t="shared" ref="AC29:AC40" si="31">IF(ISERR(SEARCH("与",Z29,1)),"","与える")</f>
        <v>与える</v>
      </c>
      <c r="AD29" t="str">
        <f t="shared" ref="AD29:AD40" si="32">IF(ISERR(SEARCH("得",Z29,1)),"","得る")</f>
        <v/>
      </c>
      <c r="AE29" t="b">
        <f t="shared" ref="AE29:AE40" si="33">OR(AC29="与える",AD29="得る")</f>
        <v>1</v>
      </c>
      <c r="AF29" s="9">
        <v>10</v>
      </c>
      <c r="AG29" s="7" t="s">
        <v>152</v>
      </c>
      <c r="AH29" s="7" t="s">
        <v>37</v>
      </c>
      <c r="AI29" s="7" t="s">
        <v>276</v>
      </c>
      <c r="AJ29" s="7">
        <v>5</v>
      </c>
      <c r="AK29" s="7" t="s">
        <v>1934</v>
      </c>
      <c r="AL29" s="7" t="s">
        <v>1933</v>
      </c>
      <c r="AM29" s="7" t="s">
        <v>192</v>
      </c>
      <c r="AN29" s="7"/>
      <c r="AO29" s="7"/>
      <c r="AP29" s="7"/>
      <c r="AQ29" s="7" t="s">
        <v>1932</v>
      </c>
      <c r="AR29" s="7"/>
      <c r="AS29" s="7"/>
      <c r="AT29" s="7"/>
      <c r="AU29" s="7"/>
      <c r="AV29" s="7"/>
      <c r="AW29" s="16" t="s">
        <v>1932</v>
      </c>
    </row>
    <row r="30" spans="1:49" x14ac:dyDescent="0.4">
      <c r="A30" t="str">
        <f t="shared" si="0"/>
        <v>|ORI|白|18|呪文|各クリーチャー&amp;br;詠唱時：ターン終了時まで|《[[ギデオンの密集軍]]》|</v>
      </c>
      <c r="B30" t="s">
        <v>16</v>
      </c>
      <c r="C30" t="str">
        <f t="shared" si="23"/>
        <v>ORI</v>
      </c>
      <c r="D30">
        <f>IF(AG30="","",VLOOKUP(C30,[1]tnpl!$Z$1:$AA$11,2,TRUE))</f>
        <v>1</v>
      </c>
      <c r="E30" t="s">
        <v>16</v>
      </c>
      <c r="F30" t="str">
        <f t="shared" si="24"/>
        <v>白</v>
      </c>
      <c r="G30">
        <f>IF(AH30="","",VLOOKUP(F30,[1]tnpl!$X$1:$Y$16,2,TRUE))</f>
        <v>1</v>
      </c>
      <c r="H30" t="s">
        <v>16</v>
      </c>
      <c r="I30">
        <f t="shared" si="25"/>
        <v>18</v>
      </c>
      <c r="J30" t="s">
        <v>16</v>
      </c>
      <c r="K30">
        <f t="shared" si="26"/>
        <v>0</v>
      </c>
      <c r="L30">
        <f t="shared" si="27"/>
        <v>0</v>
      </c>
      <c r="M30" t="s">
        <v>192</v>
      </c>
      <c r="N30" t="s">
        <v>11</v>
      </c>
      <c r="O30" t="s">
        <v>318</v>
      </c>
      <c r="P30" t="s">
        <v>201</v>
      </c>
      <c r="Q30" t="s">
        <v>1301</v>
      </c>
      <c r="R30" t="s">
        <v>11</v>
      </c>
      <c r="S30" t="s">
        <v>32</v>
      </c>
      <c r="T30" t="str">
        <f t="shared" si="28"/>
        <v>ギデオンの密集軍</v>
      </c>
      <c r="W30" t="s">
        <v>12</v>
      </c>
      <c r="X30" t="s">
        <v>11</v>
      </c>
      <c r="Y30" s="6"/>
      <c r="Z30" s="11" t="s">
        <v>285</v>
      </c>
      <c r="AA30" t="str">
        <f t="shared" si="29"/>
        <v/>
      </c>
      <c r="AB30" t="str">
        <f t="shared" si="30"/>
        <v>召喚</v>
      </c>
      <c r="AC30" t="str">
        <f t="shared" si="31"/>
        <v/>
      </c>
      <c r="AD30" t="str">
        <f t="shared" si="32"/>
        <v>得る</v>
      </c>
      <c r="AE30" t="b">
        <f t="shared" si="33"/>
        <v>1</v>
      </c>
      <c r="AF30" s="3">
        <v>34</v>
      </c>
      <c r="AG30" s="2" t="s">
        <v>152</v>
      </c>
      <c r="AH30" s="2" t="s">
        <v>37</v>
      </c>
      <c r="AI30" s="2" t="s">
        <v>7</v>
      </c>
      <c r="AJ30" s="2">
        <v>18</v>
      </c>
      <c r="AK30" s="2" t="s">
        <v>289</v>
      </c>
      <c r="AL30" s="2" t="s">
        <v>288</v>
      </c>
      <c r="AM30" s="2" t="s">
        <v>192</v>
      </c>
      <c r="AN30" s="2"/>
      <c r="AO30" s="2"/>
      <c r="AP30" s="2"/>
      <c r="AQ30" s="2" t="s">
        <v>287</v>
      </c>
      <c r="AR30" s="2" t="s">
        <v>286</v>
      </c>
      <c r="AS30" s="2"/>
      <c r="AT30" s="2"/>
      <c r="AU30" s="2"/>
      <c r="AV30" s="2"/>
      <c r="AW30" s="15" t="s">
        <v>285</v>
      </c>
    </row>
    <row r="31" spans="1:49" x14ac:dyDescent="0.4">
      <c r="A31" t="str">
        <f t="shared" si="0"/>
        <v>|ORI|赤|10|サポート|戦場に出たトークンでないクリーチャー&amp;br;トークンでないクリーチャーが出た時：ターン終了時まで|《[[炎影の妖術]]》|</v>
      </c>
      <c r="B31" t="s">
        <v>16</v>
      </c>
      <c r="C31" t="str">
        <f t="shared" si="23"/>
        <v>ORI</v>
      </c>
      <c r="D31">
        <f>IF(AG31="","",VLOOKUP(C31,[1]tnpl!$Z$1:$AA$11,2,TRUE))</f>
        <v>1</v>
      </c>
      <c r="E31" t="s">
        <v>16</v>
      </c>
      <c r="F31" t="str">
        <f t="shared" si="24"/>
        <v>赤</v>
      </c>
      <c r="G31">
        <f>IF(AH31="","",VLOOKUP(F31,[1]tnpl!$X$1:$Y$16,2,TRUE))</f>
        <v>4</v>
      </c>
      <c r="H31" t="s">
        <v>16</v>
      </c>
      <c r="I31">
        <f t="shared" si="25"/>
        <v>10</v>
      </c>
      <c r="J31" t="s">
        <v>16</v>
      </c>
      <c r="K31">
        <f t="shared" si="26"/>
        <v>0</v>
      </c>
      <c r="L31">
        <f t="shared" si="27"/>
        <v>0</v>
      </c>
      <c r="M31" t="s">
        <v>270</v>
      </c>
      <c r="N31" t="s">
        <v>11</v>
      </c>
      <c r="O31" t="s">
        <v>1931</v>
      </c>
      <c r="P31" t="s">
        <v>201</v>
      </c>
      <c r="Q31" t="s">
        <v>1930</v>
      </c>
      <c r="R31" t="s">
        <v>11</v>
      </c>
      <c r="S31" t="s">
        <v>32</v>
      </c>
      <c r="T31" t="str">
        <f t="shared" si="28"/>
        <v>炎影の妖術</v>
      </c>
      <c r="W31" t="s">
        <v>12</v>
      </c>
      <c r="X31" t="s">
        <v>11</v>
      </c>
      <c r="Y31" s="6"/>
      <c r="Z31" s="11" t="s">
        <v>1927</v>
      </c>
      <c r="AA31" t="str">
        <f t="shared" si="29"/>
        <v/>
      </c>
      <c r="AB31" t="str">
        <f t="shared" si="30"/>
        <v/>
      </c>
      <c r="AC31" t="str">
        <f t="shared" si="31"/>
        <v/>
      </c>
      <c r="AD31" t="str">
        <f t="shared" si="32"/>
        <v>得る</v>
      </c>
      <c r="AE31" t="b">
        <f t="shared" si="33"/>
        <v>1</v>
      </c>
      <c r="AF31" s="3">
        <v>159</v>
      </c>
      <c r="AG31" s="2" t="s">
        <v>152</v>
      </c>
      <c r="AH31" s="2" t="s">
        <v>8</v>
      </c>
      <c r="AI31" s="2" t="s">
        <v>7</v>
      </c>
      <c r="AJ31" s="2">
        <v>10</v>
      </c>
      <c r="AK31" s="2" t="s">
        <v>1929</v>
      </c>
      <c r="AL31" s="2" t="s">
        <v>1928</v>
      </c>
      <c r="AM31" s="2" t="s">
        <v>270</v>
      </c>
      <c r="AN31" s="2"/>
      <c r="AO31" s="2"/>
      <c r="AP31" s="2"/>
      <c r="AQ31" s="2" t="s">
        <v>1927</v>
      </c>
      <c r="AR31" s="2"/>
      <c r="AS31" s="2"/>
      <c r="AT31" s="2">
        <v>2</v>
      </c>
      <c r="AU31" s="2"/>
      <c r="AV31" s="2"/>
      <c r="AW31" s="15" t="s">
        <v>1927</v>
      </c>
    </row>
    <row r="32" spans="1:49" x14ac:dyDescent="0.4">
      <c r="A32" t="str">
        <f t="shared" si="0"/>
        <v>|BFZ|白|3|呪文|対象1体&amp;br;詠唱時：ターン終了時まで|《[[石術師の焦点]]》|</v>
      </c>
      <c r="B32" t="s">
        <v>16</v>
      </c>
      <c r="C32" t="str">
        <f t="shared" si="23"/>
        <v>BFZ</v>
      </c>
      <c r="D32">
        <f>IF(AG32="","",VLOOKUP(C32,[1]tnpl!$Z$1:$AA$11,2,TRUE))</f>
        <v>2</v>
      </c>
      <c r="E32" t="s">
        <v>16</v>
      </c>
      <c r="F32" t="str">
        <f t="shared" si="24"/>
        <v>白</v>
      </c>
      <c r="G32">
        <f>IF(AH32="","",VLOOKUP(F32,[1]tnpl!$X$1:$Y$16,2,TRUE))</f>
        <v>1</v>
      </c>
      <c r="H32" t="s">
        <v>16</v>
      </c>
      <c r="I32">
        <f t="shared" si="25"/>
        <v>3</v>
      </c>
      <c r="J32" t="s">
        <v>16</v>
      </c>
      <c r="K32">
        <f t="shared" si="26"/>
        <v>0</v>
      </c>
      <c r="L32">
        <f t="shared" si="27"/>
        <v>0</v>
      </c>
      <c r="M32" t="s">
        <v>192</v>
      </c>
      <c r="N32" t="s">
        <v>11</v>
      </c>
      <c r="O32" t="s">
        <v>202</v>
      </c>
      <c r="P32" t="s">
        <v>201</v>
      </c>
      <c r="Q32" t="s">
        <v>1301</v>
      </c>
      <c r="R32" t="s">
        <v>11</v>
      </c>
      <c r="S32" t="s">
        <v>32</v>
      </c>
      <c r="T32" t="str">
        <f t="shared" si="28"/>
        <v>石術師の焦点</v>
      </c>
      <c r="W32" t="s">
        <v>12</v>
      </c>
      <c r="X32" t="s">
        <v>11</v>
      </c>
      <c r="Y32" s="6"/>
      <c r="Z32" t="s">
        <v>1924</v>
      </c>
      <c r="AA32" t="str">
        <f t="shared" si="29"/>
        <v/>
      </c>
      <c r="AB32" t="str">
        <f t="shared" si="30"/>
        <v/>
      </c>
      <c r="AC32" t="str">
        <f t="shared" si="31"/>
        <v>与える</v>
      </c>
      <c r="AD32" t="str">
        <f t="shared" si="32"/>
        <v/>
      </c>
      <c r="AE32" t="b">
        <f t="shared" si="33"/>
        <v>1</v>
      </c>
      <c r="AF32" s="3">
        <v>259</v>
      </c>
      <c r="AG32" s="2" t="s">
        <v>123</v>
      </c>
      <c r="AH32" s="2" t="s">
        <v>37</v>
      </c>
      <c r="AI32" s="2" t="s">
        <v>276</v>
      </c>
      <c r="AJ32" s="2">
        <v>3</v>
      </c>
      <c r="AK32" s="2" t="s">
        <v>1926</v>
      </c>
      <c r="AL32" s="2" t="s">
        <v>1925</v>
      </c>
      <c r="AM32" s="2" t="s">
        <v>192</v>
      </c>
      <c r="AN32" s="2"/>
      <c r="AO32" s="2"/>
      <c r="AP32" s="2"/>
      <c r="AQ32" s="2" t="s">
        <v>1924</v>
      </c>
      <c r="AR32" s="2"/>
      <c r="AS32" s="2"/>
      <c r="AT32" s="2"/>
      <c r="AU32" s="2"/>
      <c r="AV32" s="2"/>
      <c r="AW32" s="15" t="s">
        <v>1924</v>
      </c>
    </row>
    <row r="33" spans="1:49" x14ac:dyDescent="0.4">
      <c r="A33" t="str">
        <f t="shared" si="0"/>
        <v>|OGW|白|15|呪文|各クリーチャー&amp;br;詠唱時：ターン終了時まで|《[[抗戦]]》|</v>
      </c>
      <c r="B33" t="s">
        <v>16</v>
      </c>
      <c r="C33" t="str">
        <f t="shared" si="23"/>
        <v>OGW</v>
      </c>
      <c r="D33">
        <f>IF(AG33="","",VLOOKUP(C33,[1]tnpl!$Z$1:$AA$11,2,TRUE))</f>
        <v>3</v>
      </c>
      <c r="E33" t="s">
        <v>16</v>
      </c>
      <c r="F33" t="str">
        <f t="shared" si="24"/>
        <v>白</v>
      </c>
      <c r="G33">
        <f>IF(AH33="","",VLOOKUP(F33,[1]tnpl!$X$1:$Y$16,2,TRUE))</f>
        <v>1</v>
      </c>
      <c r="H33" t="s">
        <v>16</v>
      </c>
      <c r="I33">
        <f t="shared" si="25"/>
        <v>15</v>
      </c>
      <c r="J33" t="s">
        <v>16</v>
      </c>
      <c r="K33">
        <f t="shared" si="26"/>
        <v>0</v>
      </c>
      <c r="L33">
        <f t="shared" si="27"/>
        <v>0</v>
      </c>
      <c r="M33" t="s">
        <v>192</v>
      </c>
      <c r="N33" t="s">
        <v>11</v>
      </c>
      <c r="O33" t="s">
        <v>318</v>
      </c>
      <c r="P33" t="s">
        <v>201</v>
      </c>
      <c r="Q33" t="s">
        <v>1301</v>
      </c>
      <c r="R33" t="s">
        <v>11</v>
      </c>
      <c r="S33" t="s">
        <v>32</v>
      </c>
      <c r="T33" t="str">
        <f t="shared" si="28"/>
        <v>抗戦</v>
      </c>
      <c r="W33" t="s">
        <v>12</v>
      </c>
      <c r="X33" t="s">
        <v>11</v>
      </c>
      <c r="Y33" s="6"/>
      <c r="Z33" t="s">
        <v>1406</v>
      </c>
      <c r="AA33" t="str">
        <f t="shared" si="29"/>
        <v/>
      </c>
      <c r="AB33" t="str">
        <f t="shared" si="30"/>
        <v/>
      </c>
      <c r="AC33" t="str">
        <f t="shared" si="31"/>
        <v/>
      </c>
      <c r="AD33" t="str">
        <f t="shared" si="32"/>
        <v>得る</v>
      </c>
      <c r="AE33" t="b">
        <f t="shared" si="33"/>
        <v>1</v>
      </c>
      <c r="AF33" s="3">
        <v>487</v>
      </c>
      <c r="AG33" s="2" t="s">
        <v>119</v>
      </c>
      <c r="AH33" s="2" t="s">
        <v>37</v>
      </c>
      <c r="AI33" s="2" t="s">
        <v>272</v>
      </c>
      <c r="AJ33" s="2">
        <v>15</v>
      </c>
      <c r="AK33" s="2" t="s">
        <v>1408</v>
      </c>
      <c r="AL33" s="2" t="s">
        <v>1407</v>
      </c>
      <c r="AM33" s="2" t="s">
        <v>192</v>
      </c>
      <c r="AN33" s="2"/>
      <c r="AO33" s="2"/>
      <c r="AP33" s="2"/>
      <c r="AQ33" s="2" t="s">
        <v>1406</v>
      </c>
      <c r="AR33" s="2"/>
      <c r="AS33" s="2"/>
      <c r="AT33" s="2"/>
      <c r="AU33" s="2"/>
      <c r="AV33" s="2"/>
      <c r="AW33" s="15" t="s">
        <v>1406</v>
      </c>
    </row>
    <row r="34" spans="1:49" x14ac:dyDescent="0.4">
      <c r="A34" t="str">
        <f t="shared" si="0"/>
        <v>|SOI|白|3|呪文|対象1体&amp;br;詠唱時：ターン終了時まで|《[[今夜を生き延びる]]》|</v>
      </c>
      <c r="B34" t="s">
        <v>16</v>
      </c>
      <c r="C34" t="str">
        <f t="shared" si="23"/>
        <v>SOI</v>
      </c>
      <c r="D34">
        <f>IF(AG34="","",VLOOKUP(C34,[1]tnpl!$Z$1:$AA$11,2,TRUE))</f>
        <v>4</v>
      </c>
      <c r="E34" t="s">
        <v>16</v>
      </c>
      <c r="F34" t="str">
        <f t="shared" si="24"/>
        <v>白</v>
      </c>
      <c r="G34">
        <f>IF(AH34="","",VLOOKUP(F34,[1]tnpl!$X$1:$Y$16,2,TRUE))</f>
        <v>1</v>
      </c>
      <c r="H34" t="s">
        <v>16</v>
      </c>
      <c r="I34">
        <f t="shared" si="25"/>
        <v>3</v>
      </c>
      <c r="J34" t="s">
        <v>16</v>
      </c>
      <c r="K34">
        <f t="shared" si="26"/>
        <v>0</v>
      </c>
      <c r="L34">
        <f t="shared" si="27"/>
        <v>0</v>
      </c>
      <c r="M34" t="s">
        <v>192</v>
      </c>
      <c r="N34" t="s">
        <v>11</v>
      </c>
      <c r="O34" t="s">
        <v>202</v>
      </c>
      <c r="P34" t="s">
        <v>201</v>
      </c>
      <c r="Q34" t="s">
        <v>1301</v>
      </c>
      <c r="R34" t="s">
        <v>11</v>
      </c>
      <c r="S34" t="s">
        <v>32</v>
      </c>
      <c r="T34" t="str">
        <f t="shared" si="28"/>
        <v>今夜を生き延びる</v>
      </c>
      <c r="W34" t="s">
        <v>12</v>
      </c>
      <c r="X34" t="s">
        <v>11</v>
      </c>
      <c r="Y34" s="6"/>
      <c r="Z34" t="s">
        <v>1919</v>
      </c>
      <c r="AA34" t="str">
        <f t="shared" si="29"/>
        <v/>
      </c>
      <c r="AB34" t="str">
        <f t="shared" si="30"/>
        <v/>
      </c>
      <c r="AC34" t="str">
        <f t="shared" si="31"/>
        <v/>
      </c>
      <c r="AD34" t="str">
        <f t="shared" si="32"/>
        <v>得る</v>
      </c>
      <c r="AE34" t="b">
        <f t="shared" si="33"/>
        <v>1</v>
      </c>
      <c r="AF34" s="3">
        <v>550</v>
      </c>
      <c r="AG34" s="2" t="s">
        <v>87</v>
      </c>
      <c r="AH34" s="2" t="s">
        <v>37</v>
      </c>
      <c r="AI34" s="2" t="s">
        <v>276</v>
      </c>
      <c r="AJ34" s="2">
        <v>3</v>
      </c>
      <c r="AK34" s="2" t="s">
        <v>1923</v>
      </c>
      <c r="AL34" s="2" t="s">
        <v>1922</v>
      </c>
      <c r="AM34" s="2" t="s">
        <v>192</v>
      </c>
      <c r="AN34" s="2"/>
      <c r="AO34" s="2"/>
      <c r="AP34" s="2"/>
      <c r="AQ34" s="2" t="s">
        <v>1921</v>
      </c>
      <c r="AR34" s="2" t="s">
        <v>1920</v>
      </c>
      <c r="AS34" s="2"/>
      <c r="AT34" s="2"/>
      <c r="AU34" s="2"/>
      <c r="AV34" s="2"/>
      <c r="AW34" s="15" t="s">
        <v>1919</v>
      </c>
    </row>
    <row r="35" spans="1:49" x14ac:dyDescent="0.4">
      <c r="A35" t="str">
        <f t="shared" si="0"/>
        <v>|KLD|白|2|呪文|対象1体&amp;br;詠唱時：永続|《[[永存確約]]》|</v>
      </c>
      <c r="B35" t="s">
        <v>16</v>
      </c>
      <c r="C35" t="str">
        <f t="shared" si="23"/>
        <v>KLD</v>
      </c>
      <c r="D35">
        <f>IF(AG35="","",VLOOKUP(C35,[1]tnpl!$Z$1:$AA$11,2,TRUE))</f>
        <v>6</v>
      </c>
      <c r="E35" t="s">
        <v>16</v>
      </c>
      <c r="F35" t="str">
        <f t="shared" si="24"/>
        <v>白</v>
      </c>
      <c r="G35">
        <f>IF(AH35="","",VLOOKUP(F35,[1]tnpl!$X$1:$Y$16,2,TRUE))</f>
        <v>1</v>
      </c>
      <c r="H35" t="s">
        <v>16</v>
      </c>
      <c r="I35">
        <f t="shared" si="25"/>
        <v>2</v>
      </c>
      <c r="J35" t="s">
        <v>16</v>
      </c>
      <c r="K35">
        <f t="shared" si="26"/>
        <v>0</v>
      </c>
      <c r="L35">
        <f t="shared" si="27"/>
        <v>0</v>
      </c>
      <c r="M35" t="s">
        <v>192</v>
      </c>
      <c r="N35" t="s">
        <v>11</v>
      </c>
      <c r="O35" t="s">
        <v>202</v>
      </c>
      <c r="P35" t="s">
        <v>201</v>
      </c>
      <c r="Q35" t="s">
        <v>211</v>
      </c>
      <c r="R35" t="s">
        <v>11</v>
      </c>
      <c r="S35" t="s">
        <v>32</v>
      </c>
      <c r="T35" t="str">
        <f t="shared" si="28"/>
        <v>永存確約</v>
      </c>
      <c r="W35" t="s">
        <v>12</v>
      </c>
      <c r="X35" t="s">
        <v>11</v>
      </c>
      <c r="Y35" s="6"/>
      <c r="Z35" s="11" t="s">
        <v>1916</v>
      </c>
      <c r="AA35" t="str">
        <f t="shared" si="29"/>
        <v/>
      </c>
      <c r="AB35" t="str">
        <f t="shared" si="30"/>
        <v/>
      </c>
      <c r="AC35" t="str">
        <f t="shared" si="31"/>
        <v/>
      </c>
      <c r="AD35" t="str">
        <f t="shared" si="32"/>
        <v>得る</v>
      </c>
      <c r="AE35" t="b">
        <f t="shared" si="33"/>
        <v>1</v>
      </c>
      <c r="AF35" s="3">
        <v>843</v>
      </c>
      <c r="AG35" s="2" t="s">
        <v>51</v>
      </c>
      <c r="AH35" s="2" t="s">
        <v>37</v>
      </c>
      <c r="AI35" s="2" t="s">
        <v>276</v>
      </c>
      <c r="AJ35" s="2">
        <v>2</v>
      </c>
      <c r="AK35" s="2" t="s">
        <v>1918</v>
      </c>
      <c r="AL35" s="2" t="s">
        <v>1917</v>
      </c>
      <c r="AM35" s="2" t="s">
        <v>192</v>
      </c>
      <c r="AN35" s="2"/>
      <c r="AO35" s="2"/>
      <c r="AP35" s="2"/>
      <c r="AQ35" s="2" t="s">
        <v>1916</v>
      </c>
      <c r="AR35" s="2"/>
      <c r="AS35" s="2"/>
      <c r="AT35" s="2"/>
      <c r="AU35" s="2"/>
      <c r="AV35" s="2"/>
      <c r="AW35" s="15" t="s">
        <v>1916</v>
      </c>
    </row>
    <row r="36" spans="1:49" x14ac:dyDescent="0.4">
      <c r="A36" t="str">
        <f t="shared" si="0"/>
        <v>|KLD|黒|4|呪文|対象1体&amp;br;詠唱時：ターン終了時まで|《[[活力の奔出]]》|</v>
      </c>
      <c r="B36" t="s">
        <v>16</v>
      </c>
      <c r="C36" t="str">
        <f t="shared" si="23"/>
        <v>KLD</v>
      </c>
      <c r="D36">
        <f>IF(AG36="","",VLOOKUP(C36,[1]tnpl!$Z$1:$AA$11,2,TRUE))</f>
        <v>6</v>
      </c>
      <c r="E36" t="s">
        <v>16</v>
      </c>
      <c r="F36" t="str">
        <f t="shared" si="24"/>
        <v>黒</v>
      </c>
      <c r="G36">
        <f>IF(AH36="","",VLOOKUP(F36,[1]tnpl!$X$1:$Y$16,2,TRUE))</f>
        <v>3</v>
      </c>
      <c r="H36" t="s">
        <v>16</v>
      </c>
      <c r="I36">
        <f t="shared" si="25"/>
        <v>4</v>
      </c>
      <c r="J36" t="s">
        <v>16</v>
      </c>
      <c r="K36">
        <f t="shared" si="26"/>
        <v>0</v>
      </c>
      <c r="L36">
        <f t="shared" si="27"/>
        <v>0</v>
      </c>
      <c r="M36" t="s">
        <v>192</v>
      </c>
      <c r="N36" t="s">
        <v>11</v>
      </c>
      <c r="O36" t="s">
        <v>202</v>
      </c>
      <c r="P36" t="s">
        <v>201</v>
      </c>
      <c r="Q36" t="s">
        <v>1301</v>
      </c>
      <c r="R36" t="s">
        <v>11</v>
      </c>
      <c r="S36" t="s">
        <v>32</v>
      </c>
      <c r="T36" t="str">
        <f t="shared" si="28"/>
        <v>活力の奔出</v>
      </c>
      <c r="W36" t="s">
        <v>12</v>
      </c>
      <c r="X36" t="s">
        <v>11</v>
      </c>
      <c r="Y36" s="6"/>
      <c r="Z36" s="11" t="s">
        <v>1913</v>
      </c>
      <c r="AA36" t="str">
        <f t="shared" si="29"/>
        <v/>
      </c>
      <c r="AB36" t="str">
        <f t="shared" si="30"/>
        <v/>
      </c>
      <c r="AC36" t="str">
        <f t="shared" si="31"/>
        <v/>
      </c>
      <c r="AD36" t="str">
        <f t="shared" si="32"/>
        <v>得る</v>
      </c>
      <c r="AE36" t="b">
        <f t="shared" si="33"/>
        <v>1</v>
      </c>
      <c r="AF36" s="3">
        <v>897</v>
      </c>
      <c r="AG36" s="2" t="s">
        <v>51</v>
      </c>
      <c r="AH36" s="2" t="s">
        <v>40</v>
      </c>
      <c r="AI36" s="2" t="s">
        <v>276</v>
      </c>
      <c r="AJ36" s="2">
        <v>4</v>
      </c>
      <c r="AK36" s="2" t="s">
        <v>1915</v>
      </c>
      <c r="AL36" s="2" t="s">
        <v>1914</v>
      </c>
      <c r="AM36" s="2" t="s">
        <v>192</v>
      </c>
      <c r="AN36" s="2"/>
      <c r="AO36" s="2"/>
      <c r="AP36" s="2"/>
      <c r="AQ36" s="2" t="s">
        <v>1913</v>
      </c>
      <c r="AR36" s="2"/>
      <c r="AS36" s="2"/>
      <c r="AT36" s="2"/>
      <c r="AU36" s="2"/>
      <c r="AV36" s="2"/>
      <c r="AW36" s="15" t="s">
        <v>1913</v>
      </c>
    </row>
    <row r="37" spans="1:49" x14ac:dyDescent="0.4">
      <c r="A37" t="str">
        <f t="shared" si="0"/>
        <v>|AER|緑|14|呪文|各クリーチャー&amp;br;詠唱時：次ターンまで|《[[英雄的介入]]》|</v>
      </c>
      <c r="B37" t="s">
        <v>16</v>
      </c>
      <c r="C37" t="str">
        <f t="shared" si="23"/>
        <v>AER</v>
      </c>
      <c r="D37">
        <f>IF(AG37="","",VLOOKUP(C37,[1]tnpl!$Z$1:$AA$11,2,TRUE))</f>
        <v>7</v>
      </c>
      <c r="E37" t="s">
        <v>16</v>
      </c>
      <c r="F37" t="str">
        <f t="shared" si="24"/>
        <v>緑</v>
      </c>
      <c r="G37">
        <f>IF(AH37="","",VLOOKUP(F37,[1]tnpl!$X$1:$Y$16,2,TRUE))</f>
        <v>5</v>
      </c>
      <c r="H37" t="s">
        <v>16</v>
      </c>
      <c r="I37">
        <f t="shared" si="25"/>
        <v>14</v>
      </c>
      <c r="J37" t="s">
        <v>16</v>
      </c>
      <c r="K37">
        <f t="shared" si="26"/>
        <v>0</v>
      </c>
      <c r="L37">
        <f t="shared" si="27"/>
        <v>0</v>
      </c>
      <c r="M37" t="s">
        <v>192</v>
      </c>
      <c r="N37" t="s">
        <v>11</v>
      </c>
      <c r="O37" t="s">
        <v>318</v>
      </c>
      <c r="P37" t="s">
        <v>201</v>
      </c>
      <c r="Q37" t="s">
        <v>200</v>
      </c>
      <c r="R37" t="s">
        <v>11</v>
      </c>
      <c r="S37" t="s">
        <v>32</v>
      </c>
      <c r="T37" t="str">
        <f t="shared" si="28"/>
        <v>英雄的介入</v>
      </c>
      <c r="W37" t="s">
        <v>12</v>
      </c>
      <c r="X37" t="s">
        <v>11</v>
      </c>
      <c r="Y37" s="6"/>
      <c r="Z37" s="11" t="s">
        <v>1910</v>
      </c>
      <c r="AA37" t="str">
        <f t="shared" si="29"/>
        <v/>
      </c>
      <c r="AB37" t="str">
        <f t="shared" si="30"/>
        <v/>
      </c>
      <c r="AC37" t="str">
        <f t="shared" si="31"/>
        <v/>
      </c>
      <c r="AD37" t="str">
        <f t="shared" si="32"/>
        <v>得る</v>
      </c>
      <c r="AE37" t="b">
        <f t="shared" si="33"/>
        <v>1</v>
      </c>
      <c r="AF37" s="3">
        <v>1060</v>
      </c>
      <c r="AG37" s="2" t="s">
        <v>46</v>
      </c>
      <c r="AH37" s="2" t="s">
        <v>58</v>
      </c>
      <c r="AI37" s="2" t="s">
        <v>7</v>
      </c>
      <c r="AJ37" s="2">
        <v>14</v>
      </c>
      <c r="AK37" s="2" t="s">
        <v>1912</v>
      </c>
      <c r="AL37" s="2" t="s">
        <v>1911</v>
      </c>
      <c r="AM37" s="2" t="s">
        <v>192</v>
      </c>
      <c r="AN37" s="2"/>
      <c r="AO37" s="2"/>
      <c r="AP37" s="2"/>
      <c r="AQ37" s="2" t="s">
        <v>1910</v>
      </c>
      <c r="AR37" s="2"/>
      <c r="AS37" s="2"/>
      <c r="AT37" s="2"/>
      <c r="AU37" s="2"/>
      <c r="AV37" s="2"/>
      <c r="AW37" s="15" t="s">
        <v>1910</v>
      </c>
    </row>
    <row r="38" spans="1:49" x14ac:dyDescent="0.4">
      <c r="A38" t="str">
        <f t="shared" si="0"/>
        <v>|AKH|白|4|呪文|対象1体&amp;br;詠唱時：ターン終了時まで|《[[デジェルの決意]]》|</v>
      </c>
      <c r="B38" t="s">
        <v>16</v>
      </c>
      <c r="C38" t="str">
        <f t="shared" si="23"/>
        <v>AKH</v>
      </c>
      <c r="D38">
        <f>IF(AG38="","",VLOOKUP(C38,[1]tnpl!$Z$1:$AA$11,2,TRUE))</f>
        <v>10</v>
      </c>
      <c r="E38" t="s">
        <v>16</v>
      </c>
      <c r="F38" t="str">
        <f t="shared" si="24"/>
        <v>白</v>
      </c>
      <c r="G38">
        <f>IF(AH38="","",VLOOKUP(F38,[1]tnpl!$X$1:$Y$16,2,TRUE))</f>
        <v>1</v>
      </c>
      <c r="H38" t="s">
        <v>16</v>
      </c>
      <c r="I38">
        <f t="shared" si="25"/>
        <v>4</v>
      </c>
      <c r="J38" t="s">
        <v>16</v>
      </c>
      <c r="K38">
        <f t="shared" si="26"/>
        <v>0</v>
      </c>
      <c r="L38">
        <f t="shared" si="27"/>
        <v>0</v>
      </c>
      <c r="M38" t="s">
        <v>192</v>
      </c>
      <c r="N38" t="s">
        <v>11</v>
      </c>
      <c r="O38" t="s">
        <v>202</v>
      </c>
      <c r="P38" t="s">
        <v>201</v>
      </c>
      <c r="Q38" t="s">
        <v>1301</v>
      </c>
      <c r="R38" t="s">
        <v>11</v>
      </c>
      <c r="S38" t="s">
        <v>32</v>
      </c>
      <c r="T38" t="str">
        <f t="shared" si="28"/>
        <v>デジェルの決意</v>
      </c>
      <c r="W38" t="s">
        <v>12</v>
      </c>
      <c r="X38" t="s">
        <v>11</v>
      </c>
      <c r="Y38" s="6"/>
      <c r="Z38" s="11" t="s">
        <v>1906</v>
      </c>
      <c r="AA38" t="str">
        <f t="shared" si="29"/>
        <v/>
      </c>
      <c r="AB38" t="str">
        <f t="shared" si="30"/>
        <v/>
      </c>
      <c r="AC38" t="str">
        <f t="shared" si="31"/>
        <v/>
      </c>
      <c r="AD38" t="str">
        <f t="shared" si="32"/>
        <v>得る</v>
      </c>
      <c r="AE38" t="b">
        <f t="shared" si="33"/>
        <v>1</v>
      </c>
      <c r="AF38" s="3">
        <v>1111</v>
      </c>
      <c r="AG38" s="2" t="s">
        <v>34</v>
      </c>
      <c r="AH38" s="2" t="s">
        <v>37</v>
      </c>
      <c r="AI38" s="2" t="s">
        <v>276</v>
      </c>
      <c r="AJ38" s="2">
        <v>4</v>
      </c>
      <c r="AK38" s="2" t="s">
        <v>1909</v>
      </c>
      <c r="AL38" s="2" t="s">
        <v>1908</v>
      </c>
      <c r="AM38" s="2" t="s">
        <v>192</v>
      </c>
      <c r="AN38" s="2"/>
      <c r="AO38" s="2"/>
      <c r="AP38" s="2"/>
      <c r="AQ38" s="2" t="s">
        <v>1907</v>
      </c>
      <c r="AR38" s="2" t="s">
        <v>365</v>
      </c>
      <c r="AS38" s="2"/>
      <c r="AT38" s="2"/>
      <c r="AU38" s="2"/>
      <c r="AV38" s="2"/>
      <c r="AW38" s="15" t="s">
        <v>1906</v>
      </c>
    </row>
    <row r="39" spans="1:49" x14ac:dyDescent="0.4">
      <c r="A39" t="str">
        <f t="shared" si="0"/>
        <v>|AKH|赤|4|呪文|各クリーチャー&amp;br;詠唱時：永続|《[[栄光の幕切れ]]》|</v>
      </c>
      <c r="B39" t="s">
        <v>16</v>
      </c>
      <c r="C39" t="str">
        <f t="shared" si="23"/>
        <v>AKH</v>
      </c>
      <c r="D39">
        <f>IF(AG39="","",VLOOKUP(C39,[1]tnpl!$Z$1:$AA$11,2,TRUE))</f>
        <v>10</v>
      </c>
      <c r="E39" t="s">
        <v>16</v>
      </c>
      <c r="F39" t="str">
        <f t="shared" si="24"/>
        <v>赤</v>
      </c>
      <c r="G39">
        <f>IF(AH39="","",VLOOKUP(F39,[1]tnpl!$X$1:$Y$16,2,TRUE))</f>
        <v>4</v>
      </c>
      <c r="H39" t="s">
        <v>16</v>
      </c>
      <c r="I39">
        <f t="shared" si="25"/>
        <v>4</v>
      </c>
      <c r="J39" t="s">
        <v>16</v>
      </c>
      <c r="K39">
        <f t="shared" si="26"/>
        <v>0</v>
      </c>
      <c r="L39">
        <f t="shared" si="27"/>
        <v>0</v>
      </c>
      <c r="M39" t="s">
        <v>192</v>
      </c>
      <c r="N39" t="s">
        <v>11</v>
      </c>
      <c r="O39" t="s">
        <v>318</v>
      </c>
      <c r="P39" t="s">
        <v>201</v>
      </c>
      <c r="Q39" t="s">
        <v>211</v>
      </c>
      <c r="R39" t="s">
        <v>11</v>
      </c>
      <c r="S39" t="s">
        <v>32</v>
      </c>
      <c r="T39" t="str">
        <f t="shared" si="28"/>
        <v>栄光の幕切れ</v>
      </c>
      <c r="W39" t="s">
        <v>12</v>
      </c>
      <c r="X39" t="s">
        <v>11</v>
      </c>
      <c r="Y39" s="6"/>
      <c r="Z39" t="s">
        <v>1399</v>
      </c>
      <c r="AA39" t="str">
        <f t="shared" si="29"/>
        <v/>
      </c>
      <c r="AB39" t="str">
        <f t="shared" si="30"/>
        <v/>
      </c>
      <c r="AC39" t="str">
        <f t="shared" si="31"/>
        <v/>
      </c>
      <c r="AD39" t="str">
        <f t="shared" si="32"/>
        <v>得る</v>
      </c>
      <c r="AE39" t="b">
        <f t="shared" si="33"/>
        <v>1</v>
      </c>
      <c r="AF39" s="3">
        <v>1201</v>
      </c>
      <c r="AG39" s="2" t="s">
        <v>34</v>
      </c>
      <c r="AH39" s="2" t="s">
        <v>8</v>
      </c>
      <c r="AI39" s="2" t="s">
        <v>280</v>
      </c>
      <c r="AJ39" s="2">
        <v>4</v>
      </c>
      <c r="AK39" s="2" t="s">
        <v>1401</v>
      </c>
      <c r="AL39" s="2" t="s">
        <v>1400</v>
      </c>
      <c r="AM39" s="2" t="s">
        <v>192</v>
      </c>
      <c r="AN39" s="2"/>
      <c r="AO39" s="2"/>
      <c r="AP39" s="2"/>
      <c r="AQ39" s="2" t="s">
        <v>1399</v>
      </c>
      <c r="AR39" s="2"/>
      <c r="AS39" s="2"/>
      <c r="AT39" s="2"/>
      <c r="AU39" s="2"/>
      <c r="AV39" s="2"/>
      <c r="AW39" s="15" t="s">
        <v>1399</v>
      </c>
    </row>
    <row r="40" spans="1:49" x14ac:dyDescent="0.4">
      <c r="A40" t="str">
        <f t="shared" si="0"/>
        <v>|AKH|緑|12|呪文|各クリーチャーと各PW&amp;br;詠唱時：次ターンまで|《[[花粉のもや]]》|</v>
      </c>
      <c r="B40" t="s">
        <v>16</v>
      </c>
      <c r="C40" t="str">
        <f t="shared" si="23"/>
        <v>AKH</v>
      </c>
      <c r="D40">
        <f>IF(AG40="","",VLOOKUP(C40,[1]tnpl!$Z$1:$AA$11,2,TRUE))</f>
        <v>10</v>
      </c>
      <c r="E40" t="s">
        <v>16</v>
      </c>
      <c r="F40" t="str">
        <f t="shared" si="24"/>
        <v>緑</v>
      </c>
      <c r="G40">
        <f>IF(AH40="","",VLOOKUP(F40,[1]tnpl!$X$1:$Y$16,2,TRUE))</f>
        <v>5</v>
      </c>
      <c r="H40" t="s">
        <v>16</v>
      </c>
      <c r="I40">
        <f t="shared" si="25"/>
        <v>12</v>
      </c>
      <c r="J40" t="s">
        <v>16</v>
      </c>
      <c r="K40">
        <f t="shared" si="26"/>
        <v>0</v>
      </c>
      <c r="L40">
        <f t="shared" si="27"/>
        <v>0</v>
      </c>
      <c r="M40" t="s">
        <v>192</v>
      </c>
      <c r="N40" t="s">
        <v>11</v>
      </c>
      <c r="O40" t="s">
        <v>1905</v>
      </c>
      <c r="P40" t="s">
        <v>201</v>
      </c>
      <c r="Q40" t="s">
        <v>200</v>
      </c>
      <c r="R40" t="s">
        <v>11</v>
      </c>
      <c r="S40" t="s">
        <v>32</v>
      </c>
      <c r="T40" t="str">
        <f t="shared" si="28"/>
        <v>花粉のもや</v>
      </c>
      <c r="W40" t="s">
        <v>12</v>
      </c>
      <c r="X40" t="s">
        <v>11</v>
      </c>
      <c r="Y40" s="6"/>
      <c r="Z40" s="11" t="s">
        <v>1900</v>
      </c>
      <c r="AA40" t="str">
        <f t="shared" si="29"/>
        <v/>
      </c>
      <c r="AB40" t="str">
        <f t="shared" si="30"/>
        <v/>
      </c>
      <c r="AC40" t="str">
        <f t="shared" si="31"/>
        <v/>
      </c>
      <c r="AD40" t="str">
        <f t="shared" si="32"/>
        <v>得る</v>
      </c>
      <c r="AE40" t="b">
        <f t="shared" si="33"/>
        <v>1</v>
      </c>
      <c r="AF40" s="3">
        <v>1208</v>
      </c>
      <c r="AG40" s="2" t="s">
        <v>34</v>
      </c>
      <c r="AH40" s="2" t="s">
        <v>58</v>
      </c>
      <c r="AI40" s="2" t="s">
        <v>276</v>
      </c>
      <c r="AJ40" s="2">
        <v>12</v>
      </c>
      <c r="AK40" s="2" t="s">
        <v>1904</v>
      </c>
      <c r="AL40" s="2" t="s">
        <v>1903</v>
      </c>
      <c r="AM40" s="2" t="s">
        <v>192</v>
      </c>
      <c r="AN40" s="2"/>
      <c r="AO40" s="2"/>
      <c r="AP40" s="2"/>
      <c r="AQ40" s="2" t="s">
        <v>1902</v>
      </c>
      <c r="AR40" s="2" t="s">
        <v>1901</v>
      </c>
      <c r="AS40" s="2"/>
      <c r="AT40" s="2"/>
      <c r="AU40" s="2"/>
      <c r="AV40" s="2"/>
      <c r="AW40" s="15" t="s">
        <v>1900</v>
      </c>
    </row>
  </sheetData>
  <autoFilter ref="Z3:AE14"/>
  <phoneticPr fontId="2"/>
  <dataValidations count="1">
    <dataValidation type="list" allowBlank="1" showInputMessage="1" showErrorMessage="1" sqref="AI29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W72"/>
  <sheetViews>
    <sheetView topLeftCell="A47" zoomScale="85" zoomScaleNormal="85" workbookViewId="0">
      <selection activeCell="O54" sqref="O54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hidden="1" customWidth="1"/>
    <col min="5" max="5" width="2" bestFit="1" customWidth="1"/>
    <col min="6" max="6" width="6.625" customWidth="1"/>
    <col min="7" max="7" width="3.5" hidden="1" customWidth="1"/>
    <col min="8" max="8" width="2" bestFit="1" customWidth="1"/>
    <col min="9" max="9" width="5.375" customWidth="1"/>
    <col min="10" max="10" width="2" bestFit="1" customWidth="1"/>
    <col min="11" max="12" width="2" hidden="1" customWidth="1"/>
    <col min="14" max="15" width="5.625" customWidth="1"/>
    <col min="16" max="16" width="1.875" customWidth="1"/>
    <col min="17" max="17" width="5.875" customWidth="1"/>
    <col min="18" max="18" width="2" bestFit="1" customWidth="1"/>
    <col min="19" max="19" width="3.75" bestFit="1" customWidth="1"/>
    <col min="21" max="21" width="2.875" customWidth="1"/>
    <col min="22" max="22" width="10.25" customWidth="1"/>
    <col min="23" max="23" width="3.75" bestFit="1" customWidth="1"/>
    <col min="24" max="24" width="2" bestFit="1" customWidth="1"/>
    <col min="25" max="25" width="2.5" bestFit="1" customWidth="1"/>
    <col min="26" max="26" width="36.625" style="11" customWidth="1"/>
    <col min="27" max="27" width="8.5" bestFit="1" customWidth="1"/>
    <col min="28" max="28" width="6" bestFit="1" customWidth="1"/>
    <col min="29" max="29" width="8.125" bestFit="1" customWidth="1"/>
    <col min="30" max="30" width="3.5" bestFit="1" customWidth="1"/>
    <col min="31" max="31" width="7.125" customWidth="1"/>
    <col min="32" max="33" width="5.5" bestFit="1" customWidth="1"/>
    <col min="34" max="34" width="5.25" bestFit="1" customWidth="1"/>
    <col min="35" max="35" width="9.5" bestFit="1" customWidth="1"/>
    <col min="36" max="36" width="5" bestFit="1" customWidth="1"/>
    <col min="37" max="37" width="14.875" customWidth="1"/>
    <col min="38" max="38" width="9" customWidth="1"/>
    <col min="40" max="45" width="0" hidden="1" customWidth="1"/>
    <col min="46" max="46" width="4.875" bestFit="1" customWidth="1"/>
    <col min="47" max="48" width="3.5" bestFit="1" customWidth="1"/>
  </cols>
  <sheetData>
    <row r="1" spans="1:49" x14ac:dyDescent="0.4">
      <c r="A1" t="s">
        <v>1398</v>
      </c>
    </row>
    <row r="2" spans="1:49" x14ac:dyDescent="0.4">
      <c r="A2" t="str">
        <f>B2&amp;C2&amp;E2&amp;F2&amp;H2&amp;I2&amp;J2&amp;M2&amp;N2&amp;O2&amp;P2&amp;Q2&amp;R2&amp;S2&amp;T2&amp;V2&amp;W2&amp;X2&amp;Y2</f>
        <v/>
      </c>
    </row>
    <row r="3" spans="1:49" x14ac:dyDescent="0.4">
      <c r="A3" t="str">
        <f>B3&amp;C3&amp;E3&amp;F3&amp;H3&amp;I3&amp;J3&amp;M3&amp;N3&amp;O3&amp;P3&amp;Q3&amp;R3&amp;S3&amp;T3&amp;V3&amp;W3&amp;X3&amp;Y3</f>
        <v>*絆魂カード一覧</v>
      </c>
      <c r="B3" t="s">
        <v>188</v>
      </c>
      <c r="C3" t="s">
        <v>2036</v>
      </c>
      <c r="F3" t="s">
        <v>186</v>
      </c>
    </row>
    <row r="4" spans="1:49" x14ac:dyDescent="0.4">
      <c r="A4" t="str">
        <f>B4&amp;C4&amp;E4&amp;F4&amp;H4&amp;I4&amp;J4&amp;M4&amp;N4&amp;O4&amp;P4&amp;Q4&amp;R4&amp;S4&amp;T4&amp;V4&amp;W4&amp;X4&amp;Y4</f>
        <v>[[絆魂]]</v>
      </c>
      <c r="B4" t="s">
        <v>1397</v>
      </c>
      <c r="C4" t="str">
        <f>C3</f>
        <v>絆魂</v>
      </c>
      <c r="E4" t="s">
        <v>1396</v>
      </c>
    </row>
    <row r="5" spans="1:49" x14ac:dyDescent="0.4">
      <c r="A5" t="str">
        <f>B5&amp;C5&amp;E5&amp;F5&amp;H5&amp;I5&amp;J5&amp;M5&amp;N5&amp;O5&amp;P5&amp;Q5&amp;R5&amp;S5&amp;T5&amp;V5&amp;W5&amp;X5&amp;Y5</f>
        <v/>
      </c>
    </row>
    <row r="6" spans="1:49" x14ac:dyDescent="0.4">
      <c r="A6" t="str">
        <f>B6&amp;C6&amp;E6&amp;F6&amp;H6&amp;I6&amp;J6&amp;M6&amp;N6&amp;O6&amp;P6&amp;Q6&amp;R6&amp;S6&amp;T6&amp;V6&amp;W6&amp;X6&amp;Y6</f>
        <v>**マジック:オリジン</v>
      </c>
      <c r="B6" t="s">
        <v>185</v>
      </c>
      <c r="C6" t="s">
        <v>184</v>
      </c>
    </row>
    <row r="7" spans="1:49" x14ac:dyDescent="0.4">
      <c r="A7" t="str">
        <f>B7&amp;C7&amp;E7&amp;F7&amp;H7&amp;I7&amp;J7&amp;M7&amp;N7&amp;O7&amp;P7&amp;Q7&amp;R7&amp;S7&amp;T7&amp;U7&amp;V7&amp;W7&amp;X7&amp;Y7</f>
        <v>|LEFT:50|LEFT:50|LEFT:50|LEFT:50|LEFT:500|c</v>
      </c>
      <c r="B7" t="s">
        <v>16</v>
      </c>
      <c r="C7" t="s">
        <v>28</v>
      </c>
      <c r="E7" t="s">
        <v>16</v>
      </c>
      <c r="F7" t="s">
        <v>28</v>
      </c>
      <c r="H7" t="s">
        <v>16</v>
      </c>
      <c r="I7" t="s">
        <v>28</v>
      </c>
      <c r="J7" t="s">
        <v>16</v>
      </c>
      <c r="M7" t="s">
        <v>28</v>
      </c>
      <c r="R7" t="s">
        <v>11</v>
      </c>
      <c r="T7" t="s">
        <v>26</v>
      </c>
      <c r="X7" t="s">
        <v>11</v>
      </c>
      <c r="Y7" t="s">
        <v>25</v>
      </c>
    </row>
    <row r="8" spans="1:49" x14ac:dyDescent="0.4">
      <c r="A8" t="str">
        <f>B8&amp;C8&amp;E8&amp;F8&amp;H8&amp;I8&amp;J8&amp;M8&amp;N8&amp;O8&amp;P8&amp;Q8&amp;R8&amp;S8&amp;T8&amp;U8&amp;V8&amp;W8&amp;X8&amp;Y8</f>
        <v>|セット|色|コスト|P/T|カード名|</v>
      </c>
      <c r="B8" t="s">
        <v>16</v>
      </c>
      <c r="C8" t="s">
        <v>24</v>
      </c>
      <c r="E8" t="s">
        <v>16</v>
      </c>
      <c r="F8" t="s">
        <v>23</v>
      </c>
      <c r="H8" t="s">
        <v>16</v>
      </c>
      <c r="I8" t="s">
        <v>22</v>
      </c>
      <c r="J8" t="s">
        <v>16</v>
      </c>
      <c r="K8" t="s">
        <v>21</v>
      </c>
      <c r="L8" t="s">
        <v>20</v>
      </c>
      <c r="M8" t="str">
        <f>K8&amp;"/"&amp;L8</f>
        <v>P/T</v>
      </c>
      <c r="R8" t="s">
        <v>11</v>
      </c>
      <c r="T8" t="s">
        <v>18</v>
      </c>
      <c r="X8" t="s">
        <v>11</v>
      </c>
      <c r="AE8" t="b">
        <f>OR(AC8="与える",AD8="得る")</f>
        <v>0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x14ac:dyDescent="0.4">
      <c r="A9" t="str">
        <f>B9&amp;C9&amp;E9&amp;F9&amp;H9&amp;I9&amp;J9&amp;M9&amp;N9&amp;O9&amp;P9&amp;Q9&amp;R9&amp;S9&amp;T9&amp;U9&amp;V9&amp;W9&amp;X9&amp;Y9</f>
        <v>|ORI|白|4|1/1|《[[悟った苦行者]]》|</v>
      </c>
      <c r="B9" t="s">
        <v>16</v>
      </c>
      <c r="C9" t="str">
        <f>AG9</f>
        <v>ORI</v>
      </c>
      <c r="D9">
        <f>IF(AG9="","",VLOOKUP(C9,[1]tnpl!$Z$1:$AA$11,2,TRUE))</f>
        <v>1</v>
      </c>
      <c r="E9" t="s">
        <v>16</v>
      </c>
      <c r="F9" t="str">
        <f>AH9</f>
        <v>白</v>
      </c>
      <c r="G9">
        <f>IF(AH9="","",VLOOKUP(F9,[1]tnpl!$X$1:$Y$16,2,TRUE))</f>
        <v>1</v>
      </c>
      <c r="H9" t="s">
        <v>16</v>
      </c>
      <c r="I9">
        <f>AJ9</f>
        <v>4</v>
      </c>
      <c r="J9" t="s">
        <v>16</v>
      </c>
      <c r="K9">
        <f>AU9</f>
        <v>1</v>
      </c>
      <c r="L9">
        <f>AV9</f>
        <v>1</v>
      </c>
      <c r="M9" t="str">
        <f>IF(AM9="クリーチャー",K9&amp;"/"&amp;L9,"")</f>
        <v>1/1</v>
      </c>
      <c r="R9" t="s">
        <v>11</v>
      </c>
      <c r="S9" t="s">
        <v>32</v>
      </c>
      <c r="T9" t="str">
        <f>AK9</f>
        <v>悟った苦行者</v>
      </c>
      <c r="W9" t="s">
        <v>12</v>
      </c>
      <c r="X9" t="s">
        <v>11</v>
      </c>
      <c r="Y9" s="6"/>
      <c r="Z9" s="11" t="s">
        <v>1983</v>
      </c>
      <c r="AA9" t="str">
        <f>IF(SEARCH(LEFT($C$3,2),Z9,1)&lt;15,$C$3,"")</f>
        <v>絆魂</v>
      </c>
      <c r="AB9" t="str">
        <f>IF(ISERR(SEARCH("召",Z9,1)),"","召喚")</f>
        <v/>
      </c>
      <c r="AC9" t="str">
        <f>IF(ISERR(SEARCH("与",Z9,1)),"","与える")</f>
        <v/>
      </c>
      <c r="AD9" t="str">
        <f>IF(ISERR(SEARCH("得",Z9,1)),"","得る")</f>
        <v/>
      </c>
      <c r="AE9" t="b">
        <f>OR(AC9="与える",AD9="得る")</f>
        <v>0</v>
      </c>
      <c r="AF9" s="4">
        <v>5</v>
      </c>
      <c r="AG9" s="3" t="s">
        <v>152</v>
      </c>
      <c r="AH9" s="2" t="s">
        <v>37</v>
      </c>
      <c r="AI9" s="2" t="s">
        <v>276</v>
      </c>
      <c r="AJ9" s="2">
        <v>4</v>
      </c>
      <c r="AK9" s="2" t="s">
        <v>2035</v>
      </c>
      <c r="AL9" s="2" t="s">
        <v>2034</v>
      </c>
      <c r="AM9" s="2" t="s">
        <v>4</v>
      </c>
      <c r="AN9" s="2" t="s">
        <v>442</v>
      </c>
      <c r="AO9" s="2" t="s">
        <v>2033</v>
      </c>
      <c r="AP9" s="2"/>
      <c r="AQ9" s="2" t="s">
        <v>1983</v>
      </c>
      <c r="AR9" s="2"/>
      <c r="AS9" s="2"/>
      <c r="AT9" s="2"/>
      <c r="AU9" s="2">
        <v>1</v>
      </c>
      <c r="AV9" s="2">
        <v>1</v>
      </c>
      <c r="AW9" s="2" t="s">
        <v>1983</v>
      </c>
    </row>
    <row r="10" spans="1:49" x14ac:dyDescent="0.4">
      <c r="A10" t="str">
        <f>B10&amp;C10&amp;E10&amp;F10&amp;H10&amp;I10&amp;J10&amp;M10&amp;N10&amp;O10&amp;P10&amp;Q10&amp;R10&amp;S10&amp;T10&amp;U10&amp;V10&amp;W10&amp;X10&amp;Y10</f>
        <v>|ORI|白|11|3/3|《[[戦乱の神託者]]》|</v>
      </c>
      <c r="B10" t="s">
        <v>16</v>
      </c>
      <c r="C10" t="str">
        <f>AG10</f>
        <v>ORI</v>
      </c>
      <c r="D10">
        <f>IF(AG10="","",VLOOKUP(C10,[1]tnpl!$Z$1:$AA$11,2,TRUE))</f>
        <v>1</v>
      </c>
      <c r="E10" t="s">
        <v>16</v>
      </c>
      <c r="F10" t="str">
        <f>AH10</f>
        <v>白</v>
      </c>
      <c r="G10">
        <f>IF(AH10="","",VLOOKUP(F10,[1]tnpl!$X$1:$Y$16,2,TRUE))</f>
        <v>1</v>
      </c>
      <c r="H10" t="s">
        <v>16</v>
      </c>
      <c r="I10">
        <f>AJ10</f>
        <v>11</v>
      </c>
      <c r="J10" t="s">
        <v>16</v>
      </c>
      <c r="K10">
        <f>AU10</f>
        <v>3</v>
      </c>
      <c r="L10">
        <f>AV10</f>
        <v>3</v>
      </c>
      <c r="M10" t="str">
        <f>IF(AM10="クリーチャー",K10&amp;"/"&amp;L10,"")</f>
        <v>3/3</v>
      </c>
      <c r="R10" t="s">
        <v>11</v>
      </c>
      <c r="S10" t="s">
        <v>32</v>
      </c>
      <c r="T10" t="str">
        <f>AK10</f>
        <v>戦乱の神託者</v>
      </c>
      <c r="W10" t="s">
        <v>12</v>
      </c>
      <c r="X10" t="s">
        <v>11</v>
      </c>
      <c r="Y10" s="6"/>
      <c r="Z10" s="11" t="s">
        <v>2030</v>
      </c>
      <c r="AA10" t="str">
        <f>IF(SEARCH(LEFT($C$3,2),Z10,1)&lt;15,$C$3,"")</f>
        <v>絆魂</v>
      </c>
      <c r="AB10" t="str">
        <f>IF(ISERR(SEARCH("召",Z10,1)),"","召喚")</f>
        <v/>
      </c>
      <c r="AC10" t="str">
        <f>IF(ISERR(SEARCH("与",Z10,1)),"","与える")</f>
        <v/>
      </c>
      <c r="AD10" t="str">
        <f>IF(ISERR(SEARCH("得",Z10,1)),"","得る")</f>
        <v/>
      </c>
      <c r="AE10" t="b">
        <f>OR(AC10="与える",AD10="得る")</f>
        <v>0</v>
      </c>
      <c r="AF10" s="4">
        <v>23</v>
      </c>
      <c r="AG10" s="3" t="s">
        <v>152</v>
      </c>
      <c r="AH10" s="2" t="s">
        <v>37</v>
      </c>
      <c r="AI10" s="2" t="s">
        <v>272</v>
      </c>
      <c r="AJ10" s="2">
        <v>11</v>
      </c>
      <c r="AK10" s="2" t="s">
        <v>2032</v>
      </c>
      <c r="AL10" s="2" t="s">
        <v>2031</v>
      </c>
      <c r="AM10" s="2" t="s">
        <v>4</v>
      </c>
      <c r="AN10" s="2" t="s">
        <v>371</v>
      </c>
      <c r="AO10" s="2" t="s">
        <v>701</v>
      </c>
      <c r="AP10" s="2"/>
      <c r="AQ10" s="2" t="s">
        <v>2030</v>
      </c>
      <c r="AR10" s="2"/>
      <c r="AS10" s="2"/>
      <c r="AT10" s="2"/>
      <c r="AU10" s="2">
        <v>3</v>
      </c>
      <c r="AV10" s="2">
        <v>3</v>
      </c>
      <c r="AW10" s="2" t="s">
        <v>2030</v>
      </c>
    </row>
    <row r="11" spans="1:49" x14ac:dyDescent="0.4">
      <c r="A11" t="str">
        <f>B11&amp;C11&amp;E11&amp;F11&amp;H11&amp;I11&amp;J11&amp;M11&amp;N11&amp;O11&amp;P11&amp;Q11&amp;R11&amp;S11&amp;T11&amp;V11&amp;W11&amp;X11&amp;Y11</f>
        <v/>
      </c>
      <c r="Z11"/>
    </row>
    <row r="12" spans="1:49" x14ac:dyDescent="0.4">
      <c r="A12" t="str">
        <f>B12&amp;C12&amp;E12&amp;F12&amp;H12&amp;I12&amp;J12&amp;M12&amp;N12&amp;O12&amp;P12&amp;Q12&amp;R12&amp;S12&amp;T12&amp;V12&amp;W12&amp;X12&amp;Y12</f>
        <v>**戦乱のゼンディカーブロック</v>
      </c>
      <c r="B12" t="s">
        <v>185</v>
      </c>
      <c r="C12" t="s">
        <v>2029</v>
      </c>
    </row>
    <row r="13" spans="1:49" x14ac:dyDescent="0.4">
      <c r="A13" t="str">
        <f>B13&amp;C13&amp;E13&amp;F13&amp;H13&amp;I13&amp;J13&amp;M13&amp;N13&amp;O13&amp;P13&amp;Q13&amp;R13&amp;S13&amp;T13&amp;U13&amp;V13&amp;W13&amp;X13&amp;Y13</f>
        <v>|LEFT:50|LEFT:50|LEFT:50|LEFT:50|LEFT:500|c</v>
      </c>
      <c r="B13" t="s">
        <v>16</v>
      </c>
      <c r="C13" t="s">
        <v>28</v>
      </c>
      <c r="E13" t="s">
        <v>16</v>
      </c>
      <c r="F13" t="s">
        <v>28</v>
      </c>
      <c r="H13" t="s">
        <v>16</v>
      </c>
      <c r="I13" t="s">
        <v>28</v>
      </c>
      <c r="J13" t="s">
        <v>16</v>
      </c>
      <c r="M13" t="s">
        <v>28</v>
      </c>
      <c r="R13" t="s">
        <v>11</v>
      </c>
      <c r="T13" t="s">
        <v>26</v>
      </c>
      <c r="X13" t="s">
        <v>11</v>
      </c>
      <c r="Y13" t="s">
        <v>25</v>
      </c>
    </row>
    <row r="14" spans="1:49" x14ac:dyDescent="0.4">
      <c r="A14" t="str">
        <f>B14&amp;C14&amp;E14&amp;F14&amp;H14&amp;I14&amp;J14&amp;M14&amp;N14&amp;O14&amp;P14&amp;Q14&amp;R14&amp;S14&amp;T14&amp;U14&amp;V14&amp;W14&amp;X14&amp;Y14</f>
        <v>|セット|色|コスト|P/T|カード名|</v>
      </c>
      <c r="B14" t="s">
        <v>16</v>
      </c>
      <c r="C14" t="s">
        <v>24</v>
      </c>
      <c r="E14" t="s">
        <v>16</v>
      </c>
      <c r="F14" t="s">
        <v>23</v>
      </c>
      <c r="H14" t="s">
        <v>16</v>
      </c>
      <c r="I14" t="s">
        <v>22</v>
      </c>
      <c r="J14" t="s">
        <v>16</v>
      </c>
      <c r="K14" t="s">
        <v>21</v>
      </c>
      <c r="L14" t="s">
        <v>20</v>
      </c>
      <c r="M14" t="str">
        <f>K14&amp;"/"&amp;L14</f>
        <v>P/T</v>
      </c>
      <c r="R14" t="s">
        <v>11</v>
      </c>
      <c r="T14" t="s">
        <v>18</v>
      </c>
      <c r="X14" t="s">
        <v>11</v>
      </c>
      <c r="AE14" t="b">
        <f>OR(AC14="与える",AD14="得る")</f>
        <v>0</v>
      </c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</row>
    <row r="15" spans="1:49" x14ac:dyDescent="0.4">
      <c r="A15" t="str">
        <f>B15&amp;C15&amp;E15&amp;F15&amp;H15&amp;I15&amp;J15&amp;M15&amp;N15&amp;O15&amp;P15&amp;Q15&amp;R15&amp;S15&amp;T15&amp;U15&amp;V15&amp;W15&amp;X15&amp;Y15</f>
        <v>|BFZ|白|8|4/6|《[[フェリダーの君主]]》|</v>
      </c>
      <c r="B15" t="s">
        <v>16</v>
      </c>
      <c r="C15" t="str">
        <f>AG15</f>
        <v>BFZ</v>
      </c>
      <c r="D15">
        <f>IF(AG15="","",VLOOKUP(C15,[1]tnpl!$Z$1:$AA$11,2,TRUE))</f>
        <v>2</v>
      </c>
      <c r="E15" t="s">
        <v>16</v>
      </c>
      <c r="F15" t="str">
        <f>AH15</f>
        <v>白</v>
      </c>
      <c r="G15">
        <f>IF(AH15="","",VLOOKUP(F15,[1]tnpl!$X$1:$Y$16,2,TRUE))</f>
        <v>1</v>
      </c>
      <c r="H15" t="s">
        <v>16</v>
      </c>
      <c r="I15">
        <f>AJ15</f>
        <v>8</v>
      </c>
      <c r="J15" t="s">
        <v>16</v>
      </c>
      <c r="K15">
        <f>AU15</f>
        <v>4</v>
      </c>
      <c r="L15">
        <f>AV15</f>
        <v>6</v>
      </c>
      <c r="M15" t="str">
        <f>IF(AM15="クリーチャー",K15&amp;"/"&amp;L15,"")</f>
        <v>4/6</v>
      </c>
      <c r="R15" t="s">
        <v>11</v>
      </c>
      <c r="S15" t="s">
        <v>32</v>
      </c>
      <c r="T15" t="str">
        <f>AK15</f>
        <v>フェリダーの君主</v>
      </c>
      <c r="W15" t="s">
        <v>12</v>
      </c>
      <c r="X15" t="s">
        <v>11</v>
      </c>
      <c r="Y15" s="6"/>
      <c r="Z15" s="11" t="s">
        <v>440</v>
      </c>
      <c r="AA15" t="str">
        <f>IF(SEARCH(LEFT($C$3,2),Z15,1)&lt;15,$C$3,"")</f>
        <v>絆魂</v>
      </c>
      <c r="AB15" t="str">
        <f>IF(ISERR(SEARCH("召",Z15,1)),"","召喚")</f>
        <v/>
      </c>
      <c r="AC15" t="str">
        <f>IF(ISERR(SEARCH("与",Z15,1)),"","与える")</f>
        <v/>
      </c>
      <c r="AD15" t="str">
        <f>IF(ISERR(SEARCH("得",Z15,1)),"","得る")</f>
        <v/>
      </c>
      <c r="AE15" t="b">
        <f>OR(AC15="与える",AD15="得る")</f>
        <v>0</v>
      </c>
      <c r="AF15" s="4">
        <v>277</v>
      </c>
      <c r="AG15" s="3" t="s">
        <v>123</v>
      </c>
      <c r="AH15" s="2" t="s">
        <v>37</v>
      </c>
      <c r="AI15" s="2" t="s">
        <v>280</v>
      </c>
      <c r="AJ15" s="2">
        <v>8</v>
      </c>
      <c r="AK15" s="2" t="s">
        <v>444</v>
      </c>
      <c r="AL15" s="2" t="s">
        <v>443</v>
      </c>
      <c r="AM15" s="2" t="s">
        <v>4</v>
      </c>
      <c r="AN15" s="2" t="s">
        <v>442</v>
      </c>
      <c r="AO15" s="2" t="s">
        <v>441</v>
      </c>
      <c r="AP15" s="2"/>
      <c r="AQ15" s="2" t="s">
        <v>440</v>
      </c>
      <c r="AR15" s="2"/>
      <c r="AS15" s="2"/>
      <c r="AT15" s="2"/>
      <c r="AU15" s="2">
        <v>4</v>
      </c>
      <c r="AV15" s="2">
        <v>6</v>
      </c>
      <c r="AW15" s="2" t="s">
        <v>440</v>
      </c>
    </row>
    <row r="16" spans="1:49" x14ac:dyDescent="0.4">
      <c r="A16" t="str">
        <f>B16&amp;C16&amp;E16&amp;F16&amp;H16&amp;I16&amp;J16&amp;M16&amp;N16&amp;O16&amp;P16&amp;Q16&amp;R16&amp;S16&amp;T16&amp;U16&amp;V16&amp;W16&amp;X16&amp;Y16</f>
        <v>|OGW|黒|12|3/4|《[[ゲトの裏切り者、カリタス]]》|</v>
      </c>
      <c r="B16" t="s">
        <v>16</v>
      </c>
      <c r="C16" t="str">
        <f>AG16</f>
        <v>OGW</v>
      </c>
      <c r="D16">
        <f>IF(AG16="","",VLOOKUP(C16,[1]tnpl!$Z$1:$AA$11,2,TRUE))</f>
        <v>3</v>
      </c>
      <c r="E16" t="s">
        <v>16</v>
      </c>
      <c r="F16" t="str">
        <f>AH16</f>
        <v>黒</v>
      </c>
      <c r="G16">
        <f>IF(AH16="","",VLOOKUP(F16,[1]tnpl!$X$1:$Y$16,2,TRUE))</f>
        <v>3</v>
      </c>
      <c r="H16" t="s">
        <v>16</v>
      </c>
      <c r="I16">
        <f>AJ16</f>
        <v>12</v>
      </c>
      <c r="J16" t="s">
        <v>16</v>
      </c>
      <c r="K16">
        <f>AU16</f>
        <v>3</v>
      </c>
      <c r="L16">
        <f>AV16</f>
        <v>4</v>
      </c>
      <c r="M16" t="str">
        <f>IF(AM16="クリーチャー",K16&amp;"/"&amp;L16,"")</f>
        <v>3/4</v>
      </c>
      <c r="R16" t="s">
        <v>11</v>
      </c>
      <c r="S16" t="s">
        <v>32</v>
      </c>
      <c r="T16" t="str">
        <f>AK16</f>
        <v>ゲトの裏切り者、カリタス</v>
      </c>
      <c r="W16" t="s">
        <v>12</v>
      </c>
      <c r="X16" t="s">
        <v>11</v>
      </c>
      <c r="Y16" s="6"/>
      <c r="Z16" t="s">
        <v>2024</v>
      </c>
      <c r="AA16" t="str">
        <f>IF(SEARCH(LEFT($C$3,2),Z16,1)&lt;15,$C$3,"")</f>
        <v>絆魂</v>
      </c>
      <c r="AC16" t="str">
        <f>IF(ISERR(SEARCH("与",Z16,1)),"","与える")</f>
        <v/>
      </c>
      <c r="AD16" t="str">
        <f>IF(ISERR(SEARCH("得",Z16,1)),"","得る")</f>
        <v/>
      </c>
      <c r="AE16" t="b">
        <f>OR(AC16="与える",AD16="得る")</f>
        <v>0</v>
      </c>
      <c r="AF16" s="4">
        <v>503</v>
      </c>
      <c r="AG16" s="3" t="s">
        <v>119</v>
      </c>
      <c r="AH16" s="2" t="s">
        <v>40</v>
      </c>
      <c r="AI16" s="2" t="s">
        <v>280</v>
      </c>
      <c r="AJ16" s="2">
        <v>12</v>
      </c>
      <c r="AK16" s="2" t="s">
        <v>2028</v>
      </c>
      <c r="AL16" s="2" t="s">
        <v>2027</v>
      </c>
      <c r="AM16" s="2" t="s">
        <v>4</v>
      </c>
      <c r="AN16" s="2" t="s">
        <v>884</v>
      </c>
      <c r="AO16" s="2" t="s">
        <v>324</v>
      </c>
      <c r="AP16" s="2"/>
      <c r="AQ16" s="2" t="s">
        <v>1983</v>
      </c>
      <c r="AR16" s="2" t="s">
        <v>2026</v>
      </c>
      <c r="AS16" s="2" t="s">
        <v>2025</v>
      </c>
      <c r="AT16" s="2"/>
      <c r="AU16" s="2">
        <v>3</v>
      </c>
      <c r="AV16" s="2">
        <v>4</v>
      </c>
      <c r="AW16" s="2" t="s">
        <v>2024</v>
      </c>
    </row>
    <row r="17" spans="1:49" x14ac:dyDescent="0.4">
      <c r="A17" t="str">
        <f>B17&amp;C17&amp;E17&amp;F17&amp;H17&amp;I17&amp;J17&amp;M17&amp;N17&amp;O17&amp;P17&amp;Q17&amp;R17&amp;S17&amp;T17&amp;V17&amp;W17&amp;X17&amp;Y17</f>
        <v/>
      </c>
      <c r="Z17"/>
    </row>
    <row r="18" spans="1:49" x14ac:dyDescent="0.4">
      <c r="A18" t="str">
        <f>B18&amp;C18&amp;E18&amp;F18&amp;H18&amp;I18&amp;J18&amp;M18&amp;N18&amp;O18&amp;P18&amp;Q18&amp;R18&amp;S18&amp;T18&amp;V18&amp;W18&amp;X18&amp;Y18</f>
        <v>**イニストラードを覆う影ブロック</v>
      </c>
      <c r="B18" t="s">
        <v>185</v>
      </c>
      <c r="C18" t="s">
        <v>2023</v>
      </c>
    </row>
    <row r="19" spans="1:49" x14ac:dyDescent="0.4">
      <c r="A19" t="str">
        <f t="shared" ref="A19:A29" si="0">B19&amp;C19&amp;E19&amp;F19&amp;H19&amp;I19&amp;J19&amp;M19&amp;N19&amp;O19&amp;P19&amp;Q19&amp;R19&amp;S19&amp;T19&amp;U19&amp;V19&amp;W19&amp;X19&amp;Y19</f>
        <v>|LEFT:50|LEFT:50|LEFT:50|LEFT:50|LEFT:500|c</v>
      </c>
      <c r="B19" t="s">
        <v>16</v>
      </c>
      <c r="C19" t="s">
        <v>28</v>
      </c>
      <c r="E19" t="s">
        <v>16</v>
      </c>
      <c r="F19" t="s">
        <v>28</v>
      </c>
      <c r="H19" t="s">
        <v>16</v>
      </c>
      <c r="I19" t="s">
        <v>28</v>
      </c>
      <c r="J19" t="s">
        <v>16</v>
      </c>
      <c r="M19" t="s">
        <v>28</v>
      </c>
      <c r="R19" t="s">
        <v>11</v>
      </c>
      <c r="T19" t="s">
        <v>26</v>
      </c>
      <c r="X19" t="s">
        <v>11</v>
      </c>
      <c r="Y19" t="s">
        <v>25</v>
      </c>
    </row>
    <row r="20" spans="1:49" x14ac:dyDescent="0.4">
      <c r="A20" t="str">
        <f t="shared" si="0"/>
        <v>|セット|色|コスト|P/T|カード名|</v>
      </c>
      <c r="B20" t="s">
        <v>16</v>
      </c>
      <c r="C20" t="s">
        <v>24</v>
      </c>
      <c r="E20" t="s">
        <v>16</v>
      </c>
      <c r="F20" t="s">
        <v>23</v>
      </c>
      <c r="H20" t="s">
        <v>16</v>
      </c>
      <c r="I20" t="s">
        <v>22</v>
      </c>
      <c r="J20" t="s">
        <v>16</v>
      </c>
      <c r="K20" t="s">
        <v>21</v>
      </c>
      <c r="L20" t="s">
        <v>20</v>
      </c>
      <c r="M20" t="str">
        <f>K20&amp;"/"&amp;L20</f>
        <v>P/T</v>
      </c>
      <c r="R20" t="s">
        <v>11</v>
      </c>
      <c r="T20" t="s">
        <v>18</v>
      </c>
      <c r="X20" t="s">
        <v>11</v>
      </c>
      <c r="AE20" t="b">
        <f t="shared" ref="AE20:AE29" si="1">OR(AC20="与える",AD20="得る")</f>
        <v>0</v>
      </c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</row>
    <row r="21" spans="1:49" x14ac:dyDescent="0.4">
      <c r="A21" t="str">
        <f t="shared" si="0"/>
        <v>|SOI|白|10|3/1|《[[近野の司祭]]》|</v>
      </c>
      <c r="B21" t="s">
        <v>16</v>
      </c>
      <c r="C21" t="str">
        <f t="shared" ref="C21:C29" si="2">AG21</f>
        <v>SOI</v>
      </c>
      <c r="D21">
        <f>IF(AG21="","",VLOOKUP(C21,[1]tnpl!$Z$1:$AA$11,2,TRUE))</f>
        <v>4</v>
      </c>
      <c r="E21" t="s">
        <v>16</v>
      </c>
      <c r="F21" t="str">
        <f t="shared" ref="F21:F29" si="3">AH21</f>
        <v>白</v>
      </c>
      <c r="G21">
        <f>IF(AH21="","",VLOOKUP(F21,[1]tnpl!$X$1:$Y$16,2,TRUE))</f>
        <v>1</v>
      </c>
      <c r="H21" t="s">
        <v>16</v>
      </c>
      <c r="I21">
        <f>AJ21</f>
        <v>10</v>
      </c>
      <c r="J21" t="s">
        <v>16</v>
      </c>
      <c r="K21">
        <f t="shared" ref="K21:K29" si="4">AU21</f>
        <v>3</v>
      </c>
      <c r="L21">
        <f t="shared" ref="L21:L29" si="5">AV21</f>
        <v>1</v>
      </c>
      <c r="M21" t="str">
        <f t="shared" ref="M21:M29" si="6">IF(AM21="クリーチャー",K21&amp;"/"&amp;L21,"")</f>
        <v>3/1</v>
      </c>
      <c r="R21" t="s">
        <v>11</v>
      </c>
      <c r="S21" t="s">
        <v>32</v>
      </c>
      <c r="T21" t="str">
        <f t="shared" ref="T21:T29" si="7">AK21</f>
        <v>近野の司祭</v>
      </c>
      <c r="U21" t="str">
        <f t="shared" ref="U21:U29" si="8">IF(I21=0,"&gt;","")</f>
        <v/>
      </c>
      <c r="V21" t="str">
        <f>IF(I21=0,VLOOKUP(T21,[1]Sheet4!A:B,2,TRUE),"")</f>
        <v/>
      </c>
      <c r="W21" t="s">
        <v>12</v>
      </c>
      <c r="X21" t="s">
        <v>11</v>
      </c>
      <c r="Y21" s="6"/>
      <c r="Z21" t="s">
        <v>109</v>
      </c>
      <c r="AA21" t="str">
        <f t="shared" ref="AA21:AA29" si="9">IF(SEARCH(LEFT($C$3,2),Z21,1)&lt;15,$C$3,"")</f>
        <v>絆魂</v>
      </c>
      <c r="AC21" t="str">
        <f t="shared" ref="AC21:AC29" si="10">IF(ISERR(SEARCH("与",Z21,1)),"","与える")</f>
        <v/>
      </c>
      <c r="AD21" t="str">
        <f>IF(ISERR(SEARCH("得",Z21,1)),"","得る")</f>
        <v/>
      </c>
      <c r="AE21" t="b">
        <f t="shared" si="1"/>
        <v>0</v>
      </c>
      <c r="AF21" s="4">
        <v>554</v>
      </c>
      <c r="AG21" s="3" t="s">
        <v>87</v>
      </c>
      <c r="AH21" s="2" t="s">
        <v>37</v>
      </c>
      <c r="AI21" s="2" t="s">
        <v>272</v>
      </c>
      <c r="AJ21" s="2">
        <v>10</v>
      </c>
      <c r="AK21" s="2" t="s">
        <v>110</v>
      </c>
      <c r="AL21" s="2" t="s">
        <v>556</v>
      </c>
      <c r="AM21" s="2" t="s">
        <v>4</v>
      </c>
      <c r="AN21" s="2" t="s">
        <v>371</v>
      </c>
      <c r="AO21" s="2" t="s">
        <v>701</v>
      </c>
      <c r="AP21" s="2"/>
      <c r="AQ21" s="2" t="s">
        <v>2022</v>
      </c>
      <c r="AR21" s="2" t="s">
        <v>2021</v>
      </c>
      <c r="AS21" s="2"/>
      <c r="AT21" s="2"/>
      <c r="AU21" s="2">
        <v>3</v>
      </c>
      <c r="AV21" s="2">
        <v>1</v>
      </c>
      <c r="AW21" s="2" t="s">
        <v>109</v>
      </c>
    </row>
    <row r="22" spans="1:49" x14ac:dyDescent="0.4">
      <c r="A22" t="str">
        <f t="shared" si="0"/>
        <v>|SOI|黒|10|1/3|《[[遠沼の亡霊]]》|</v>
      </c>
      <c r="B22" t="s">
        <v>16</v>
      </c>
      <c r="C22" t="str">
        <f t="shared" si="2"/>
        <v>SOI</v>
      </c>
      <c r="D22">
        <f>IF(AG22="","",VLOOKUP(C22,[1]tnpl!$Z$1:$AA$11,2,TRUE))</f>
        <v>4</v>
      </c>
      <c r="E22" t="s">
        <v>16</v>
      </c>
      <c r="F22" t="str">
        <f t="shared" si="3"/>
        <v>黒</v>
      </c>
      <c r="G22">
        <f>IF(AH22="","",VLOOKUP(F22,[1]tnpl!$X$1:$Y$16,2,TRUE))</f>
        <v>3</v>
      </c>
      <c r="H22" t="s">
        <v>16</v>
      </c>
      <c r="I22">
        <f>AJ22</f>
        <v>10</v>
      </c>
      <c r="J22" t="s">
        <v>16</v>
      </c>
      <c r="K22">
        <f t="shared" si="4"/>
        <v>1</v>
      </c>
      <c r="L22">
        <f t="shared" si="5"/>
        <v>3</v>
      </c>
      <c r="M22" t="str">
        <f t="shared" si="6"/>
        <v>1/3</v>
      </c>
      <c r="R22" t="s">
        <v>11</v>
      </c>
      <c r="S22" t="s">
        <v>32</v>
      </c>
      <c r="T22" t="str">
        <f t="shared" si="7"/>
        <v>遠沼の亡霊</v>
      </c>
      <c r="U22" t="str">
        <f t="shared" si="8"/>
        <v/>
      </c>
      <c r="V22" t="str">
        <f>IF(I22=0,VLOOKUP(T22,[1]Sheet4!A:B,2,TRUE),"")</f>
        <v/>
      </c>
      <c r="W22" t="s">
        <v>12</v>
      </c>
      <c r="X22" t="s">
        <v>11</v>
      </c>
      <c r="Y22" s="6"/>
      <c r="Z22" t="s">
        <v>1367</v>
      </c>
      <c r="AA22" t="str">
        <f t="shared" si="9"/>
        <v>絆魂</v>
      </c>
      <c r="AB22" t="str">
        <f t="shared" ref="AB22:AB29" si="11">IF(ISERR(SEARCH("召",Z22,1)),"","召喚")</f>
        <v/>
      </c>
      <c r="AC22" t="str">
        <f t="shared" si="10"/>
        <v/>
      </c>
      <c r="AD22" t="str">
        <f>IF(ISERR(SEARCH("得",Z22,1)),"","得る")</f>
        <v/>
      </c>
      <c r="AE22" t="b">
        <f t="shared" si="1"/>
        <v>0</v>
      </c>
      <c r="AF22" s="4">
        <v>613</v>
      </c>
      <c r="AG22" s="3" t="s">
        <v>87</v>
      </c>
      <c r="AH22" s="2" t="s">
        <v>40</v>
      </c>
      <c r="AI22" s="2" t="s">
        <v>276</v>
      </c>
      <c r="AJ22" s="2">
        <v>10</v>
      </c>
      <c r="AK22" s="2" t="s">
        <v>1369</v>
      </c>
      <c r="AL22" s="2" t="s">
        <v>1368</v>
      </c>
      <c r="AM22" s="2" t="s">
        <v>4</v>
      </c>
      <c r="AN22" s="2" t="s">
        <v>446</v>
      </c>
      <c r="AO22" s="2"/>
      <c r="AP22" s="2"/>
      <c r="AQ22" s="2" t="s">
        <v>1367</v>
      </c>
      <c r="AR22" s="2"/>
      <c r="AS22" s="2"/>
      <c r="AT22" s="2"/>
      <c r="AU22" s="2">
        <v>1</v>
      </c>
      <c r="AV22" s="2">
        <v>3</v>
      </c>
      <c r="AW22" s="2" t="s">
        <v>1367</v>
      </c>
    </row>
    <row r="23" spans="1:49" x14ac:dyDescent="0.4">
      <c r="A23" t="str">
        <f t="shared" si="0"/>
        <v>|SOI|黒|12|2/2|《[[甘やかす貴種]]》|</v>
      </c>
      <c r="B23" t="s">
        <v>16</v>
      </c>
      <c r="C23" t="str">
        <f t="shared" si="2"/>
        <v>SOI</v>
      </c>
      <c r="D23">
        <f>IF(AG23="","",VLOOKUP(C23,[1]tnpl!$Z$1:$AA$11,2,TRUE))</f>
        <v>4</v>
      </c>
      <c r="E23" t="s">
        <v>16</v>
      </c>
      <c r="F23" t="str">
        <f t="shared" si="3"/>
        <v>黒</v>
      </c>
      <c r="G23">
        <f>IF(AH23="","",VLOOKUP(F23,[1]tnpl!$X$1:$Y$16,2,TRUE))</f>
        <v>3</v>
      </c>
      <c r="H23" t="s">
        <v>16</v>
      </c>
      <c r="I23">
        <f>AJ23</f>
        <v>12</v>
      </c>
      <c r="J23" t="s">
        <v>16</v>
      </c>
      <c r="K23">
        <f t="shared" si="4"/>
        <v>2</v>
      </c>
      <c r="L23">
        <f t="shared" si="5"/>
        <v>2</v>
      </c>
      <c r="M23" t="str">
        <f t="shared" si="6"/>
        <v>2/2</v>
      </c>
      <c r="R23" t="s">
        <v>11</v>
      </c>
      <c r="S23" t="s">
        <v>32</v>
      </c>
      <c r="T23" t="str">
        <f t="shared" si="7"/>
        <v>甘やかす貴種</v>
      </c>
      <c r="U23" t="str">
        <f t="shared" si="8"/>
        <v/>
      </c>
      <c r="V23" t="str">
        <f>IF(I23=0,VLOOKUP(T23,[1]Sheet4!A:B,2,TRUE),"")</f>
        <v/>
      </c>
      <c r="W23" t="s">
        <v>12</v>
      </c>
      <c r="X23" t="s">
        <v>11</v>
      </c>
      <c r="Y23" s="6"/>
      <c r="Z23" s="11" t="s">
        <v>2017</v>
      </c>
      <c r="AA23" t="str">
        <f t="shared" si="9"/>
        <v>絆魂</v>
      </c>
      <c r="AB23" t="str">
        <f t="shared" si="11"/>
        <v/>
      </c>
      <c r="AC23" t="str">
        <f t="shared" si="10"/>
        <v/>
      </c>
      <c r="AD23" t="str">
        <f>IF(ISERR(SEARCH("得",Z23,1)),"","得る")</f>
        <v/>
      </c>
      <c r="AE23" t="b">
        <f t="shared" si="1"/>
        <v>0</v>
      </c>
      <c r="AF23" s="4">
        <v>627</v>
      </c>
      <c r="AG23" s="3" t="s">
        <v>87</v>
      </c>
      <c r="AH23" s="2" t="s">
        <v>40</v>
      </c>
      <c r="AI23" s="2" t="s">
        <v>272</v>
      </c>
      <c r="AJ23" s="2">
        <v>12</v>
      </c>
      <c r="AK23" s="2" t="s">
        <v>2020</v>
      </c>
      <c r="AL23" s="2" t="s">
        <v>2019</v>
      </c>
      <c r="AM23" s="2" t="s">
        <v>4</v>
      </c>
      <c r="AN23" s="2" t="s">
        <v>884</v>
      </c>
      <c r="AO23" s="2"/>
      <c r="AP23" s="2"/>
      <c r="AQ23" s="2" t="s">
        <v>1983</v>
      </c>
      <c r="AR23" s="2" t="s">
        <v>2018</v>
      </c>
      <c r="AS23" s="2"/>
      <c r="AT23" s="2"/>
      <c r="AU23" s="2">
        <v>2</v>
      </c>
      <c r="AV23" s="2">
        <v>2</v>
      </c>
      <c r="AW23" s="2" t="s">
        <v>2017</v>
      </c>
    </row>
    <row r="24" spans="1:49" x14ac:dyDescent="0.4">
      <c r="A24" t="str">
        <f t="shared" si="0"/>
        <v>|SOI|無色|0|15/13|《[[不敬の皇子、オーメンダール&gt;ウェストヴェイルの修道院]]》|</v>
      </c>
      <c r="B24" t="s">
        <v>16</v>
      </c>
      <c r="C24" t="str">
        <f t="shared" si="2"/>
        <v>SOI</v>
      </c>
      <c r="D24">
        <f>IF(AG24="","",VLOOKUP(C24,[1]tnpl!$Z$1:$AA$11,2,TRUE))</f>
        <v>4</v>
      </c>
      <c r="E24" t="s">
        <v>16</v>
      </c>
      <c r="F24" t="str">
        <f t="shared" si="3"/>
        <v>無色</v>
      </c>
      <c r="G24">
        <f>IF(AH24="","",VLOOKUP(F24,[1]tnpl!$X$1:$Y$16,2,TRUE))</f>
        <v>16</v>
      </c>
      <c r="H24" t="s">
        <v>16</v>
      </c>
      <c r="I24">
        <v>0</v>
      </c>
      <c r="J24" t="s">
        <v>16</v>
      </c>
      <c r="K24">
        <f t="shared" si="4"/>
        <v>15</v>
      </c>
      <c r="L24">
        <f t="shared" si="5"/>
        <v>13</v>
      </c>
      <c r="M24" t="str">
        <f t="shared" si="6"/>
        <v>15/13</v>
      </c>
      <c r="R24" t="s">
        <v>11</v>
      </c>
      <c r="S24" t="s">
        <v>32</v>
      </c>
      <c r="T24" t="str">
        <f t="shared" si="7"/>
        <v>不敬の皇子、オーメンダール</v>
      </c>
      <c r="U24" t="str">
        <f t="shared" si="8"/>
        <v>&gt;</v>
      </c>
      <c r="V24" t="str">
        <f>IF(I24=0,VLOOKUP(T24,[1]Sheet4!A:B,2,TRUE),"")</f>
        <v>ウェストヴェイルの修道院</v>
      </c>
      <c r="W24" t="s">
        <v>12</v>
      </c>
      <c r="X24" t="s">
        <v>11</v>
      </c>
      <c r="Y24" s="6"/>
      <c r="Z24" s="11" t="s">
        <v>928</v>
      </c>
      <c r="AA24" t="str">
        <f t="shared" si="9"/>
        <v>絆魂</v>
      </c>
      <c r="AB24" t="str">
        <f t="shared" si="11"/>
        <v/>
      </c>
      <c r="AC24" t="str">
        <f t="shared" si="10"/>
        <v/>
      </c>
      <c r="AD24" t="str">
        <f>IF(ISERR(SEARCH("得",Z24,1)),"","得る")</f>
        <v/>
      </c>
      <c r="AE24" t="b">
        <f t="shared" si="1"/>
        <v>0</v>
      </c>
      <c r="AF24" s="4">
        <v>748</v>
      </c>
      <c r="AG24" s="3" t="s">
        <v>87</v>
      </c>
      <c r="AH24" s="2" t="s">
        <v>50</v>
      </c>
      <c r="AI24" s="2" t="s">
        <v>7</v>
      </c>
      <c r="AJ24" s="2">
        <v>1</v>
      </c>
      <c r="AK24" s="2" t="s">
        <v>2016</v>
      </c>
      <c r="AL24" s="2" t="s">
        <v>929</v>
      </c>
      <c r="AM24" s="2" t="s">
        <v>4</v>
      </c>
      <c r="AN24" s="2" t="s">
        <v>717</v>
      </c>
      <c r="AO24" s="2"/>
      <c r="AP24" s="2"/>
      <c r="AQ24" s="2" t="s">
        <v>928</v>
      </c>
      <c r="AR24" s="2"/>
      <c r="AS24" s="2"/>
      <c r="AT24" s="2"/>
      <c r="AU24" s="2">
        <v>15</v>
      </c>
      <c r="AV24" s="2">
        <v>13</v>
      </c>
      <c r="AW24" s="2" t="s">
        <v>928</v>
      </c>
    </row>
    <row r="25" spans="1:49" x14ac:dyDescent="0.4">
      <c r="A25" t="str">
        <f t="shared" si="0"/>
        <v>|EMN|白|4|1/1|《[[単体騎手]]》|</v>
      </c>
      <c r="B25" t="s">
        <v>16</v>
      </c>
      <c r="C25" t="str">
        <f t="shared" si="2"/>
        <v>EMN</v>
      </c>
      <c r="D25">
        <f>IF(AG25="","",VLOOKUP(C25,[1]tnpl!$Z$1:$AA$11,2,TRUE))</f>
        <v>5</v>
      </c>
      <c r="E25" t="s">
        <v>16</v>
      </c>
      <c r="F25" t="str">
        <f t="shared" si="3"/>
        <v>白</v>
      </c>
      <c r="G25">
        <f>IF(AH25="","",VLOOKUP(F25,[1]tnpl!$X$1:$Y$16,2,TRUE))</f>
        <v>1</v>
      </c>
      <c r="H25" t="s">
        <v>16</v>
      </c>
      <c r="I25">
        <f>AJ25</f>
        <v>4</v>
      </c>
      <c r="J25" t="s">
        <v>16</v>
      </c>
      <c r="K25">
        <f t="shared" si="4"/>
        <v>1</v>
      </c>
      <c r="L25">
        <f t="shared" si="5"/>
        <v>1</v>
      </c>
      <c r="M25" t="str">
        <f t="shared" si="6"/>
        <v>1/1</v>
      </c>
      <c r="R25" t="s">
        <v>11</v>
      </c>
      <c r="S25" t="s">
        <v>32</v>
      </c>
      <c r="T25" t="str">
        <f t="shared" si="7"/>
        <v>単体騎手</v>
      </c>
      <c r="U25" t="str">
        <f t="shared" si="8"/>
        <v/>
      </c>
      <c r="V25" t="str">
        <f>IF(I25=0,VLOOKUP(T25,[1]Sheet4!A:B,2,TRUE),"")</f>
        <v/>
      </c>
      <c r="W25" t="s">
        <v>12</v>
      </c>
      <c r="X25" t="s">
        <v>11</v>
      </c>
      <c r="Y25" s="6"/>
      <c r="Z25" t="s">
        <v>1688</v>
      </c>
      <c r="AA25" t="str">
        <f t="shared" si="9"/>
        <v>絆魂</v>
      </c>
      <c r="AB25" t="str">
        <f t="shared" si="11"/>
        <v/>
      </c>
      <c r="AC25" t="str">
        <f t="shared" si="10"/>
        <v/>
      </c>
      <c r="AE25" t="b">
        <f t="shared" si="1"/>
        <v>0</v>
      </c>
      <c r="AF25" s="4">
        <v>757</v>
      </c>
      <c r="AG25" s="3" t="s">
        <v>9</v>
      </c>
      <c r="AH25" s="2" t="s">
        <v>37</v>
      </c>
      <c r="AI25" s="2" t="s">
        <v>272</v>
      </c>
      <c r="AJ25" s="2">
        <v>4</v>
      </c>
      <c r="AK25" s="2" t="s">
        <v>1692</v>
      </c>
      <c r="AL25" s="2" t="s">
        <v>1691</v>
      </c>
      <c r="AM25" s="2" t="s">
        <v>4</v>
      </c>
      <c r="AN25" s="2" t="s">
        <v>371</v>
      </c>
      <c r="AO25" s="2" t="s">
        <v>450</v>
      </c>
      <c r="AP25" s="2"/>
      <c r="AQ25" s="2" t="s">
        <v>1690</v>
      </c>
      <c r="AR25" s="2" t="s">
        <v>1689</v>
      </c>
      <c r="AS25" s="2"/>
      <c r="AT25" s="2"/>
      <c r="AU25" s="2">
        <v>1</v>
      </c>
      <c r="AV25" s="2">
        <v>1</v>
      </c>
      <c r="AW25" s="2" t="s">
        <v>1688</v>
      </c>
    </row>
    <row r="26" spans="1:49" x14ac:dyDescent="0.4">
      <c r="A26" t="str">
        <f t="shared" si="0"/>
        <v>|EMN|白|0|4/4|《[[同体騎手&gt;単体騎手]]》|</v>
      </c>
      <c r="B26" t="s">
        <v>16</v>
      </c>
      <c r="C26" t="str">
        <f t="shared" si="2"/>
        <v>EMN</v>
      </c>
      <c r="D26">
        <f>IF(AG26="","",VLOOKUP(C26,[1]tnpl!$Z$1:$AA$11,2,TRUE))</f>
        <v>5</v>
      </c>
      <c r="E26" t="s">
        <v>16</v>
      </c>
      <c r="F26" t="str">
        <f t="shared" si="3"/>
        <v>白</v>
      </c>
      <c r="G26">
        <f>IF(AH26="","",VLOOKUP(F26,[1]tnpl!$X$1:$Y$16,2,TRUE))</f>
        <v>1</v>
      </c>
      <c r="H26" t="s">
        <v>16</v>
      </c>
      <c r="I26">
        <v>0</v>
      </c>
      <c r="J26" t="s">
        <v>16</v>
      </c>
      <c r="K26">
        <f t="shared" si="4"/>
        <v>4</v>
      </c>
      <c r="L26">
        <f t="shared" si="5"/>
        <v>4</v>
      </c>
      <c r="M26" t="str">
        <f t="shared" si="6"/>
        <v>4/4</v>
      </c>
      <c r="R26" t="s">
        <v>11</v>
      </c>
      <c r="S26" t="s">
        <v>32</v>
      </c>
      <c r="T26" t="str">
        <f t="shared" si="7"/>
        <v>同体騎手</v>
      </c>
      <c r="U26" t="str">
        <f t="shared" si="8"/>
        <v>&gt;</v>
      </c>
      <c r="V26" t="str">
        <f>IF(I26=0,VLOOKUP(T26,[1]Sheet4!A:B,2,TRUE),"")</f>
        <v>単体騎手</v>
      </c>
      <c r="W26" t="s">
        <v>12</v>
      </c>
      <c r="X26" t="s">
        <v>11</v>
      </c>
      <c r="Y26" s="6"/>
      <c r="Z26" s="11" t="s">
        <v>1684</v>
      </c>
      <c r="AA26" t="str">
        <f t="shared" si="9"/>
        <v>絆魂</v>
      </c>
      <c r="AB26" t="str">
        <f t="shared" si="11"/>
        <v/>
      </c>
      <c r="AC26" t="str">
        <f t="shared" si="10"/>
        <v/>
      </c>
      <c r="AD26" t="str">
        <f>IF(ISERR(SEARCH("得",Z26,1)),"","得る")</f>
        <v/>
      </c>
      <c r="AE26" t="b">
        <f t="shared" si="1"/>
        <v>0</v>
      </c>
      <c r="AF26" s="4">
        <v>758</v>
      </c>
      <c r="AG26" s="3" t="s">
        <v>9</v>
      </c>
      <c r="AH26" s="2" t="s">
        <v>37</v>
      </c>
      <c r="AI26" s="2" t="s">
        <v>272</v>
      </c>
      <c r="AJ26" s="2">
        <v>1</v>
      </c>
      <c r="AK26" s="2" t="s">
        <v>1686</v>
      </c>
      <c r="AL26" s="2" t="s">
        <v>1685</v>
      </c>
      <c r="AM26" s="2" t="s">
        <v>4</v>
      </c>
      <c r="AN26" s="2" t="s">
        <v>404</v>
      </c>
      <c r="AO26" s="2" t="s">
        <v>410</v>
      </c>
      <c r="AP26" s="2"/>
      <c r="AQ26" s="2" t="s">
        <v>1684</v>
      </c>
      <c r="AR26" s="2"/>
      <c r="AS26" s="2"/>
      <c r="AT26" s="2"/>
      <c r="AU26" s="2">
        <v>4</v>
      </c>
      <c r="AV26" s="2">
        <v>4</v>
      </c>
      <c r="AW26" s="2" t="s">
        <v>1684</v>
      </c>
    </row>
    <row r="27" spans="1:49" x14ac:dyDescent="0.4">
      <c r="A27" t="str">
        <f t="shared" si="0"/>
        <v>|EMN|白|12|8/8|《[[折れた刃、ギセラ]]》|</v>
      </c>
      <c r="B27" t="s">
        <v>16</v>
      </c>
      <c r="C27" t="str">
        <f t="shared" si="2"/>
        <v>EMN</v>
      </c>
      <c r="D27">
        <f>IF(AG27="","",VLOOKUP(C27,[1]tnpl!$Z$1:$AA$11,2,TRUE))</f>
        <v>5</v>
      </c>
      <c r="E27" t="s">
        <v>16</v>
      </c>
      <c r="F27" t="str">
        <f t="shared" si="3"/>
        <v>白</v>
      </c>
      <c r="G27">
        <f>IF(AH27="","",VLOOKUP(F27,[1]tnpl!$X$1:$Y$16,2,TRUE))</f>
        <v>1</v>
      </c>
      <c r="H27" t="s">
        <v>16</v>
      </c>
      <c r="I27">
        <f>AJ27</f>
        <v>12</v>
      </c>
      <c r="J27" t="s">
        <v>16</v>
      </c>
      <c r="K27">
        <f t="shared" si="4"/>
        <v>8</v>
      </c>
      <c r="L27">
        <f t="shared" si="5"/>
        <v>8</v>
      </c>
      <c r="M27" t="str">
        <f t="shared" si="6"/>
        <v>8/8</v>
      </c>
      <c r="R27" t="s">
        <v>11</v>
      </c>
      <c r="S27" t="s">
        <v>32</v>
      </c>
      <c r="T27" t="str">
        <f t="shared" si="7"/>
        <v>折れた刃、ギセラ</v>
      </c>
      <c r="U27" t="str">
        <f t="shared" si="8"/>
        <v/>
      </c>
      <c r="V27" t="str">
        <f>IF(I27=0,VLOOKUP(T27,[1]Sheet4!A:B,2,TRUE),"")</f>
        <v/>
      </c>
      <c r="W27" t="s">
        <v>12</v>
      </c>
      <c r="X27" t="s">
        <v>11</v>
      </c>
      <c r="Y27" s="6"/>
      <c r="Z27" s="11" t="s">
        <v>914</v>
      </c>
      <c r="AA27" t="str">
        <f t="shared" si="9"/>
        <v>絆魂</v>
      </c>
      <c r="AB27" t="str">
        <f t="shared" si="11"/>
        <v/>
      </c>
      <c r="AC27" t="str">
        <f t="shared" si="10"/>
        <v/>
      </c>
      <c r="AD27" t="str">
        <f>IF(ISERR(SEARCH("得",Z27,1)),"","得る")</f>
        <v/>
      </c>
      <c r="AE27" t="b">
        <f t="shared" si="1"/>
        <v>0</v>
      </c>
      <c r="AF27" s="4">
        <v>765</v>
      </c>
      <c r="AG27" s="3" t="s">
        <v>9</v>
      </c>
      <c r="AH27" s="2" t="s">
        <v>37</v>
      </c>
      <c r="AI27" s="2" t="s">
        <v>280</v>
      </c>
      <c r="AJ27" s="2">
        <v>12</v>
      </c>
      <c r="AK27" s="2" t="s">
        <v>918</v>
      </c>
      <c r="AL27" s="2" t="s">
        <v>917</v>
      </c>
      <c r="AM27" s="2" t="s">
        <v>4</v>
      </c>
      <c r="AN27" s="2" t="s">
        <v>351</v>
      </c>
      <c r="AO27" s="2" t="s">
        <v>410</v>
      </c>
      <c r="AP27" s="2"/>
      <c r="AQ27" s="2" t="s">
        <v>916</v>
      </c>
      <c r="AR27" s="2" t="s">
        <v>915</v>
      </c>
      <c r="AS27" s="2"/>
      <c r="AT27" s="2"/>
      <c r="AU27" s="2">
        <v>8</v>
      </c>
      <c r="AV27" s="2">
        <v>8</v>
      </c>
      <c r="AW27" s="2" t="s">
        <v>914</v>
      </c>
    </row>
    <row r="28" spans="1:49" x14ac:dyDescent="0.4">
      <c r="A28" t="str">
        <f t="shared" si="0"/>
        <v>|EMN|白|0|9/10|《[[悪夢の声、ブリセラ&gt;折れた刃、ギセラ]]》|</v>
      </c>
      <c r="B28" t="s">
        <v>16</v>
      </c>
      <c r="C28" t="str">
        <f t="shared" si="2"/>
        <v>EMN</v>
      </c>
      <c r="D28">
        <f>IF(AG28="","",VLOOKUP(C28,[1]tnpl!$Z$1:$AA$11,2,TRUE))</f>
        <v>5</v>
      </c>
      <c r="E28" t="s">
        <v>16</v>
      </c>
      <c r="F28" t="str">
        <f t="shared" si="3"/>
        <v>白</v>
      </c>
      <c r="G28">
        <f>IF(AH28="","",VLOOKUP(F28,[1]tnpl!$X$1:$Y$16,2,TRUE))</f>
        <v>1</v>
      </c>
      <c r="H28" t="s">
        <v>16</v>
      </c>
      <c r="I28">
        <v>0</v>
      </c>
      <c r="J28" t="s">
        <v>16</v>
      </c>
      <c r="K28">
        <f t="shared" si="4"/>
        <v>9</v>
      </c>
      <c r="L28">
        <f t="shared" si="5"/>
        <v>10</v>
      </c>
      <c r="M28" t="str">
        <f t="shared" si="6"/>
        <v>9/10</v>
      </c>
      <c r="R28" t="s">
        <v>11</v>
      </c>
      <c r="S28" t="s">
        <v>32</v>
      </c>
      <c r="T28" t="str">
        <f t="shared" si="7"/>
        <v>悪夢の声、ブリセラ</v>
      </c>
      <c r="U28" t="str">
        <f t="shared" si="8"/>
        <v>&gt;</v>
      </c>
      <c r="V28" t="str">
        <f>IF(I28=0,VLOOKUP(T28,[1]Sheet4!A:B,2,TRUE),"")</f>
        <v>折れた刃、ギセラ</v>
      </c>
      <c r="W28" t="s">
        <v>12</v>
      </c>
      <c r="X28" t="s">
        <v>11</v>
      </c>
      <c r="Y28" s="6"/>
      <c r="Z28" s="11" t="s">
        <v>401</v>
      </c>
      <c r="AA28" t="str">
        <f t="shared" si="9"/>
        <v>絆魂</v>
      </c>
      <c r="AB28" t="str">
        <f t="shared" si="11"/>
        <v/>
      </c>
      <c r="AC28" t="str">
        <f t="shared" si="10"/>
        <v/>
      </c>
      <c r="AD28" t="str">
        <f>IF(ISERR(SEARCH("得",Z28,1)),"","得る")</f>
        <v/>
      </c>
      <c r="AE28" t="b">
        <f t="shared" si="1"/>
        <v>0</v>
      </c>
      <c r="AF28" s="4">
        <v>766</v>
      </c>
      <c r="AG28" s="3" t="s">
        <v>9</v>
      </c>
      <c r="AH28" s="2" t="s">
        <v>37</v>
      </c>
      <c r="AI28" s="2" t="s">
        <v>280</v>
      </c>
      <c r="AJ28" s="2">
        <v>1</v>
      </c>
      <c r="AK28" s="2" t="s">
        <v>406</v>
      </c>
      <c r="AL28" s="2" t="s">
        <v>405</v>
      </c>
      <c r="AM28" s="2" t="s">
        <v>4</v>
      </c>
      <c r="AN28" s="2" t="s">
        <v>404</v>
      </c>
      <c r="AO28" s="2" t="s">
        <v>351</v>
      </c>
      <c r="AP28" s="2"/>
      <c r="AQ28" s="2" t="s">
        <v>403</v>
      </c>
      <c r="AR28" s="2" t="s">
        <v>402</v>
      </c>
      <c r="AS28" s="2"/>
      <c r="AT28" s="2"/>
      <c r="AU28" s="2">
        <v>9</v>
      </c>
      <c r="AV28" s="2">
        <v>10</v>
      </c>
      <c r="AW28" s="2" t="s">
        <v>401</v>
      </c>
    </row>
    <row r="29" spans="1:49" x14ac:dyDescent="0.4">
      <c r="A29" t="str">
        <f t="shared" si="0"/>
        <v>|EMN|緑白|16|6/6|《[[優雅な鷺の勇者]]》|</v>
      </c>
      <c r="B29" t="s">
        <v>16</v>
      </c>
      <c r="C29" t="str">
        <f t="shared" si="2"/>
        <v>EMN</v>
      </c>
      <c r="D29">
        <f>IF(AG29="","",VLOOKUP(C29,[1]tnpl!$Z$1:$AA$11,2,TRUE))</f>
        <v>5</v>
      </c>
      <c r="E29" t="s">
        <v>16</v>
      </c>
      <c r="F29" t="str">
        <f t="shared" si="3"/>
        <v>緑白</v>
      </c>
      <c r="G29">
        <f>IF(AH29="","",VLOOKUP(F29,[1]tnpl!$X$1:$Y$16,2,TRUE))</f>
        <v>10</v>
      </c>
      <c r="H29" t="s">
        <v>16</v>
      </c>
      <c r="I29">
        <f>AJ29</f>
        <v>16</v>
      </c>
      <c r="J29" t="s">
        <v>16</v>
      </c>
      <c r="K29">
        <f t="shared" si="4"/>
        <v>6</v>
      </c>
      <c r="L29">
        <f t="shared" si="5"/>
        <v>6</v>
      </c>
      <c r="M29" t="str">
        <f t="shared" si="6"/>
        <v>6/6</v>
      </c>
      <c r="R29" t="s">
        <v>11</v>
      </c>
      <c r="S29" t="s">
        <v>32</v>
      </c>
      <c r="T29" t="str">
        <f t="shared" si="7"/>
        <v>優雅な鷺の勇者</v>
      </c>
      <c r="U29" t="str">
        <f t="shared" si="8"/>
        <v/>
      </c>
      <c r="V29" t="str">
        <f>IF(I29=0,VLOOKUP(T29,[1]Sheet4!A:B,2,TRUE),"")</f>
        <v/>
      </c>
      <c r="W29" t="s">
        <v>12</v>
      </c>
      <c r="X29" t="s">
        <v>11</v>
      </c>
      <c r="Y29" s="6"/>
      <c r="Z29" s="11" t="s">
        <v>1981</v>
      </c>
      <c r="AA29" t="str">
        <f t="shared" si="9"/>
        <v>絆魂</v>
      </c>
      <c r="AB29" t="str">
        <f t="shared" si="11"/>
        <v/>
      </c>
      <c r="AC29" t="str">
        <f t="shared" si="10"/>
        <v/>
      </c>
      <c r="AD29" t="str">
        <f>IF(ISERR(SEARCH("得",Z29,1)),"","得る")</f>
        <v>得る</v>
      </c>
      <c r="AE29" t="b">
        <f t="shared" si="1"/>
        <v>1</v>
      </c>
      <c r="AF29" s="4">
        <v>825</v>
      </c>
      <c r="AG29" s="3" t="s">
        <v>9</v>
      </c>
      <c r="AH29" s="2" t="s">
        <v>159</v>
      </c>
      <c r="AI29" s="2" t="s">
        <v>7</v>
      </c>
      <c r="AJ29" s="2">
        <v>16</v>
      </c>
      <c r="AK29" s="2" t="s">
        <v>1985</v>
      </c>
      <c r="AL29" s="2" t="s">
        <v>1984</v>
      </c>
      <c r="AM29" s="2" t="s">
        <v>4</v>
      </c>
      <c r="AN29" s="2" t="s">
        <v>371</v>
      </c>
      <c r="AO29" s="2" t="s">
        <v>450</v>
      </c>
      <c r="AP29" s="2"/>
      <c r="AQ29" s="2" t="s">
        <v>1983</v>
      </c>
      <c r="AR29" s="2" t="s">
        <v>1982</v>
      </c>
      <c r="AS29" s="2"/>
      <c r="AT29" s="2"/>
      <c r="AU29" s="2">
        <v>6</v>
      </c>
      <c r="AV29" s="2">
        <v>6</v>
      </c>
      <c r="AW29" s="2" t="s">
        <v>1981</v>
      </c>
    </row>
    <row r="30" spans="1:49" x14ac:dyDescent="0.4">
      <c r="A30" t="str">
        <f>B30&amp;C30&amp;E30&amp;F30&amp;H30&amp;I30&amp;J30&amp;M30&amp;N30&amp;O30&amp;P30&amp;Q30&amp;R30&amp;S30&amp;T30&amp;V30&amp;W30&amp;X30&amp;Y30</f>
        <v/>
      </c>
      <c r="Z30"/>
    </row>
    <row r="31" spans="1:49" x14ac:dyDescent="0.4">
      <c r="A31" t="str">
        <f>B31&amp;C31&amp;E31&amp;F31&amp;H31&amp;I31&amp;J31&amp;M31&amp;N31&amp;O31&amp;P31&amp;Q31&amp;R31&amp;S31&amp;T31&amp;V31&amp;W31&amp;X31&amp;Y31</f>
        <v>**カラデシュブロック</v>
      </c>
      <c r="B31" t="s">
        <v>185</v>
      </c>
      <c r="C31" t="s">
        <v>2015</v>
      </c>
    </row>
    <row r="32" spans="1:49" x14ac:dyDescent="0.4">
      <c r="A32" t="str">
        <f t="shared" ref="A32:A39" si="12">B32&amp;C32&amp;E32&amp;F32&amp;H32&amp;I32&amp;J32&amp;M32&amp;N32&amp;O32&amp;P32&amp;Q32&amp;R32&amp;S32&amp;T32&amp;U32&amp;V32&amp;W32&amp;X32&amp;Y32</f>
        <v>|LEFT:50|LEFT:50|LEFT:50|LEFT:50|LEFT:500|c</v>
      </c>
      <c r="B32" t="s">
        <v>16</v>
      </c>
      <c r="C32" t="s">
        <v>28</v>
      </c>
      <c r="E32" t="s">
        <v>16</v>
      </c>
      <c r="F32" t="s">
        <v>28</v>
      </c>
      <c r="H32" t="s">
        <v>16</v>
      </c>
      <c r="I32" t="s">
        <v>28</v>
      </c>
      <c r="J32" t="s">
        <v>16</v>
      </c>
      <c r="M32" t="s">
        <v>28</v>
      </c>
      <c r="R32" t="s">
        <v>11</v>
      </c>
      <c r="T32" t="s">
        <v>26</v>
      </c>
      <c r="X32" t="s">
        <v>11</v>
      </c>
      <c r="Y32" t="s">
        <v>25</v>
      </c>
    </row>
    <row r="33" spans="1:49" x14ac:dyDescent="0.4">
      <c r="A33" t="str">
        <f t="shared" si="12"/>
        <v>|セット|色|コスト|P/T|カード名|</v>
      </c>
      <c r="B33" t="s">
        <v>16</v>
      </c>
      <c r="C33" t="s">
        <v>24</v>
      </c>
      <c r="E33" t="s">
        <v>16</v>
      </c>
      <c r="F33" t="s">
        <v>23</v>
      </c>
      <c r="H33" t="s">
        <v>16</v>
      </c>
      <c r="I33" t="s">
        <v>22</v>
      </c>
      <c r="J33" t="s">
        <v>16</v>
      </c>
      <c r="K33" t="s">
        <v>21</v>
      </c>
      <c r="L33" t="s">
        <v>20</v>
      </c>
      <c r="M33" t="str">
        <f>K33&amp;"/"&amp;L33</f>
        <v>P/T</v>
      </c>
      <c r="R33" t="s">
        <v>11</v>
      </c>
      <c r="T33" t="s">
        <v>18</v>
      </c>
      <c r="X33" t="s">
        <v>11</v>
      </c>
      <c r="AE33" t="b">
        <f t="shared" ref="AE33:AE39" si="13">OR(AC33="与える",AD33="得る")</f>
        <v>0</v>
      </c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</row>
    <row r="34" spans="1:49" x14ac:dyDescent="0.4">
      <c r="A34" t="str">
        <f t="shared" si="12"/>
        <v>|KLD|白|12|3/4|《[[空中対応員]]》|</v>
      </c>
      <c r="B34" t="s">
        <v>16</v>
      </c>
      <c r="C34" t="str">
        <f t="shared" ref="C34:C39" si="14">AG34</f>
        <v>KLD</v>
      </c>
      <c r="D34">
        <f>IF(AG34="","",VLOOKUP(C34,[1]tnpl!$Z$1:$AA$11,2,TRUE))</f>
        <v>6</v>
      </c>
      <c r="E34" t="s">
        <v>16</v>
      </c>
      <c r="F34" t="str">
        <f t="shared" ref="F34:F39" si="15">AH34</f>
        <v>白</v>
      </c>
      <c r="G34">
        <f>IF(AH34="","",VLOOKUP(F34,[1]tnpl!$X$1:$Y$16,2,TRUE))</f>
        <v>1</v>
      </c>
      <c r="H34" t="s">
        <v>16</v>
      </c>
      <c r="I34">
        <f t="shared" ref="I34:I39" si="16">AJ34</f>
        <v>12</v>
      </c>
      <c r="J34" t="s">
        <v>16</v>
      </c>
      <c r="K34">
        <f t="shared" ref="K34:L39" si="17">AU34</f>
        <v>3</v>
      </c>
      <c r="L34">
        <f t="shared" si="17"/>
        <v>4</v>
      </c>
      <c r="M34" t="str">
        <f t="shared" ref="M34:M39" si="18">IF(AM34="クリーチャー",K34&amp;"/"&amp;L34,"")</f>
        <v>3/4</v>
      </c>
      <c r="R34" t="s">
        <v>11</v>
      </c>
      <c r="S34" t="s">
        <v>32</v>
      </c>
      <c r="T34" t="str">
        <f t="shared" ref="T34:T39" si="19">AK34</f>
        <v>空中対応員</v>
      </c>
      <c r="W34" t="s">
        <v>12</v>
      </c>
      <c r="X34" t="s">
        <v>11</v>
      </c>
      <c r="Y34" s="6"/>
      <c r="Z34" s="11" t="s">
        <v>393</v>
      </c>
      <c r="AA34" t="str">
        <f t="shared" ref="AA34:AA39" si="20">IF(SEARCH(LEFT($C$3,2),Z34,1)&lt;15,$C$3,"")</f>
        <v>絆魂</v>
      </c>
      <c r="AB34" t="str">
        <f t="shared" ref="AB34:AB39" si="21">IF(ISERR(SEARCH("召",Z34,1)),"","召喚")</f>
        <v/>
      </c>
      <c r="AC34" t="str">
        <f t="shared" ref="AC34:AC39" si="22">IF(ISERR(SEARCH("与",Z34,1)),"","与える")</f>
        <v/>
      </c>
      <c r="AD34" t="str">
        <f>IF(ISERR(SEARCH("得",Z34,1)),"","得る")</f>
        <v/>
      </c>
      <c r="AE34" t="b">
        <f t="shared" si="13"/>
        <v>0</v>
      </c>
      <c r="AF34" s="4">
        <v>846</v>
      </c>
      <c r="AG34" s="3" t="s">
        <v>51</v>
      </c>
      <c r="AH34" s="2" t="s">
        <v>37</v>
      </c>
      <c r="AI34" s="2" t="s">
        <v>272</v>
      </c>
      <c r="AJ34" s="2">
        <v>12</v>
      </c>
      <c r="AK34" s="2" t="s">
        <v>399</v>
      </c>
      <c r="AL34" s="2" t="s">
        <v>398</v>
      </c>
      <c r="AM34" s="2" t="s">
        <v>4</v>
      </c>
      <c r="AN34" s="2" t="s">
        <v>397</v>
      </c>
      <c r="AO34" s="2" t="s">
        <v>396</v>
      </c>
      <c r="AP34" s="2"/>
      <c r="AQ34" s="2" t="s">
        <v>393</v>
      </c>
      <c r="AR34" s="2"/>
      <c r="AS34" s="2"/>
      <c r="AT34" s="2"/>
      <c r="AU34" s="2">
        <v>3</v>
      </c>
      <c r="AV34" s="2">
        <v>4</v>
      </c>
      <c r="AW34" s="2" t="s">
        <v>393</v>
      </c>
    </row>
    <row r="35" spans="1:49" x14ac:dyDescent="0.4">
      <c r="A35" t="str">
        <f t="shared" si="12"/>
        <v>|KLD|白|18|8/8|《[[発明の天使]]》|</v>
      </c>
      <c r="B35" t="s">
        <v>16</v>
      </c>
      <c r="C35" t="str">
        <f t="shared" si="14"/>
        <v>KLD</v>
      </c>
      <c r="D35">
        <f>IF(AG35="","",VLOOKUP(C35,[1]tnpl!$Z$1:$AA$11,2,TRUE))</f>
        <v>6</v>
      </c>
      <c r="E35" t="s">
        <v>16</v>
      </c>
      <c r="F35" t="str">
        <f t="shared" si="15"/>
        <v>白</v>
      </c>
      <c r="G35">
        <f>IF(AH35="","",VLOOKUP(F35,[1]tnpl!$X$1:$Y$16,2,TRUE))</f>
        <v>1</v>
      </c>
      <c r="H35" t="s">
        <v>16</v>
      </c>
      <c r="I35">
        <f t="shared" si="16"/>
        <v>18</v>
      </c>
      <c r="J35" t="s">
        <v>16</v>
      </c>
      <c r="K35">
        <f t="shared" si="17"/>
        <v>8</v>
      </c>
      <c r="L35">
        <f t="shared" si="17"/>
        <v>8</v>
      </c>
      <c r="M35" t="str">
        <f t="shared" si="18"/>
        <v>8/8</v>
      </c>
      <c r="R35" t="s">
        <v>11</v>
      </c>
      <c r="S35" t="s">
        <v>32</v>
      </c>
      <c r="T35" t="str">
        <f t="shared" si="19"/>
        <v>発明の天使</v>
      </c>
      <c r="W35" t="s">
        <v>12</v>
      </c>
      <c r="X35" t="s">
        <v>11</v>
      </c>
      <c r="Y35" s="6"/>
      <c r="Z35" s="11" t="s">
        <v>390</v>
      </c>
      <c r="AA35" t="str">
        <f t="shared" si="20"/>
        <v>絆魂</v>
      </c>
      <c r="AB35" t="str">
        <f t="shared" si="21"/>
        <v/>
      </c>
      <c r="AC35" t="str">
        <f t="shared" si="22"/>
        <v/>
      </c>
      <c r="AD35" t="str">
        <f>IF(ISERR(SEARCH("得",Z35,1)),"","得る")</f>
        <v/>
      </c>
      <c r="AE35" t="b">
        <f t="shared" si="13"/>
        <v>0</v>
      </c>
      <c r="AF35" s="4">
        <v>859</v>
      </c>
      <c r="AG35" s="3" t="s">
        <v>51</v>
      </c>
      <c r="AH35" s="2" t="s">
        <v>37</v>
      </c>
      <c r="AI35" s="2" t="s">
        <v>280</v>
      </c>
      <c r="AJ35" s="2">
        <v>18</v>
      </c>
      <c r="AK35" s="2" t="s">
        <v>395</v>
      </c>
      <c r="AL35" s="2" t="s">
        <v>394</v>
      </c>
      <c r="AM35" s="2" t="s">
        <v>4</v>
      </c>
      <c r="AN35" s="2" t="s">
        <v>351</v>
      </c>
      <c r="AO35" s="2"/>
      <c r="AP35" s="2"/>
      <c r="AQ35" s="2" t="s">
        <v>393</v>
      </c>
      <c r="AR35" s="2" t="s">
        <v>392</v>
      </c>
      <c r="AS35" s="2" t="s">
        <v>391</v>
      </c>
      <c r="AT35" s="2"/>
      <c r="AU35" s="2">
        <v>8</v>
      </c>
      <c r="AV35" s="2">
        <v>8</v>
      </c>
      <c r="AW35" s="2" t="s">
        <v>390</v>
      </c>
    </row>
    <row r="36" spans="1:49" x14ac:dyDescent="0.4">
      <c r="A36" t="str">
        <f t="shared" si="12"/>
        <v>|KLD|黒|20|4/4|《[[霊基体の匪賊]]》|</v>
      </c>
      <c r="B36" t="s">
        <v>16</v>
      </c>
      <c r="C36" t="str">
        <f t="shared" si="14"/>
        <v>KLD</v>
      </c>
      <c r="D36">
        <f>IF(AG36="","",VLOOKUP(C36,[1]tnpl!$Z$1:$AA$11,2,TRUE))</f>
        <v>6</v>
      </c>
      <c r="E36" t="s">
        <v>16</v>
      </c>
      <c r="F36" t="str">
        <f t="shared" si="15"/>
        <v>黒</v>
      </c>
      <c r="G36">
        <f>IF(AH36="","",VLOOKUP(F36,[1]tnpl!$X$1:$Y$16,2,TRUE))</f>
        <v>3</v>
      </c>
      <c r="H36" t="s">
        <v>16</v>
      </c>
      <c r="I36">
        <f t="shared" si="16"/>
        <v>20</v>
      </c>
      <c r="J36" t="s">
        <v>16</v>
      </c>
      <c r="K36">
        <f t="shared" si="17"/>
        <v>4</v>
      </c>
      <c r="L36">
        <f t="shared" si="17"/>
        <v>4</v>
      </c>
      <c r="M36" t="str">
        <f t="shared" si="18"/>
        <v>4/4</v>
      </c>
      <c r="R36" t="s">
        <v>11</v>
      </c>
      <c r="S36" t="s">
        <v>32</v>
      </c>
      <c r="T36" t="str">
        <f t="shared" si="19"/>
        <v>霊基体の匪賊</v>
      </c>
      <c r="W36" t="s">
        <v>12</v>
      </c>
      <c r="X36" t="s">
        <v>11</v>
      </c>
      <c r="Y36" s="6"/>
      <c r="Z36" t="s">
        <v>835</v>
      </c>
      <c r="AA36" t="str">
        <f t="shared" si="20"/>
        <v>絆魂</v>
      </c>
      <c r="AB36" t="str">
        <f t="shared" si="21"/>
        <v/>
      </c>
      <c r="AC36" t="str">
        <f t="shared" si="22"/>
        <v/>
      </c>
      <c r="AD36" t="str">
        <f>IF(ISERR(SEARCH("得",Z36,1)),"","得る")</f>
        <v/>
      </c>
      <c r="AE36" t="b">
        <f t="shared" si="13"/>
        <v>0</v>
      </c>
      <c r="AF36" s="4">
        <v>899</v>
      </c>
      <c r="AG36" s="3" t="s">
        <v>51</v>
      </c>
      <c r="AH36" s="2" t="s">
        <v>40</v>
      </c>
      <c r="AI36" s="2" t="s">
        <v>272</v>
      </c>
      <c r="AJ36" s="2">
        <v>20</v>
      </c>
      <c r="AK36" s="2" t="s">
        <v>841</v>
      </c>
      <c r="AL36" s="2" t="s">
        <v>840</v>
      </c>
      <c r="AM36" s="2" t="s">
        <v>4</v>
      </c>
      <c r="AN36" s="2" t="s">
        <v>839</v>
      </c>
      <c r="AO36" s="2" t="s">
        <v>838</v>
      </c>
      <c r="AP36" s="2"/>
      <c r="AQ36" s="2" t="s">
        <v>837</v>
      </c>
      <c r="AR36" s="2" t="s">
        <v>836</v>
      </c>
      <c r="AS36" s="2"/>
      <c r="AT36" s="2"/>
      <c r="AU36" s="2">
        <v>4</v>
      </c>
      <c r="AV36" s="2">
        <v>4</v>
      </c>
      <c r="AW36" s="2" t="s">
        <v>835</v>
      </c>
    </row>
    <row r="37" spans="1:49" x14ac:dyDescent="0.4">
      <c r="A37" t="str">
        <f t="shared" si="12"/>
        <v>|KLD|青黒|12|2/5|《[[禁制品の黒幕]]》|</v>
      </c>
      <c r="B37" t="s">
        <v>16</v>
      </c>
      <c r="C37" t="str">
        <f t="shared" si="14"/>
        <v>KLD</v>
      </c>
      <c r="D37">
        <f>IF(AG37="","",VLOOKUP(C37,[1]tnpl!$Z$1:$AA$11,2,TRUE))</f>
        <v>6</v>
      </c>
      <c r="E37" t="s">
        <v>16</v>
      </c>
      <c r="F37" t="str">
        <f t="shared" si="15"/>
        <v>青黒</v>
      </c>
      <c r="G37">
        <f>IF(AH37="","",VLOOKUP(F37,[1]tnpl!$X$1:$Y$16,2,TRUE))</f>
        <v>7</v>
      </c>
      <c r="H37" t="s">
        <v>16</v>
      </c>
      <c r="I37">
        <f t="shared" si="16"/>
        <v>12</v>
      </c>
      <c r="J37" t="s">
        <v>16</v>
      </c>
      <c r="K37">
        <f t="shared" si="17"/>
        <v>2</v>
      </c>
      <c r="L37">
        <f t="shared" si="17"/>
        <v>5</v>
      </c>
      <c r="M37" t="str">
        <f t="shared" si="18"/>
        <v>2/5</v>
      </c>
      <c r="R37" t="s">
        <v>11</v>
      </c>
      <c r="S37" t="s">
        <v>32</v>
      </c>
      <c r="T37" t="str">
        <f t="shared" si="19"/>
        <v>禁制品の黒幕</v>
      </c>
      <c r="W37" t="s">
        <v>12</v>
      </c>
      <c r="X37" t="s">
        <v>11</v>
      </c>
      <c r="Y37" s="6"/>
      <c r="Z37" t="s">
        <v>2011</v>
      </c>
      <c r="AA37" t="str">
        <f t="shared" si="20"/>
        <v>絆魂</v>
      </c>
      <c r="AB37" t="str">
        <f t="shared" si="21"/>
        <v/>
      </c>
      <c r="AC37" t="str">
        <f t="shared" si="22"/>
        <v/>
      </c>
      <c r="AD37" t="str">
        <f>IF(ISERR(SEARCH("得",Z37,1)),"","得る")</f>
        <v/>
      </c>
      <c r="AE37" t="b">
        <f t="shared" si="13"/>
        <v>0</v>
      </c>
      <c r="AF37" s="4">
        <v>973</v>
      </c>
      <c r="AG37" s="3" t="s">
        <v>51</v>
      </c>
      <c r="AH37" s="2" t="s">
        <v>94</v>
      </c>
      <c r="AI37" s="2" t="s">
        <v>272</v>
      </c>
      <c r="AJ37" s="2">
        <v>12</v>
      </c>
      <c r="AK37" s="2" t="s">
        <v>2014</v>
      </c>
      <c r="AL37" s="2" t="s">
        <v>2013</v>
      </c>
      <c r="AM37" s="2" t="s">
        <v>4</v>
      </c>
      <c r="AN37" s="2" t="s">
        <v>839</v>
      </c>
      <c r="AO37" s="2" t="s">
        <v>838</v>
      </c>
      <c r="AP37" s="2"/>
      <c r="AQ37" s="2" t="s">
        <v>1983</v>
      </c>
      <c r="AR37" s="2" t="s">
        <v>2012</v>
      </c>
      <c r="AS37" s="2"/>
      <c r="AT37" s="2"/>
      <c r="AU37" s="2">
        <v>2</v>
      </c>
      <c r="AV37" s="2">
        <v>5</v>
      </c>
      <c r="AW37" s="2" t="s">
        <v>2011</v>
      </c>
    </row>
    <row r="38" spans="1:49" x14ac:dyDescent="0.4">
      <c r="A38" t="str">
        <f t="shared" si="12"/>
        <v>|AER|黒|13|3/4|《[[才気ある霊基体]]》|</v>
      </c>
      <c r="B38" t="s">
        <v>16</v>
      </c>
      <c r="C38" t="str">
        <f t="shared" si="14"/>
        <v>AER</v>
      </c>
      <c r="D38">
        <f>IF(AG38="","",VLOOKUP(C38,[1]tnpl!$Z$1:$AA$11,2,TRUE))</f>
        <v>7</v>
      </c>
      <c r="E38" t="s">
        <v>16</v>
      </c>
      <c r="F38" t="str">
        <f t="shared" si="15"/>
        <v>黒</v>
      </c>
      <c r="G38">
        <f>IF(AH38="","",VLOOKUP(F38,[1]tnpl!$X$1:$Y$16,2,TRUE))</f>
        <v>3</v>
      </c>
      <c r="H38" t="s">
        <v>16</v>
      </c>
      <c r="I38">
        <f t="shared" si="16"/>
        <v>13</v>
      </c>
      <c r="J38" t="s">
        <v>16</v>
      </c>
      <c r="K38">
        <f t="shared" si="17"/>
        <v>3</v>
      </c>
      <c r="L38">
        <f t="shared" si="17"/>
        <v>4</v>
      </c>
      <c r="M38" t="str">
        <f t="shared" si="18"/>
        <v>3/4</v>
      </c>
      <c r="R38" t="s">
        <v>11</v>
      </c>
      <c r="S38" t="s">
        <v>32</v>
      </c>
      <c r="T38" t="str">
        <f t="shared" si="19"/>
        <v>才気ある霊基体</v>
      </c>
      <c r="W38" t="s">
        <v>12</v>
      </c>
      <c r="X38" t="s">
        <v>11</v>
      </c>
      <c r="Y38" s="6"/>
      <c r="Z38" s="11" t="s">
        <v>2006</v>
      </c>
      <c r="AA38" t="str">
        <f t="shared" si="20"/>
        <v>絆魂</v>
      </c>
      <c r="AB38" t="str">
        <f t="shared" si="21"/>
        <v/>
      </c>
      <c r="AC38" t="str">
        <f t="shared" si="22"/>
        <v/>
      </c>
      <c r="AD38" t="str">
        <f>IF(ISERR(SEARCH("得",Z38,1)),"","得る")</f>
        <v/>
      </c>
      <c r="AE38" t="b">
        <f t="shared" si="13"/>
        <v>0</v>
      </c>
      <c r="AF38" s="4">
        <v>1038</v>
      </c>
      <c r="AG38" s="3" t="s">
        <v>46</v>
      </c>
      <c r="AH38" s="2" t="s">
        <v>40</v>
      </c>
      <c r="AI38" s="2" t="s">
        <v>272</v>
      </c>
      <c r="AJ38" s="2">
        <v>13</v>
      </c>
      <c r="AK38" s="2" t="s">
        <v>2010</v>
      </c>
      <c r="AL38" s="2" t="s">
        <v>2009</v>
      </c>
      <c r="AM38" s="2" t="s">
        <v>4</v>
      </c>
      <c r="AN38" s="2" t="s">
        <v>839</v>
      </c>
      <c r="AO38" s="2" t="s">
        <v>884</v>
      </c>
      <c r="AP38" s="2"/>
      <c r="AQ38" s="2" t="s">
        <v>2006</v>
      </c>
      <c r="AR38" s="2"/>
      <c r="AS38" s="2"/>
      <c r="AT38" s="2"/>
      <c r="AU38" s="2">
        <v>3</v>
      </c>
      <c r="AV38" s="2">
        <v>4</v>
      </c>
      <c r="AW38" s="2" t="s">
        <v>2006</v>
      </c>
    </row>
    <row r="39" spans="1:49" x14ac:dyDescent="0.4">
      <c r="A39" t="str">
        <f t="shared" si="12"/>
        <v>|KLDM|無色|16|8/8|《[[ワームとぐろエンジン]]》|</v>
      </c>
      <c r="B39" t="s">
        <v>16</v>
      </c>
      <c r="C39" t="str">
        <f t="shared" si="14"/>
        <v>KLDM</v>
      </c>
      <c r="D39">
        <f>IF(AG39="","",VLOOKUP(C39,[1]tnpl!$Z$1:$AA$11,2,TRUE))</f>
        <v>9</v>
      </c>
      <c r="E39" t="s">
        <v>16</v>
      </c>
      <c r="F39" t="str">
        <f t="shared" si="15"/>
        <v>無色</v>
      </c>
      <c r="G39">
        <f>IF(AH39="","",VLOOKUP(F39,[1]tnpl!$X$1:$Y$16,2,TRUE))</f>
        <v>16</v>
      </c>
      <c r="H39" t="s">
        <v>16</v>
      </c>
      <c r="I39">
        <f t="shared" si="16"/>
        <v>16</v>
      </c>
      <c r="J39" t="s">
        <v>16</v>
      </c>
      <c r="K39">
        <f t="shared" si="17"/>
        <v>8</v>
      </c>
      <c r="L39">
        <f t="shared" si="17"/>
        <v>8</v>
      </c>
      <c r="M39" t="str">
        <f t="shared" si="18"/>
        <v>8/8</v>
      </c>
      <c r="R39" t="s">
        <v>11</v>
      </c>
      <c r="S39" t="s">
        <v>32</v>
      </c>
      <c r="T39" t="str">
        <f t="shared" si="19"/>
        <v>ワームとぐろエンジン</v>
      </c>
      <c r="W39" t="s">
        <v>12</v>
      </c>
      <c r="X39" t="s">
        <v>11</v>
      </c>
      <c r="Y39" s="6"/>
      <c r="Z39" s="11" t="s">
        <v>2003</v>
      </c>
      <c r="AA39" t="str">
        <f t="shared" si="20"/>
        <v>絆魂</v>
      </c>
      <c r="AB39" t="str">
        <f t="shared" si="21"/>
        <v/>
      </c>
      <c r="AC39" t="str">
        <f t="shared" si="22"/>
        <v/>
      </c>
      <c r="AE39" t="b">
        <f t="shared" si="13"/>
        <v>0</v>
      </c>
      <c r="AF39" s="4">
        <v>1086</v>
      </c>
      <c r="AG39" s="3" t="s">
        <v>176</v>
      </c>
      <c r="AH39" s="2" t="s">
        <v>50</v>
      </c>
      <c r="AI39" s="2" t="s">
        <v>770</v>
      </c>
      <c r="AJ39" s="2">
        <v>16</v>
      </c>
      <c r="AK39" s="2" t="s">
        <v>2008</v>
      </c>
      <c r="AL39" s="2" t="s">
        <v>2007</v>
      </c>
      <c r="AM39" s="2" t="s">
        <v>4</v>
      </c>
      <c r="AN39" s="2" t="s">
        <v>1846</v>
      </c>
      <c r="AO39" s="2"/>
      <c r="AP39" s="2"/>
      <c r="AQ39" s="2" t="s">
        <v>2006</v>
      </c>
      <c r="AR39" s="2" t="s">
        <v>2005</v>
      </c>
      <c r="AS39" s="2" t="s">
        <v>2004</v>
      </c>
      <c r="AT39" s="2"/>
      <c r="AU39" s="2">
        <v>8</v>
      </c>
      <c r="AV39" s="2">
        <v>8</v>
      </c>
      <c r="AW39" s="2" t="s">
        <v>2003</v>
      </c>
    </row>
    <row r="40" spans="1:49" x14ac:dyDescent="0.4">
      <c r="A40" t="str">
        <f>B40&amp;C40&amp;E40&amp;F40&amp;H40&amp;I40&amp;J40&amp;M40&amp;N40&amp;O40&amp;P40&amp;Q40&amp;R40&amp;S40&amp;T40&amp;V40&amp;W40&amp;X40&amp;Y40</f>
        <v/>
      </c>
      <c r="Z40"/>
    </row>
    <row r="41" spans="1:49" x14ac:dyDescent="0.4">
      <c r="A41" t="str">
        <f>B41&amp;C41&amp;E41&amp;F41&amp;H41&amp;I41&amp;J41&amp;M41&amp;N41&amp;O41&amp;P41&amp;Q41&amp;R41&amp;S41&amp;T41&amp;V41&amp;W41&amp;X41&amp;Y41</f>
        <v>**アモンケットブロック</v>
      </c>
      <c r="B41" t="s">
        <v>185</v>
      </c>
      <c r="C41" t="s">
        <v>2002</v>
      </c>
    </row>
    <row r="42" spans="1:49" x14ac:dyDescent="0.4">
      <c r="A42" t="str">
        <f>B42&amp;C42&amp;E42&amp;F42&amp;H42&amp;I42&amp;J42&amp;M42&amp;N42&amp;O42&amp;P42&amp;Q42&amp;R42&amp;S42&amp;T42&amp;U42&amp;V42&amp;W42&amp;X42&amp;Y42</f>
        <v>|LEFT:50|LEFT:50|LEFT:50|LEFT:50|LEFT:500|c</v>
      </c>
      <c r="B42" t="s">
        <v>16</v>
      </c>
      <c r="C42" t="s">
        <v>28</v>
      </c>
      <c r="E42" t="s">
        <v>16</v>
      </c>
      <c r="F42" t="s">
        <v>28</v>
      </c>
      <c r="H42" t="s">
        <v>16</v>
      </c>
      <c r="I42" t="s">
        <v>28</v>
      </c>
      <c r="J42" t="s">
        <v>16</v>
      </c>
      <c r="M42" t="s">
        <v>28</v>
      </c>
      <c r="R42" t="s">
        <v>11</v>
      </c>
      <c r="T42" t="s">
        <v>26</v>
      </c>
      <c r="X42" t="s">
        <v>11</v>
      </c>
      <c r="Y42" t="s">
        <v>25</v>
      </c>
    </row>
    <row r="43" spans="1:49" x14ac:dyDescent="0.4">
      <c r="A43" t="str">
        <f>B43&amp;C43&amp;E43&amp;F43&amp;H43&amp;I43&amp;J43&amp;M43&amp;N43&amp;O43&amp;P43&amp;Q43&amp;R43&amp;S43&amp;T43&amp;U43&amp;V43&amp;W43&amp;X43&amp;Y43</f>
        <v>|セット|色|コスト|P/T|カード名|</v>
      </c>
      <c r="B43" t="s">
        <v>16</v>
      </c>
      <c r="C43" t="s">
        <v>24</v>
      </c>
      <c r="E43" t="s">
        <v>16</v>
      </c>
      <c r="F43" t="s">
        <v>23</v>
      </c>
      <c r="H43" t="s">
        <v>16</v>
      </c>
      <c r="I43" t="s">
        <v>22</v>
      </c>
      <c r="J43" t="s">
        <v>16</v>
      </c>
      <c r="K43" t="s">
        <v>21</v>
      </c>
      <c r="L43" t="s">
        <v>20</v>
      </c>
      <c r="M43" t="str">
        <f>K43&amp;"/"&amp;L43</f>
        <v>P/T</v>
      </c>
      <c r="R43" t="s">
        <v>11</v>
      </c>
      <c r="T43" t="s">
        <v>18</v>
      </c>
      <c r="X43" t="s">
        <v>11</v>
      </c>
      <c r="AE43" t="b">
        <f>OR(AC43="与える",AD43="得る")</f>
        <v>0</v>
      </c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</row>
    <row r="44" spans="1:49" x14ac:dyDescent="0.4">
      <c r="A44" t="str">
        <f>B44&amp;C44&amp;E44&amp;F44&amp;H44&amp;I44&amp;J44&amp;M44&amp;N44&amp;O44&amp;P44&amp;Q44&amp;R44&amp;S44&amp;T44&amp;U44&amp;V44&amp;W44&amp;X44&amp;Y44</f>
        <v>|AKH|白|8|2/2|《[[聖なる猫]]》|</v>
      </c>
      <c r="B44" t="s">
        <v>16</v>
      </c>
      <c r="C44" t="str">
        <f>AG44</f>
        <v>AKH</v>
      </c>
      <c r="D44">
        <f>IF(AG44="","",VLOOKUP(C44,[1]tnpl!$Z$1:$AA$11,2,TRUE))</f>
        <v>10</v>
      </c>
      <c r="E44" t="s">
        <v>16</v>
      </c>
      <c r="F44" t="str">
        <f>AH44</f>
        <v>白</v>
      </c>
      <c r="G44">
        <f>IF(AH44="","",VLOOKUP(F44,[1]tnpl!$X$1:$Y$16,2,TRUE))</f>
        <v>1</v>
      </c>
      <c r="H44" t="s">
        <v>16</v>
      </c>
      <c r="I44">
        <f>AJ44</f>
        <v>8</v>
      </c>
      <c r="J44" t="s">
        <v>16</v>
      </c>
      <c r="K44">
        <f>AU44</f>
        <v>2</v>
      </c>
      <c r="L44">
        <f>AV44</f>
        <v>2</v>
      </c>
      <c r="M44" t="str">
        <f>IF(AM44="クリーチャー",K44&amp;"/"&amp;L44,"")</f>
        <v>2/2</v>
      </c>
      <c r="R44" t="s">
        <v>11</v>
      </c>
      <c r="S44" t="s">
        <v>32</v>
      </c>
      <c r="T44" t="str">
        <f>AK44</f>
        <v>聖なる猫</v>
      </c>
      <c r="W44" t="s">
        <v>12</v>
      </c>
      <c r="X44" t="s">
        <v>11</v>
      </c>
      <c r="Y44" s="6"/>
      <c r="Z44" s="11" t="s">
        <v>1998</v>
      </c>
      <c r="AA44" t="str">
        <f>IF(SEARCH(LEFT($C$3,2),Z44,1)&lt;15,$C$3,"")</f>
        <v>絆魂</v>
      </c>
      <c r="AB44" t="str">
        <f>IF(ISERR(SEARCH("召",Z44,1)),"","召喚")</f>
        <v/>
      </c>
      <c r="AC44" t="str">
        <f>IF(ISERR(SEARCH("与",Z44,1)),"","与える")</f>
        <v/>
      </c>
      <c r="AD44" t="str">
        <f>IF(ISERR(SEARCH("得",Z44,1)),"","得る")</f>
        <v/>
      </c>
      <c r="AE44" t="b">
        <f>OR(AC44="与える",AD44="得る")</f>
        <v>0</v>
      </c>
      <c r="AF44" s="4">
        <v>1106</v>
      </c>
      <c r="AG44" s="3" t="s">
        <v>34</v>
      </c>
      <c r="AH44" s="2" t="s">
        <v>37</v>
      </c>
      <c r="AI44" s="2" t="s">
        <v>276</v>
      </c>
      <c r="AJ44" s="2">
        <v>8</v>
      </c>
      <c r="AK44" s="2" t="s">
        <v>2001</v>
      </c>
      <c r="AL44" s="2" t="s">
        <v>2000</v>
      </c>
      <c r="AM44" s="2" t="s">
        <v>4</v>
      </c>
      <c r="AN44" s="2" t="s">
        <v>442</v>
      </c>
      <c r="AO44" s="2"/>
      <c r="AP44" s="2"/>
      <c r="AQ44" s="2" t="s">
        <v>1983</v>
      </c>
      <c r="AR44" s="2" t="s">
        <v>1999</v>
      </c>
      <c r="AS44" s="2"/>
      <c r="AT44" s="2"/>
      <c r="AU44" s="2">
        <v>2</v>
      </c>
      <c r="AV44" s="2">
        <v>2</v>
      </c>
      <c r="AW44" s="2" t="s">
        <v>1998</v>
      </c>
    </row>
    <row r="45" spans="1:49" x14ac:dyDescent="0.4">
      <c r="A45" t="str">
        <f>B45&amp;C45&amp;E45&amp;F45&amp;H45&amp;I45&amp;J45&amp;M45&amp;N45&amp;O45&amp;P45&amp;Q45&amp;R45&amp;S45&amp;T45&amp;U45&amp;V45&amp;W45&amp;X45&amp;Y45</f>
        <v>|AKH|黒|10|4/3|《[[悪意のアムムト]]》|</v>
      </c>
      <c r="B45" t="s">
        <v>16</v>
      </c>
      <c r="C45" t="str">
        <f>AG45</f>
        <v>AKH</v>
      </c>
      <c r="D45">
        <f>IF(AG45="","",VLOOKUP(C45,[1]tnpl!$Z$1:$AA$11,2,TRUE))</f>
        <v>10</v>
      </c>
      <c r="E45" t="s">
        <v>16</v>
      </c>
      <c r="F45" t="str">
        <f>AH45</f>
        <v>黒</v>
      </c>
      <c r="G45">
        <f>IF(AH45="","",VLOOKUP(F45,[1]tnpl!$X$1:$Y$16,2,TRUE))</f>
        <v>3</v>
      </c>
      <c r="H45" t="s">
        <v>16</v>
      </c>
      <c r="I45">
        <f>AJ45</f>
        <v>10</v>
      </c>
      <c r="J45" t="s">
        <v>16</v>
      </c>
      <c r="K45">
        <f>AU45</f>
        <v>4</v>
      </c>
      <c r="L45">
        <f>AV45</f>
        <v>3</v>
      </c>
      <c r="M45" t="str">
        <f>IF(AM45="クリーチャー",K45&amp;"/"&amp;L45,"")</f>
        <v>4/3</v>
      </c>
      <c r="R45" t="s">
        <v>11</v>
      </c>
      <c r="S45" t="s">
        <v>32</v>
      </c>
      <c r="T45" t="str">
        <f>AK45</f>
        <v>悪意のアムムト</v>
      </c>
      <c r="W45" t="s">
        <v>12</v>
      </c>
      <c r="X45" t="s">
        <v>11</v>
      </c>
      <c r="Y45" s="6"/>
      <c r="Z45" s="11" t="s">
        <v>1993</v>
      </c>
      <c r="AA45" t="str">
        <f>IF(SEARCH(LEFT($C$3,2),Z45,1)&lt;15,$C$3,"")</f>
        <v>絆魂</v>
      </c>
      <c r="AB45" t="str">
        <f>IF(ISERR(SEARCH("召",Z45,1)),"","召喚")</f>
        <v/>
      </c>
      <c r="AC45" t="str">
        <f>IF(ISERR(SEARCH("与",Z45,1)),"","与える")</f>
        <v/>
      </c>
      <c r="AD45" t="str">
        <f>IF(ISERR(SEARCH("得",Z45,1)),"","得る")</f>
        <v/>
      </c>
      <c r="AE45" t="b">
        <f>OR(AC45="与える",AD45="得る")</f>
        <v>0</v>
      </c>
      <c r="AF45" s="4">
        <v>1274</v>
      </c>
      <c r="AG45" s="3" t="s">
        <v>34</v>
      </c>
      <c r="AH45" s="2" t="s">
        <v>40</v>
      </c>
      <c r="AI45" s="2" t="s">
        <v>272</v>
      </c>
      <c r="AJ45" s="2">
        <v>10</v>
      </c>
      <c r="AK45" s="2" t="s">
        <v>1997</v>
      </c>
      <c r="AL45" s="2" t="s">
        <v>1996</v>
      </c>
      <c r="AM45" s="2" t="s">
        <v>4</v>
      </c>
      <c r="AN45" s="2" t="s">
        <v>1995</v>
      </c>
      <c r="AO45" s="2" t="s">
        <v>717</v>
      </c>
      <c r="AP45" s="2"/>
      <c r="AQ45" s="2" t="s">
        <v>1983</v>
      </c>
      <c r="AR45" s="2" t="s">
        <v>1994</v>
      </c>
      <c r="AS45" s="2"/>
      <c r="AT45" s="2"/>
      <c r="AU45" s="2">
        <v>4</v>
      </c>
      <c r="AV45" s="2">
        <v>3</v>
      </c>
      <c r="AW45" s="2" t="s">
        <v>1993</v>
      </c>
    </row>
    <row r="47" spans="1:49" x14ac:dyDescent="0.4">
      <c r="A47" t="str">
        <f t="shared" ref="A47:A58" si="23">B47&amp;C47&amp;E47&amp;F47&amp;H47&amp;I47&amp;J47&amp;M47&amp;N47&amp;O47&amp;P47&amp;Q47&amp;R47&amp;S47&amp;T47&amp;U47&amp;V47&amp;W47&amp;X47&amp;Y47</f>
        <v>*能力によって絆魂を得るまたは与えるクリーチャー</v>
      </c>
      <c r="B47" t="s">
        <v>1787</v>
      </c>
      <c r="F47" t="str">
        <f>$C$4</f>
        <v>絆魂</v>
      </c>
      <c r="M47" t="s">
        <v>1786</v>
      </c>
      <c r="Y47" s="6"/>
    </row>
    <row r="48" spans="1:49" x14ac:dyDescent="0.4">
      <c r="A48" t="str">
        <f t="shared" si="23"/>
        <v>|LEFT:50|LEFT:50|LEFT:50|LEFT:50|LEFT:250|LEFT:250|c</v>
      </c>
      <c r="B48" t="s">
        <v>11</v>
      </c>
      <c r="C48" t="s">
        <v>28</v>
      </c>
      <c r="E48" t="s">
        <v>11</v>
      </c>
      <c r="F48" t="s">
        <v>28</v>
      </c>
      <c r="H48" t="s">
        <v>11</v>
      </c>
      <c r="I48" t="s">
        <v>28</v>
      </c>
      <c r="J48" t="s">
        <v>11</v>
      </c>
      <c r="M48" t="s">
        <v>28</v>
      </c>
      <c r="N48" t="s">
        <v>11</v>
      </c>
      <c r="O48" t="s">
        <v>194</v>
      </c>
      <c r="R48" t="s">
        <v>11</v>
      </c>
      <c r="T48" t="s">
        <v>194</v>
      </c>
      <c r="X48" t="s">
        <v>11</v>
      </c>
      <c r="Y48" s="6" t="s">
        <v>25</v>
      </c>
    </row>
    <row r="49" spans="1:49" x14ac:dyDescent="0.4">
      <c r="A49" t="str">
        <f t="shared" si="23"/>
        <v>|セット|色|コスト|P/T|能力|カード名|</v>
      </c>
      <c r="B49" t="s">
        <v>16</v>
      </c>
      <c r="C49" t="s">
        <v>24</v>
      </c>
      <c r="E49" t="s">
        <v>16</v>
      </c>
      <c r="F49" t="s">
        <v>23</v>
      </c>
      <c r="H49" t="s">
        <v>16</v>
      </c>
      <c r="I49" t="s">
        <v>22</v>
      </c>
      <c r="J49" t="s">
        <v>16</v>
      </c>
      <c r="K49" t="s">
        <v>21</v>
      </c>
      <c r="L49" t="s">
        <v>20</v>
      </c>
      <c r="M49" t="str">
        <f>K49&amp;"/"&amp;L49</f>
        <v>P/T</v>
      </c>
      <c r="N49" t="s">
        <v>11</v>
      </c>
      <c r="O49" t="s">
        <v>19</v>
      </c>
      <c r="R49" t="s">
        <v>11</v>
      </c>
      <c r="T49" t="s">
        <v>18</v>
      </c>
      <c r="X49" t="s">
        <v>11</v>
      </c>
      <c r="AE49" t="b">
        <f t="shared" ref="AE49:AE58" si="24">OR(AC49="与える",AD49="得る")</f>
        <v>0</v>
      </c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</row>
    <row r="50" spans="1:49" x14ac:dyDescent="0.4">
      <c r="A50" t="str">
        <f t="shared" si="23"/>
        <v>|ORI|白黒|17|4/3|自身のみ&amp;br;CIP時サポートがあれば：永続|《[[血に呪われた騎士]]》|</v>
      </c>
      <c r="B50" t="s">
        <v>16</v>
      </c>
      <c r="C50" t="str">
        <f t="shared" ref="C50:C58" si="25">AG50</f>
        <v>ORI</v>
      </c>
      <c r="D50">
        <f>IF(AG50="","",VLOOKUP(C50,[1]tnpl!$Z$1:$AA$11,2,TRUE))</f>
        <v>1</v>
      </c>
      <c r="E50" t="s">
        <v>16</v>
      </c>
      <c r="F50" t="str">
        <f t="shared" ref="F50:F58" si="26">AH50</f>
        <v>白黒</v>
      </c>
      <c r="G50">
        <f>IF(AH50="","",VLOOKUP(F50,[1]tnpl!$X$1:$Y$16,2,TRUE))</f>
        <v>11</v>
      </c>
      <c r="H50" t="s">
        <v>16</v>
      </c>
      <c r="I50">
        <f t="shared" ref="I50:I58" si="27">AJ50</f>
        <v>17</v>
      </c>
      <c r="J50" t="s">
        <v>16</v>
      </c>
      <c r="K50">
        <f t="shared" ref="K50:K58" si="28">AU50</f>
        <v>4</v>
      </c>
      <c r="L50">
        <f t="shared" ref="L50:L58" si="29">AV50</f>
        <v>3</v>
      </c>
      <c r="M50" t="str">
        <f t="shared" ref="M50:M58" si="30">IF(AM50="クリーチャー",K50&amp;"/"&amp;L50,"")</f>
        <v>4/3</v>
      </c>
      <c r="N50" t="s">
        <v>11</v>
      </c>
      <c r="O50" t="s">
        <v>1320</v>
      </c>
      <c r="P50" t="s">
        <v>201</v>
      </c>
      <c r="Q50" t="s">
        <v>1992</v>
      </c>
      <c r="R50" t="s">
        <v>11</v>
      </c>
      <c r="S50" t="s">
        <v>32</v>
      </c>
      <c r="T50" t="str">
        <f t="shared" ref="T50:T58" si="31">AK50</f>
        <v>血に呪われた騎士</v>
      </c>
      <c r="W50" t="s">
        <v>12</v>
      </c>
      <c r="X50" t="s">
        <v>11</v>
      </c>
      <c r="Y50" s="6"/>
      <c r="Z50" t="s">
        <v>155</v>
      </c>
      <c r="AA50" t="str">
        <f t="shared" ref="AA50:AA58" si="32">IF(SEARCH(LEFT($C$3,2),Z50,1)&lt;15,$C$3,"")</f>
        <v/>
      </c>
      <c r="AB50" t="str">
        <f t="shared" ref="AB50:AB58" si="33">IF(ISERR(SEARCH("召",Z50,1)),"","召喚")</f>
        <v/>
      </c>
      <c r="AC50" t="str">
        <f t="shared" ref="AC50:AC58" si="34">IF(ISERR(SEARCH("与",Z50,1)),"","与える")</f>
        <v/>
      </c>
      <c r="AD50" t="str">
        <f t="shared" ref="AD50:AD58" si="35">IF(ISERR(SEARCH("得",Z50,1)),"","得る")</f>
        <v>得る</v>
      </c>
      <c r="AE50" t="b">
        <f t="shared" si="24"/>
        <v>1</v>
      </c>
      <c r="AF50" s="4">
        <v>205</v>
      </c>
      <c r="AG50" s="3" t="s">
        <v>152</v>
      </c>
      <c r="AH50" s="2" t="s">
        <v>157</v>
      </c>
      <c r="AI50" s="2" t="s">
        <v>272</v>
      </c>
      <c r="AJ50" s="2">
        <v>17</v>
      </c>
      <c r="AK50" s="2" t="s">
        <v>156</v>
      </c>
      <c r="AL50" s="2" t="s">
        <v>1991</v>
      </c>
      <c r="AM50" s="2" t="s">
        <v>4</v>
      </c>
      <c r="AN50" s="2" t="s">
        <v>884</v>
      </c>
      <c r="AO50" s="2" t="s">
        <v>450</v>
      </c>
      <c r="AP50" s="2"/>
      <c r="AQ50" s="2" t="s">
        <v>155</v>
      </c>
      <c r="AR50" s="2"/>
      <c r="AS50" s="2"/>
      <c r="AT50" s="2"/>
      <c r="AU50" s="2">
        <v>4</v>
      </c>
      <c r="AV50" s="2">
        <v>3</v>
      </c>
      <c r="AW50" s="2" t="s">
        <v>155</v>
      </c>
    </row>
    <row r="51" spans="1:49" x14ac:dyDescent="0.4">
      <c r="A51" t="str">
        <f t="shared" si="23"/>
        <v>|BFZ|白|5|3/2|各クリーチャー&amp;br;結集：ターン終了時まで|《[[ランタンの斥候]]》|</v>
      </c>
      <c r="B51" t="s">
        <v>16</v>
      </c>
      <c r="C51" t="str">
        <f t="shared" si="25"/>
        <v>BFZ</v>
      </c>
      <c r="D51">
        <f>IF(AG51="","",VLOOKUP(C51,[1]tnpl!$Z$1:$AA$11,2,TRUE))</f>
        <v>2</v>
      </c>
      <c r="E51" t="s">
        <v>16</v>
      </c>
      <c r="F51" t="str">
        <f t="shared" si="26"/>
        <v>白</v>
      </c>
      <c r="G51">
        <f>IF(AH51="","",VLOOKUP(F51,[1]tnpl!$X$1:$Y$16,2,TRUE))</f>
        <v>1</v>
      </c>
      <c r="H51" t="s">
        <v>16</v>
      </c>
      <c r="I51">
        <f t="shared" si="27"/>
        <v>5</v>
      </c>
      <c r="J51" t="s">
        <v>16</v>
      </c>
      <c r="K51">
        <f t="shared" si="28"/>
        <v>3</v>
      </c>
      <c r="L51">
        <f t="shared" si="29"/>
        <v>2</v>
      </c>
      <c r="M51" t="str">
        <f t="shared" si="30"/>
        <v>3/2</v>
      </c>
      <c r="N51" t="s">
        <v>11</v>
      </c>
      <c r="O51" t="s">
        <v>318</v>
      </c>
      <c r="P51" t="s">
        <v>201</v>
      </c>
      <c r="Q51" t="s">
        <v>1340</v>
      </c>
      <c r="R51" t="s">
        <v>11</v>
      </c>
      <c r="S51" t="s">
        <v>32</v>
      </c>
      <c r="T51" t="str">
        <f t="shared" si="31"/>
        <v>ランタンの斥候</v>
      </c>
      <c r="W51" t="s">
        <v>12</v>
      </c>
      <c r="X51" t="s">
        <v>11</v>
      </c>
      <c r="Y51" s="6"/>
      <c r="Z51" s="11" t="s">
        <v>1988</v>
      </c>
      <c r="AA51" t="str">
        <f t="shared" si="32"/>
        <v/>
      </c>
      <c r="AB51" t="str">
        <f t="shared" si="33"/>
        <v/>
      </c>
      <c r="AC51" t="str">
        <f t="shared" si="34"/>
        <v>与える</v>
      </c>
      <c r="AD51" t="str">
        <f t="shared" si="35"/>
        <v/>
      </c>
      <c r="AE51" t="b">
        <f t="shared" si="24"/>
        <v>1</v>
      </c>
      <c r="AF51" s="4">
        <v>275</v>
      </c>
      <c r="AG51" s="3" t="s">
        <v>123</v>
      </c>
      <c r="AH51" s="2" t="s">
        <v>37</v>
      </c>
      <c r="AI51" s="2" t="s">
        <v>7</v>
      </c>
      <c r="AJ51" s="2">
        <v>5</v>
      </c>
      <c r="AK51" s="2" t="s">
        <v>1990</v>
      </c>
      <c r="AL51" s="2" t="s">
        <v>1989</v>
      </c>
      <c r="AM51" s="2" t="s">
        <v>4</v>
      </c>
      <c r="AN51" s="2" t="s">
        <v>371</v>
      </c>
      <c r="AO51" s="2" t="s">
        <v>796</v>
      </c>
      <c r="AP51" s="2" t="s">
        <v>422</v>
      </c>
      <c r="AQ51" s="2" t="s">
        <v>1988</v>
      </c>
      <c r="AR51" s="2"/>
      <c r="AS51" s="2"/>
      <c r="AT51" s="2"/>
      <c r="AU51" s="2">
        <v>3</v>
      </c>
      <c r="AV51" s="2">
        <v>2</v>
      </c>
      <c r="AW51" s="2" t="s">
        <v>1988</v>
      </c>
    </row>
    <row r="52" spans="1:49" x14ac:dyDescent="0.4">
      <c r="A52" t="str">
        <f t="shared" si="23"/>
        <v>|SOI|白|24|8/8|各クリーチャー&amp;br;敵戦闘開始時：ターン終了時まで|《[[月皇の司令官、オドリック]]》|</v>
      </c>
      <c r="B52" t="s">
        <v>16</v>
      </c>
      <c r="C52" t="str">
        <f t="shared" si="25"/>
        <v>SOI</v>
      </c>
      <c r="D52">
        <f>IF(AG52="","",VLOOKUP(C52,[1]tnpl!$Z$1:$AA$11,2,TRUE))</f>
        <v>4</v>
      </c>
      <c r="E52" t="s">
        <v>16</v>
      </c>
      <c r="F52" t="str">
        <f t="shared" si="26"/>
        <v>白</v>
      </c>
      <c r="G52">
        <f>IF(AH52="","",VLOOKUP(F52,[1]tnpl!$X$1:$Y$16,2,TRUE))</f>
        <v>1</v>
      </c>
      <c r="H52" t="s">
        <v>16</v>
      </c>
      <c r="I52">
        <f t="shared" si="27"/>
        <v>24</v>
      </c>
      <c r="J52" t="s">
        <v>16</v>
      </c>
      <c r="K52">
        <f t="shared" si="28"/>
        <v>8</v>
      </c>
      <c r="L52">
        <f t="shared" si="29"/>
        <v>8</v>
      </c>
      <c r="M52" t="str">
        <f t="shared" si="30"/>
        <v>8/8</v>
      </c>
      <c r="N52" t="s">
        <v>11</v>
      </c>
      <c r="O52" t="s">
        <v>318</v>
      </c>
      <c r="P52" t="s">
        <v>201</v>
      </c>
      <c r="Q52" t="s">
        <v>215</v>
      </c>
      <c r="R52" t="s">
        <v>11</v>
      </c>
      <c r="S52" t="s">
        <v>32</v>
      </c>
      <c r="T52" t="str">
        <f t="shared" si="31"/>
        <v>月皇の司令官、オドリック</v>
      </c>
      <c r="W52" t="s">
        <v>12</v>
      </c>
      <c r="X52" t="s">
        <v>11</v>
      </c>
      <c r="Y52" s="6"/>
      <c r="Z52" t="s">
        <v>213</v>
      </c>
      <c r="AA52" t="str">
        <f t="shared" si="32"/>
        <v/>
      </c>
      <c r="AB52" t="str">
        <f t="shared" si="33"/>
        <v/>
      </c>
      <c r="AC52" t="str">
        <f t="shared" si="34"/>
        <v/>
      </c>
      <c r="AD52" t="str">
        <f t="shared" si="35"/>
        <v>得る</v>
      </c>
      <c r="AE52" t="b">
        <f t="shared" si="24"/>
        <v>1</v>
      </c>
      <c r="AF52" s="4">
        <v>574</v>
      </c>
      <c r="AG52" s="3" t="s">
        <v>87</v>
      </c>
      <c r="AH52" s="2" t="s">
        <v>37</v>
      </c>
      <c r="AI52" s="2" t="s">
        <v>280</v>
      </c>
      <c r="AJ52" s="2">
        <v>24</v>
      </c>
      <c r="AK52" s="2" t="s">
        <v>214</v>
      </c>
      <c r="AL52" s="2" t="s">
        <v>665</v>
      </c>
      <c r="AM52" s="2" t="s">
        <v>4</v>
      </c>
      <c r="AN52" s="2" t="s">
        <v>371</v>
      </c>
      <c r="AO52" s="2" t="s">
        <v>396</v>
      </c>
      <c r="AP52" s="2"/>
      <c r="AQ52" s="2" t="s">
        <v>1468</v>
      </c>
      <c r="AR52" s="2" t="s">
        <v>1467</v>
      </c>
      <c r="AS52" s="2"/>
      <c r="AT52" s="2"/>
      <c r="AU52" s="2">
        <v>8</v>
      </c>
      <c r="AV52" s="2">
        <v>8</v>
      </c>
      <c r="AW52" s="2" t="s">
        <v>213</v>
      </c>
    </row>
    <row r="53" spans="1:49" x14ac:dyDescent="0.4">
      <c r="A53" t="str">
        <f t="shared" si="23"/>
        <v>|SOI|黒赤|20|8/8|場に出たクリーチャー&amp;br;CIP時手札捨てる：永続|《[[戦争に向かう者、オリヴィア]]》|</v>
      </c>
      <c r="B53" t="s">
        <v>16</v>
      </c>
      <c r="C53" t="str">
        <f t="shared" si="25"/>
        <v>SOI</v>
      </c>
      <c r="D53">
        <f>IF(AG53="","",VLOOKUP(C53,[1]tnpl!$Z$1:$AA$11,2,TRUE))</f>
        <v>4</v>
      </c>
      <c r="E53" t="s">
        <v>16</v>
      </c>
      <c r="F53" t="str">
        <f t="shared" si="26"/>
        <v>黒赤</v>
      </c>
      <c r="G53">
        <f>IF(AH53="","",VLOOKUP(F53,[1]tnpl!$X$1:$Y$16,2,TRUE))</f>
        <v>8</v>
      </c>
      <c r="H53" t="s">
        <v>16</v>
      </c>
      <c r="I53">
        <f t="shared" si="27"/>
        <v>20</v>
      </c>
      <c r="J53" t="s">
        <v>16</v>
      </c>
      <c r="K53">
        <f t="shared" si="28"/>
        <v>8</v>
      </c>
      <c r="L53">
        <f t="shared" si="29"/>
        <v>8</v>
      </c>
      <c r="M53" t="str">
        <f t="shared" si="30"/>
        <v>8/8</v>
      </c>
      <c r="N53" t="s">
        <v>11</v>
      </c>
      <c r="O53" t="s">
        <v>1987</v>
      </c>
      <c r="P53" t="s">
        <v>201</v>
      </c>
      <c r="Q53" t="s">
        <v>1986</v>
      </c>
      <c r="R53" t="s">
        <v>11</v>
      </c>
      <c r="S53" t="s">
        <v>32</v>
      </c>
      <c r="T53" t="str">
        <f t="shared" si="31"/>
        <v>戦争に向かう者、オリヴィア</v>
      </c>
      <c r="W53" t="s">
        <v>12</v>
      </c>
      <c r="X53" t="s">
        <v>11</v>
      </c>
      <c r="Y53" s="6"/>
      <c r="Z53" s="11" t="s">
        <v>656</v>
      </c>
      <c r="AA53" t="str">
        <f t="shared" si="32"/>
        <v/>
      </c>
      <c r="AB53" t="str">
        <f t="shared" si="33"/>
        <v/>
      </c>
      <c r="AC53" t="str">
        <f t="shared" si="34"/>
        <v/>
      </c>
      <c r="AD53" t="str">
        <f t="shared" si="35"/>
        <v>得る</v>
      </c>
      <c r="AE53" t="b">
        <f t="shared" si="24"/>
        <v>1</v>
      </c>
      <c r="AF53" s="4">
        <v>721</v>
      </c>
      <c r="AG53" s="3" t="s">
        <v>87</v>
      </c>
      <c r="AH53" s="2" t="s">
        <v>183</v>
      </c>
      <c r="AI53" s="2" t="s">
        <v>280</v>
      </c>
      <c r="AJ53" s="2">
        <v>20</v>
      </c>
      <c r="AK53" s="2" t="s">
        <v>658</v>
      </c>
      <c r="AL53" s="2" t="s">
        <v>657</v>
      </c>
      <c r="AM53" s="2" t="s">
        <v>4</v>
      </c>
      <c r="AN53" s="2" t="s">
        <v>884</v>
      </c>
      <c r="AO53" s="2" t="s">
        <v>450</v>
      </c>
      <c r="AP53" s="2"/>
      <c r="AQ53" s="2" t="s">
        <v>656</v>
      </c>
      <c r="AR53" s="2"/>
      <c r="AS53" s="2"/>
      <c r="AT53" s="2"/>
      <c r="AU53" s="2">
        <v>8</v>
      </c>
      <c r="AV53" s="2">
        <v>8</v>
      </c>
      <c r="AW53" s="2" t="s">
        <v>656</v>
      </c>
    </row>
    <row r="54" spans="1:49" x14ac:dyDescent="0.4">
      <c r="A54" t="str">
        <f t="shared" si="23"/>
        <v>|EMN|緑白|16|6/6|各人間&amp;br;CIP：ターン終了時まで|《[[優雅な鷺の勇者]]》|</v>
      </c>
      <c r="B54" t="s">
        <v>16</v>
      </c>
      <c r="C54" t="str">
        <f t="shared" si="25"/>
        <v>EMN</v>
      </c>
      <c r="D54">
        <f>IF(AG54="","",VLOOKUP(C54,[1]tnpl!$Z$1:$AA$11,2,TRUE))</f>
        <v>5</v>
      </c>
      <c r="E54" t="s">
        <v>16</v>
      </c>
      <c r="F54" t="str">
        <f t="shared" si="26"/>
        <v>緑白</v>
      </c>
      <c r="G54">
        <f>IF(AH54="","",VLOOKUP(F54,[1]tnpl!$X$1:$Y$16,2,TRUE))</f>
        <v>10</v>
      </c>
      <c r="H54" t="s">
        <v>16</v>
      </c>
      <c r="I54">
        <f t="shared" si="27"/>
        <v>16</v>
      </c>
      <c r="J54" t="s">
        <v>16</v>
      </c>
      <c r="K54">
        <f t="shared" si="28"/>
        <v>6</v>
      </c>
      <c r="L54">
        <f t="shared" si="29"/>
        <v>6</v>
      </c>
      <c r="M54" t="str">
        <f t="shared" si="30"/>
        <v>6/6</v>
      </c>
      <c r="N54" t="s">
        <v>11</v>
      </c>
      <c r="O54" t="s">
        <v>1595</v>
      </c>
      <c r="P54" t="s">
        <v>201</v>
      </c>
      <c r="Q54" t="s">
        <v>1630</v>
      </c>
      <c r="R54" t="s">
        <v>11</v>
      </c>
      <c r="S54" t="s">
        <v>32</v>
      </c>
      <c r="T54" t="str">
        <f t="shared" si="31"/>
        <v>優雅な鷺の勇者</v>
      </c>
      <c r="W54" t="s">
        <v>12</v>
      </c>
      <c r="X54" t="s">
        <v>11</v>
      </c>
      <c r="Y54" s="6"/>
      <c r="Z54" s="11" t="s">
        <v>1981</v>
      </c>
      <c r="AA54" t="str">
        <f t="shared" si="32"/>
        <v>絆魂</v>
      </c>
      <c r="AB54" t="str">
        <f t="shared" si="33"/>
        <v/>
      </c>
      <c r="AC54" t="str">
        <f t="shared" si="34"/>
        <v/>
      </c>
      <c r="AD54" t="str">
        <f t="shared" si="35"/>
        <v>得る</v>
      </c>
      <c r="AE54" t="b">
        <f t="shared" si="24"/>
        <v>1</v>
      </c>
      <c r="AF54" s="4">
        <v>825</v>
      </c>
      <c r="AG54" s="3" t="s">
        <v>9</v>
      </c>
      <c r="AH54" s="2" t="s">
        <v>159</v>
      </c>
      <c r="AI54" s="2" t="s">
        <v>7</v>
      </c>
      <c r="AJ54" s="2">
        <v>16</v>
      </c>
      <c r="AK54" s="2" t="s">
        <v>1985</v>
      </c>
      <c r="AL54" s="2" t="s">
        <v>1984</v>
      </c>
      <c r="AM54" s="2" t="s">
        <v>4</v>
      </c>
      <c r="AN54" s="2" t="s">
        <v>371</v>
      </c>
      <c r="AO54" s="2" t="s">
        <v>450</v>
      </c>
      <c r="AP54" s="2"/>
      <c r="AQ54" s="2" t="s">
        <v>1983</v>
      </c>
      <c r="AR54" s="2" t="s">
        <v>1982</v>
      </c>
      <c r="AS54" s="2"/>
      <c r="AT54" s="2"/>
      <c r="AU54" s="2">
        <v>6</v>
      </c>
      <c r="AV54" s="2">
        <v>6</v>
      </c>
      <c r="AW54" s="2" t="s">
        <v>1981</v>
      </c>
    </row>
    <row r="55" spans="1:49" x14ac:dyDescent="0.4">
      <c r="A55" t="str">
        <f t="shared" si="23"/>
        <v>|KLD|無色|5|2/2|自身のみ&amp;br;黒ジェム3マッチ：ターン終了時まで|《[[プラカタの柱行虫]]》|</v>
      </c>
      <c r="B55" t="s">
        <v>16</v>
      </c>
      <c r="C55" t="str">
        <f t="shared" si="25"/>
        <v>KLD</v>
      </c>
      <c r="D55">
        <f>IF(AG55="","",VLOOKUP(C55,[1]tnpl!$Z$1:$AA$11,2,TRUE))</f>
        <v>6</v>
      </c>
      <c r="E55" t="s">
        <v>16</v>
      </c>
      <c r="F55" t="str">
        <f t="shared" si="26"/>
        <v>無色</v>
      </c>
      <c r="G55">
        <f>IF(AH55="","",VLOOKUP(F55,[1]tnpl!$X$1:$Y$16,2,TRUE))</f>
        <v>16</v>
      </c>
      <c r="H55" t="s">
        <v>16</v>
      </c>
      <c r="I55">
        <f t="shared" si="27"/>
        <v>5</v>
      </c>
      <c r="J55" t="s">
        <v>16</v>
      </c>
      <c r="K55">
        <f t="shared" si="28"/>
        <v>2</v>
      </c>
      <c r="L55">
        <f t="shared" si="29"/>
        <v>2</v>
      </c>
      <c r="M55" t="str">
        <f t="shared" si="30"/>
        <v>2/2</v>
      </c>
      <c r="N55" t="s">
        <v>11</v>
      </c>
      <c r="O55" t="s">
        <v>1320</v>
      </c>
      <c r="P55" t="s">
        <v>201</v>
      </c>
      <c r="Q55" t="s">
        <v>1980</v>
      </c>
      <c r="R55" t="s">
        <v>11</v>
      </c>
      <c r="S55" t="s">
        <v>32</v>
      </c>
      <c r="T55" t="str">
        <f t="shared" si="31"/>
        <v>プラカタの柱行虫</v>
      </c>
      <c r="W55" t="s">
        <v>12</v>
      </c>
      <c r="X55" t="s">
        <v>11</v>
      </c>
      <c r="Y55" s="6"/>
      <c r="Z55" t="s">
        <v>1977</v>
      </c>
      <c r="AA55" t="str">
        <f t="shared" si="32"/>
        <v/>
      </c>
      <c r="AB55" t="str">
        <f t="shared" si="33"/>
        <v/>
      </c>
      <c r="AC55" t="str">
        <f t="shared" si="34"/>
        <v/>
      </c>
      <c r="AD55" t="str">
        <f t="shared" si="35"/>
        <v>得る</v>
      </c>
      <c r="AE55" t="b">
        <f t="shared" si="24"/>
        <v>1</v>
      </c>
      <c r="AF55" s="4">
        <v>990</v>
      </c>
      <c r="AG55" s="3" t="s">
        <v>51</v>
      </c>
      <c r="AH55" s="2" t="s">
        <v>50</v>
      </c>
      <c r="AI55" s="2" t="s">
        <v>276</v>
      </c>
      <c r="AJ55" s="2">
        <v>5</v>
      </c>
      <c r="AK55" s="2" t="s">
        <v>1979</v>
      </c>
      <c r="AL55" s="2" t="s">
        <v>1978</v>
      </c>
      <c r="AM55" s="2" t="s">
        <v>4</v>
      </c>
      <c r="AN55" s="2" t="s">
        <v>898</v>
      </c>
      <c r="AO55" s="2"/>
      <c r="AP55" s="2"/>
      <c r="AQ55" s="2" t="s">
        <v>1977</v>
      </c>
      <c r="AR55" s="2"/>
      <c r="AS55" s="2"/>
      <c r="AT55" s="2"/>
      <c r="AU55" s="2">
        <v>2</v>
      </c>
      <c r="AV55" s="2">
        <v>2</v>
      </c>
      <c r="AW55" s="2" t="s">
        <v>1977</v>
      </c>
    </row>
    <row r="56" spans="1:49" x14ac:dyDescent="0.4">
      <c r="A56" t="str">
        <f t="shared" si="23"/>
        <v>|AER|無色|11|6/6|自身のみ&amp;br;超過1：ターン終了時まで|《[[霊気圏の収集艇]]》|</v>
      </c>
      <c r="B56" t="s">
        <v>16</v>
      </c>
      <c r="C56" t="str">
        <f t="shared" si="25"/>
        <v>AER</v>
      </c>
      <c r="D56">
        <f>IF(AG56="","",VLOOKUP(C56,[1]tnpl!$Z$1:$AA$11,2,TRUE))</f>
        <v>7</v>
      </c>
      <c r="E56" t="s">
        <v>16</v>
      </c>
      <c r="F56" t="str">
        <f t="shared" si="26"/>
        <v>無色</v>
      </c>
      <c r="G56">
        <f>IF(AH56="","",VLOOKUP(F56,[1]tnpl!$X$1:$Y$16,2,TRUE))</f>
        <v>16</v>
      </c>
      <c r="H56" t="s">
        <v>16</v>
      </c>
      <c r="I56">
        <f t="shared" si="27"/>
        <v>11</v>
      </c>
      <c r="J56" t="s">
        <v>16</v>
      </c>
      <c r="K56">
        <f t="shared" si="28"/>
        <v>6</v>
      </c>
      <c r="L56">
        <f t="shared" si="29"/>
        <v>6</v>
      </c>
      <c r="M56" t="str">
        <f t="shared" si="30"/>
        <v>6/6</v>
      </c>
      <c r="N56" t="s">
        <v>11</v>
      </c>
      <c r="O56" t="s">
        <v>1320</v>
      </c>
      <c r="P56" t="s">
        <v>201</v>
      </c>
      <c r="Q56" t="s">
        <v>639</v>
      </c>
      <c r="R56" t="s">
        <v>11</v>
      </c>
      <c r="S56" t="s">
        <v>32</v>
      </c>
      <c r="T56" t="str">
        <f t="shared" si="31"/>
        <v>霊気圏の収集艇</v>
      </c>
      <c r="W56" t="s">
        <v>12</v>
      </c>
      <c r="X56" t="s">
        <v>11</v>
      </c>
      <c r="Y56" s="6"/>
      <c r="Z56" s="11" t="s">
        <v>774</v>
      </c>
      <c r="AA56" t="str">
        <f t="shared" si="32"/>
        <v/>
      </c>
      <c r="AB56" t="str">
        <f t="shared" si="33"/>
        <v/>
      </c>
      <c r="AC56" t="str">
        <f t="shared" si="34"/>
        <v/>
      </c>
      <c r="AD56" t="str">
        <f t="shared" si="35"/>
        <v>得る</v>
      </c>
      <c r="AE56" t="b">
        <f t="shared" si="24"/>
        <v>1</v>
      </c>
      <c r="AF56" s="4">
        <v>1072</v>
      </c>
      <c r="AG56" s="3" t="s">
        <v>46</v>
      </c>
      <c r="AH56" s="2" t="s">
        <v>50</v>
      </c>
      <c r="AI56" s="2" t="s">
        <v>7</v>
      </c>
      <c r="AJ56" s="2">
        <v>11</v>
      </c>
      <c r="AK56" s="2" t="s">
        <v>778</v>
      </c>
      <c r="AL56" s="2" t="s">
        <v>777</v>
      </c>
      <c r="AM56" s="2" t="s">
        <v>4</v>
      </c>
      <c r="AN56" s="2" t="s">
        <v>378</v>
      </c>
      <c r="AO56" s="2"/>
      <c r="AP56" s="2"/>
      <c r="AQ56" s="2" t="s">
        <v>551</v>
      </c>
      <c r="AR56" s="2" t="s">
        <v>776</v>
      </c>
      <c r="AS56" s="2" t="s">
        <v>775</v>
      </c>
      <c r="AT56" s="2"/>
      <c r="AU56" s="2">
        <v>6</v>
      </c>
      <c r="AV56" s="2">
        <v>6</v>
      </c>
      <c r="AW56" s="2" t="s">
        <v>774</v>
      </c>
    </row>
    <row r="57" spans="1:49" x14ac:dyDescent="0.4">
      <c r="A57" t="str">
        <f t="shared" si="23"/>
        <v>|AKH|白|18|3/3|各猫&amp;br;このカードがいる間|《[[威厳あるカラカル]]》|</v>
      </c>
      <c r="B57" t="s">
        <v>16</v>
      </c>
      <c r="C57" t="str">
        <f t="shared" si="25"/>
        <v>AKH</v>
      </c>
      <c r="D57">
        <f>IF(AG57="","",VLOOKUP(C57,[1]tnpl!$Z$1:$AA$11,2,TRUE))</f>
        <v>10</v>
      </c>
      <c r="E57" t="s">
        <v>16</v>
      </c>
      <c r="F57" t="str">
        <f t="shared" si="26"/>
        <v>白</v>
      </c>
      <c r="G57">
        <f>IF(AH57="","",VLOOKUP(F57,[1]tnpl!$X$1:$Y$16,2,TRUE))</f>
        <v>1</v>
      </c>
      <c r="H57" t="s">
        <v>16</v>
      </c>
      <c r="I57">
        <f t="shared" si="27"/>
        <v>18</v>
      </c>
      <c r="J57" t="s">
        <v>16</v>
      </c>
      <c r="K57">
        <f t="shared" si="28"/>
        <v>3</v>
      </c>
      <c r="L57">
        <f t="shared" si="29"/>
        <v>3</v>
      </c>
      <c r="M57" t="str">
        <f t="shared" si="30"/>
        <v>3/3</v>
      </c>
      <c r="N57" t="s">
        <v>11</v>
      </c>
      <c r="O57" t="s">
        <v>1976</v>
      </c>
      <c r="P57" t="s">
        <v>201</v>
      </c>
      <c r="Q57" t="s">
        <v>328</v>
      </c>
      <c r="R57" t="s">
        <v>11</v>
      </c>
      <c r="S57" t="s">
        <v>32</v>
      </c>
      <c r="T57" t="str">
        <f t="shared" si="31"/>
        <v>威厳あるカラカル</v>
      </c>
      <c r="W57" t="s">
        <v>12</v>
      </c>
      <c r="X57" t="s">
        <v>11</v>
      </c>
      <c r="Y57" s="6"/>
      <c r="Z57" t="s">
        <v>1949</v>
      </c>
      <c r="AA57" t="str">
        <f t="shared" si="32"/>
        <v/>
      </c>
      <c r="AB57" t="str">
        <f t="shared" si="33"/>
        <v>召喚</v>
      </c>
      <c r="AC57" t="str">
        <f t="shared" si="34"/>
        <v/>
      </c>
      <c r="AD57" t="str">
        <f t="shared" si="35"/>
        <v>得る</v>
      </c>
      <c r="AE57" t="b">
        <f t="shared" si="24"/>
        <v>1</v>
      </c>
      <c r="AF57" s="4">
        <v>1121</v>
      </c>
      <c r="AG57" s="3" t="s">
        <v>34</v>
      </c>
      <c r="AH57" s="2" t="s">
        <v>37</v>
      </c>
      <c r="AI57" s="2" t="s">
        <v>7</v>
      </c>
      <c r="AJ57" s="2">
        <v>18</v>
      </c>
      <c r="AK57" s="2" t="s">
        <v>1953</v>
      </c>
      <c r="AL57" s="2" t="s">
        <v>1952</v>
      </c>
      <c r="AM57" s="2" t="s">
        <v>4</v>
      </c>
      <c r="AN57" s="2" t="s">
        <v>442</v>
      </c>
      <c r="AO57" s="2"/>
      <c r="AP57" s="2"/>
      <c r="AQ57" s="2" t="s">
        <v>1951</v>
      </c>
      <c r="AR57" s="2" t="s">
        <v>1950</v>
      </c>
      <c r="AS57" s="2"/>
      <c r="AT57" s="2"/>
      <c r="AU57" s="2">
        <v>3</v>
      </c>
      <c r="AV57" s="2">
        <v>3</v>
      </c>
      <c r="AW57" s="2" t="s">
        <v>1949</v>
      </c>
    </row>
    <row r="58" spans="1:49" x14ac:dyDescent="0.4">
      <c r="A58" t="str">
        <f t="shared" si="23"/>
        <v>|AKH|白|8|4/4|自身のみ&amp;br;督励3：永続|《[[栄光半ばの修練者]]》|</v>
      </c>
      <c r="B58" t="s">
        <v>16</v>
      </c>
      <c r="C58" t="str">
        <f t="shared" si="25"/>
        <v>AKH</v>
      </c>
      <c r="D58">
        <f>IF(AG58="","",VLOOKUP(C58,[1]tnpl!$Z$1:$AA$11,2,TRUE))</f>
        <v>10</v>
      </c>
      <c r="E58" t="s">
        <v>16</v>
      </c>
      <c r="F58" t="str">
        <f t="shared" si="26"/>
        <v>白</v>
      </c>
      <c r="G58">
        <f>IF(AH58="","",VLOOKUP(F58,[1]tnpl!$X$1:$Y$16,2,TRUE))</f>
        <v>1</v>
      </c>
      <c r="H58" t="s">
        <v>16</v>
      </c>
      <c r="I58">
        <f t="shared" si="27"/>
        <v>8</v>
      </c>
      <c r="J58" t="s">
        <v>16</v>
      </c>
      <c r="K58">
        <f t="shared" si="28"/>
        <v>4</v>
      </c>
      <c r="L58">
        <f t="shared" si="29"/>
        <v>4</v>
      </c>
      <c r="M58" t="str">
        <f t="shared" si="30"/>
        <v>4/4</v>
      </c>
      <c r="N58" t="s">
        <v>11</v>
      </c>
      <c r="O58" t="s">
        <v>1320</v>
      </c>
      <c r="P58" t="s">
        <v>201</v>
      </c>
      <c r="Q58" t="s">
        <v>1975</v>
      </c>
      <c r="R58" t="s">
        <v>11</v>
      </c>
      <c r="S58" t="s">
        <v>32</v>
      </c>
      <c r="T58" t="str">
        <f t="shared" si="31"/>
        <v>栄光半ばの修練者</v>
      </c>
      <c r="W58" t="s">
        <v>12</v>
      </c>
      <c r="X58" t="s">
        <v>11</v>
      </c>
      <c r="Y58" s="6"/>
      <c r="Z58" s="11" t="s">
        <v>1972</v>
      </c>
      <c r="AA58" t="str">
        <f t="shared" si="32"/>
        <v/>
      </c>
      <c r="AB58" t="str">
        <f t="shared" si="33"/>
        <v/>
      </c>
      <c r="AC58" t="str">
        <f t="shared" si="34"/>
        <v/>
      </c>
      <c r="AD58" t="str">
        <f t="shared" si="35"/>
        <v>得る</v>
      </c>
      <c r="AE58" t="b">
        <f t="shared" si="24"/>
        <v>1</v>
      </c>
      <c r="AF58" s="4">
        <v>1266</v>
      </c>
      <c r="AG58" s="3" t="s">
        <v>34</v>
      </c>
      <c r="AH58" s="2" t="s">
        <v>37</v>
      </c>
      <c r="AI58" s="2" t="s">
        <v>7</v>
      </c>
      <c r="AJ58" s="2">
        <v>8</v>
      </c>
      <c r="AK58" s="2" t="s">
        <v>1974</v>
      </c>
      <c r="AL58" s="2" t="s">
        <v>1973</v>
      </c>
      <c r="AM58" s="2" t="s">
        <v>4</v>
      </c>
      <c r="AN58" s="2" t="s">
        <v>371</v>
      </c>
      <c r="AO58" s="2" t="s">
        <v>324</v>
      </c>
      <c r="AP58" s="2"/>
      <c r="AQ58" s="2" t="s">
        <v>1972</v>
      </c>
      <c r="AR58" s="2"/>
      <c r="AS58" s="2"/>
      <c r="AT58" s="2"/>
      <c r="AU58" s="2">
        <v>4</v>
      </c>
      <c r="AV58" s="2">
        <v>4</v>
      </c>
      <c r="AW58" s="2" t="s">
        <v>1972</v>
      </c>
    </row>
    <row r="60" spans="1:49" x14ac:dyDescent="0.4">
      <c r="A60" t="str">
        <f t="shared" ref="A60:A66" si="36">B60&amp;C60&amp;E60&amp;F60&amp;H60&amp;I60&amp;J60&amp;M60&amp;N60&amp;O60&amp;P60&amp;Q60&amp;R60&amp;S60&amp;T60&amp;U60&amp;V60&amp;W60&amp;X60&amp;Y60</f>
        <v>*絆魂を与える呪文やサポート</v>
      </c>
      <c r="B60" t="s">
        <v>188</v>
      </c>
      <c r="F60" t="str">
        <f>$C$4</f>
        <v>絆魂</v>
      </c>
      <c r="M60" t="s">
        <v>1757</v>
      </c>
    </row>
    <row r="61" spans="1:49" x14ac:dyDescent="0.4">
      <c r="A61" t="str">
        <f t="shared" si="36"/>
        <v>|LEFT:50|LEFT:50|LEFT:50|LEFT:120|LEFT:250|LEFT:250|c</v>
      </c>
      <c r="B61" t="s">
        <v>11</v>
      </c>
      <c r="C61" t="s">
        <v>28</v>
      </c>
      <c r="E61" t="s">
        <v>11</v>
      </c>
      <c r="F61" t="s">
        <v>28</v>
      </c>
      <c r="H61" t="s">
        <v>11</v>
      </c>
      <c r="I61" t="s">
        <v>28</v>
      </c>
      <c r="J61" t="s">
        <v>11</v>
      </c>
      <c r="M61" t="s">
        <v>1723</v>
      </c>
      <c r="N61" t="s">
        <v>11</v>
      </c>
      <c r="O61" t="s">
        <v>194</v>
      </c>
      <c r="R61" t="s">
        <v>11</v>
      </c>
      <c r="T61" t="s">
        <v>194</v>
      </c>
      <c r="X61" t="s">
        <v>11</v>
      </c>
      <c r="Y61" t="s">
        <v>25</v>
      </c>
    </row>
    <row r="62" spans="1:49" x14ac:dyDescent="0.4">
      <c r="A62" t="str">
        <f t="shared" si="36"/>
        <v>|セット|色|コスト|カード種|能力|カード名|</v>
      </c>
      <c r="B62" t="s">
        <v>11</v>
      </c>
      <c r="C62" t="s">
        <v>1722</v>
      </c>
      <c r="E62" t="s">
        <v>11</v>
      </c>
      <c r="F62" t="s">
        <v>23</v>
      </c>
      <c r="H62" t="s">
        <v>11</v>
      </c>
      <c r="I62" t="s">
        <v>22</v>
      </c>
      <c r="J62" t="s">
        <v>11</v>
      </c>
      <c r="K62" t="s">
        <v>1721</v>
      </c>
      <c r="L62" t="s">
        <v>1720</v>
      </c>
      <c r="M62" t="s">
        <v>193</v>
      </c>
      <c r="N62" t="s">
        <v>11</v>
      </c>
      <c r="O62" t="s">
        <v>19</v>
      </c>
      <c r="R62" t="s">
        <v>11</v>
      </c>
      <c r="T62" t="s">
        <v>18</v>
      </c>
      <c r="X62" t="s">
        <v>11</v>
      </c>
    </row>
    <row r="63" spans="1:49" x14ac:dyDescent="0.4">
      <c r="A63" t="str">
        <f t="shared" si="36"/>
        <v>|SOI|黒|4|呪文|対象1体&amp;br;詠唱時：ターン終了時まで|《[[奇怪な突然変異]]》|</v>
      </c>
      <c r="B63" t="s">
        <v>16</v>
      </c>
      <c r="C63" t="str">
        <f>AG63</f>
        <v>SOI</v>
      </c>
      <c r="D63">
        <f>IF(AG63="","",VLOOKUP(C63,[1]tnpl!$Z$1:$AA$11,2,TRUE))</f>
        <v>4</v>
      </c>
      <c r="E63" t="s">
        <v>16</v>
      </c>
      <c r="F63" t="str">
        <f>AH63</f>
        <v>黒</v>
      </c>
      <c r="G63">
        <f>IF(AH63="","",VLOOKUP(F63,[1]tnpl!$X$1:$Y$16,2,TRUE))</f>
        <v>3</v>
      </c>
      <c r="H63" t="s">
        <v>16</v>
      </c>
      <c r="I63">
        <f>AJ63</f>
        <v>4</v>
      </c>
      <c r="J63" t="s">
        <v>16</v>
      </c>
      <c r="K63">
        <f t="shared" ref="K63:L66" si="37">AU63</f>
        <v>0</v>
      </c>
      <c r="L63">
        <f t="shared" si="37"/>
        <v>0</v>
      </c>
      <c r="M63" t="s">
        <v>192</v>
      </c>
      <c r="N63" t="s">
        <v>11</v>
      </c>
      <c r="O63" t="s">
        <v>202</v>
      </c>
      <c r="P63" t="s">
        <v>201</v>
      </c>
      <c r="Q63" t="s">
        <v>1301</v>
      </c>
      <c r="R63" t="s">
        <v>11</v>
      </c>
      <c r="S63" t="s">
        <v>32</v>
      </c>
      <c r="T63" t="str">
        <f>AK63</f>
        <v>奇怪な突然変異</v>
      </c>
      <c r="W63" t="s">
        <v>12</v>
      </c>
      <c r="X63" t="s">
        <v>11</v>
      </c>
      <c r="Y63" s="6"/>
      <c r="Z63" t="s">
        <v>1969</v>
      </c>
      <c r="AA63" t="str">
        <f>IF(SEARCH(LEFT($C$3,2),Z63,1)&lt;15,$C$3,"")</f>
        <v/>
      </c>
      <c r="AB63" t="str">
        <f>IF(ISERR(SEARCH("召",Z63,1)),"","召喚")</f>
        <v/>
      </c>
      <c r="AC63" t="str">
        <f>IF(ISERR(SEARCH("与",Z63,1)),"","与える")</f>
        <v/>
      </c>
      <c r="AD63" t="str">
        <f>IF(ISERR(SEARCH("得",Z63,1)),"","得る")</f>
        <v>得る</v>
      </c>
      <c r="AE63" t="b">
        <f>OR(AC63="与える",AD63="得る")</f>
        <v>1</v>
      </c>
      <c r="AF63" s="4">
        <v>619</v>
      </c>
      <c r="AG63" s="3" t="s">
        <v>87</v>
      </c>
      <c r="AH63" s="2" t="s">
        <v>40</v>
      </c>
      <c r="AI63" s="2" t="s">
        <v>276</v>
      </c>
      <c r="AJ63" s="2">
        <v>4</v>
      </c>
      <c r="AK63" s="2" t="s">
        <v>1971</v>
      </c>
      <c r="AL63" s="2" t="s">
        <v>1970</v>
      </c>
      <c r="AM63" s="2" t="s">
        <v>192</v>
      </c>
      <c r="AN63" s="2"/>
      <c r="AO63" s="2"/>
      <c r="AP63" s="2"/>
      <c r="AQ63" s="2" t="s">
        <v>1969</v>
      </c>
      <c r="AR63" s="2"/>
      <c r="AS63" s="2"/>
      <c r="AT63" s="2"/>
      <c r="AU63" s="2"/>
      <c r="AV63" s="2"/>
      <c r="AW63" s="2" t="s">
        <v>1969</v>
      </c>
    </row>
    <row r="64" spans="1:49" x14ac:dyDescent="0.4">
      <c r="A64" t="str">
        <f t="shared" si="36"/>
        <v>|BFZ|白|4|呪文|各クリーチャー&amp;br;詠唱時：ターン終了時まで|《[[オンドゥの蜂起]]》|</v>
      </c>
      <c r="B64" t="s">
        <v>16</v>
      </c>
      <c r="C64" t="str">
        <f>AG64</f>
        <v>BFZ</v>
      </c>
      <c r="D64">
        <f>IF(AG64="","",VLOOKUP(C64,[1]tnpl!$Z$1:$AA$11,2,TRUE))</f>
        <v>2</v>
      </c>
      <c r="E64" t="s">
        <v>16</v>
      </c>
      <c r="F64" t="str">
        <f>AH64</f>
        <v>白</v>
      </c>
      <c r="G64">
        <f>IF(AH64="","",VLOOKUP(F64,[1]tnpl!$X$1:$Y$16,2,TRUE))</f>
        <v>1</v>
      </c>
      <c r="H64" t="s">
        <v>16</v>
      </c>
      <c r="I64">
        <f>AJ64</f>
        <v>4</v>
      </c>
      <c r="J64" t="s">
        <v>16</v>
      </c>
      <c r="K64">
        <f t="shared" si="37"/>
        <v>0</v>
      </c>
      <c r="L64">
        <f t="shared" si="37"/>
        <v>0</v>
      </c>
      <c r="M64" t="s">
        <v>192</v>
      </c>
      <c r="N64" t="s">
        <v>11</v>
      </c>
      <c r="O64" t="s">
        <v>318</v>
      </c>
      <c r="P64" t="s">
        <v>201</v>
      </c>
      <c r="Q64" t="s">
        <v>1301</v>
      </c>
      <c r="R64" t="s">
        <v>11</v>
      </c>
      <c r="S64" t="s">
        <v>32</v>
      </c>
      <c r="T64" t="str">
        <f>AK64</f>
        <v>オンドゥの蜂起</v>
      </c>
      <c r="W64" t="s">
        <v>12</v>
      </c>
      <c r="X64" t="s">
        <v>11</v>
      </c>
      <c r="Y64" s="6"/>
      <c r="Z64" t="s">
        <v>1964</v>
      </c>
      <c r="AA64" t="str">
        <f>IF(SEARCH(LEFT($C$3,2),Z64,1)&lt;15,$C$3,"")</f>
        <v/>
      </c>
      <c r="AC64" t="str">
        <f>IF(ISERR(SEARCH("与",Z64,1)),"","与える")</f>
        <v/>
      </c>
      <c r="AD64" t="str">
        <f>IF(ISERR(SEARCH("得",Z64,1)),"","得る")</f>
        <v>得る</v>
      </c>
      <c r="AE64" t="b">
        <f>OR(AC64="与える",AD64="得る")</f>
        <v>1</v>
      </c>
      <c r="AF64" s="4">
        <v>270</v>
      </c>
      <c r="AG64" s="3" t="s">
        <v>123</v>
      </c>
      <c r="AH64" s="2" t="s">
        <v>37</v>
      </c>
      <c r="AI64" s="2" t="s">
        <v>272</v>
      </c>
      <c r="AJ64" s="2">
        <v>4</v>
      </c>
      <c r="AK64" s="2" t="s">
        <v>1968</v>
      </c>
      <c r="AL64" s="2" t="s">
        <v>1967</v>
      </c>
      <c r="AM64" s="2" t="s">
        <v>192</v>
      </c>
      <c r="AN64" s="2"/>
      <c r="AO64" s="2"/>
      <c r="AP64" s="2"/>
      <c r="AQ64" s="2" t="s">
        <v>1966</v>
      </c>
      <c r="AR64" s="2" t="s">
        <v>1965</v>
      </c>
      <c r="AS64" s="2"/>
      <c r="AT64" s="2"/>
      <c r="AU64" s="2"/>
      <c r="AV64" s="2"/>
      <c r="AW64" s="2" t="s">
        <v>1964</v>
      </c>
    </row>
    <row r="65" spans="1:49" x14ac:dyDescent="0.4">
      <c r="A65" t="str">
        <f t="shared" si="36"/>
        <v>|KLD|黒|4|呪文|対象1体&amp;br;詠唱時：ターン終了時まで|《[[活力の奔出]]》|</v>
      </c>
      <c r="B65" t="s">
        <v>16</v>
      </c>
      <c r="C65" t="str">
        <f>AG65</f>
        <v>KLD</v>
      </c>
      <c r="D65">
        <f>IF(AG65="","",VLOOKUP(C65,[1]tnpl!$Z$1:$AA$11,2,TRUE))</f>
        <v>6</v>
      </c>
      <c r="E65" t="s">
        <v>16</v>
      </c>
      <c r="F65" t="str">
        <f>AH65</f>
        <v>黒</v>
      </c>
      <c r="G65">
        <f>IF(AH65="","",VLOOKUP(F65,[1]tnpl!$X$1:$Y$16,2,TRUE))</f>
        <v>3</v>
      </c>
      <c r="H65" t="s">
        <v>16</v>
      </c>
      <c r="I65">
        <f>AJ65</f>
        <v>4</v>
      </c>
      <c r="J65" t="s">
        <v>16</v>
      </c>
      <c r="K65">
        <f t="shared" si="37"/>
        <v>0</v>
      </c>
      <c r="L65">
        <f t="shared" si="37"/>
        <v>0</v>
      </c>
      <c r="M65" t="s">
        <v>192</v>
      </c>
      <c r="N65" t="s">
        <v>11</v>
      </c>
      <c r="O65" t="s">
        <v>202</v>
      </c>
      <c r="P65" t="s">
        <v>201</v>
      </c>
      <c r="Q65" t="s">
        <v>1301</v>
      </c>
      <c r="R65" t="s">
        <v>11</v>
      </c>
      <c r="S65" t="s">
        <v>32</v>
      </c>
      <c r="T65" t="str">
        <f>AK65</f>
        <v>活力の奔出</v>
      </c>
      <c r="W65" t="s">
        <v>12</v>
      </c>
      <c r="X65" t="s">
        <v>11</v>
      </c>
      <c r="Y65" s="6"/>
      <c r="Z65" s="11" t="s">
        <v>1913</v>
      </c>
      <c r="AA65" t="str">
        <f>IF(SEARCH(LEFT($C$3,2),Z65,1)&lt;15,$C$3,"")</f>
        <v/>
      </c>
      <c r="AB65" t="str">
        <f>IF(ISERR(SEARCH("召",Z65,1)),"","召喚")</f>
        <v/>
      </c>
      <c r="AC65" t="str">
        <f>IF(ISERR(SEARCH("与",Z65,1)),"","与える")</f>
        <v/>
      </c>
      <c r="AD65" t="str">
        <f>IF(ISERR(SEARCH("得",Z65,1)),"","得る")</f>
        <v>得る</v>
      </c>
      <c r="AE65" t="b">
        <f>OR(AC65="与える",AD65="得る")</f>
        <v>1</v>
      </c>
      <c r="AF65" s="4">
        <v>897</v>
      </c>
      <c r="AG65" s="3" t="s">
        <v>51</v>
      </c>
      <c r="AH65" s="2" t="s">
        <v>40</v>
      </c>
      <c r="AI65" s="2" t="s">
        <v>276</v>
      </c>
      <c r="AJ65" s="2">
        <v>4</v>
      </c>
      <c r="AK65" s="2" t="s">
        <v>1915</v>
      </c>
      <c r="AL65" s="2" t="s">
        <v>1914</v>
      </c>
      <c r="AM65" s="2" t="s">
        <v>192</v>
      </c>
      <c r="AN65" s="2"/>
      <c r="AO65" s="2"/>
      <c r="AP65" s="2"/>
      <c r="AQ65" s="2" t="s">
        <v>1913</v>
      </c>
      <c r="AR65" s="2"/>
      <c r="AS65" s="2"/>
      <c r="AT65" s="2"/>
      <c r="AU65" s="2"/>
      <c r="AV65" s="2"/>
      <c r="AW65" s="2" t="s">
        <v>1913</v>
      </c>
    </row>
    <row r="66" spans="1:49" x14ac:dyDescent="0.4">
      <c r="A66" t="str">
        <f t="shared" si="36"/>
        <v>|AKH|黒|9|サポート|最初のクリーチャー&amp;br;このカードがいる間|《[[野望のカルトーシュ]]》|</v>
      </c>
      <c r="B66" t="s">
        <v>16</v>
      </c>
      <c r="C66" t="str">
        <f>AG66</f>
        <v>AKH</v>
      </c>
      <c r="D66">
        <f>IF(AG66="","",VLOOKUP(C66,[1]tnpl!$Z$1:$AA$11,2,TRUE))</f>
        <v>10</v>
      </c>
      <c r="E66" t="s">
        <v>16</v>
      </c>
      <c r="F66" t="str">
        <f>AH66</f>
        <v>黒</v>
      </c>
      <c r="G66">
        <f>IF(AH66="","",VLOOKUP(F66,[1]tnpl!$X$1:$Y$16,2,TRUE))</f>
        <v>3</v>
      </c>
      <c r="H66" t="s">
        <v>16</v>
      </c>
      <c r="I66">
        <f>AJ66</f>
        <v>9</v>
      </c>
      <c r="J66" t="s">
        <v>16</v>
      </c>
      <c r="K66">
        <f t="shared" si="37"/>
        <v>0</v>
      </c>
      <c r="L66">
        <f t="shared" si="37"/>
        <v>0</v>
      </c>
      <c r="M66" t="s">
        <v>270</v>
      </c>
      <c r="N66" t="s">
        <v>11</v>
      </c>
      <c r="O66" t="s">
        <v>296</v>
      </c>
      <c r="P66" t="s">
        <v>201</v>
      </c>
      <c r="Q66" t="s">
        <v>328</v>
      </c>
      <c r="R66" t="s">
        <v>11</v>
      </c>
      <c r="S66" t="s">
        <v>32</v>
      </c>
      <c r="T66" t="str">
        <f>AK66</f>
        <v>野望のカルトーシュ</v>
      </c>
      <c r="W66" t="s">
        <v>12</v>
      </c>
      <c r="X66" t="s">
        <v>11</v>
      </c>
      <c r="Y66" s="6"/>
      <c r="Z66" s="11" t="s">
        <v>1959</v>
      </c>
      <c r="AA66" t="str">
        <f>IF(SEARCH(LEFT($C$3,2),Z66,1)&lt;15,$C$3,"")</f>
        <v/>
      </c>
      <c r="AB66" t="str">
        <f>IF(ISERR(SEARCH("召",Z66,1)),"","召喚")</f>
        <v/>
      </c>
      <c r="AC66" t="str">
        <f>IF(ISERR(SEARCH("与",Z66,1)),"","与える")</f>
        <v/>
      </c>
      <c r="AD66" t="str">
        <f>IF(ISERR(SEARCH("得",Z66,1)),"","得る")</f>
        <v>得る</v>
      </c>
      <c r="AE66" t="b">
        <f>OR(AC66="与える",AD66="得る")</f>
        <v>1</v>
      </c>
      <c r="AF66" s="4">
        <v>1162</v>
      </c>
      <c r="AG66" s="3" t="s">
        <v>34</v>
      </c>
      <c r="AH66" s="2" t="s">
        <v>40</v>
      </c>
      <c r="AI66" s="2" t="s">
        <v>276</v>
      </c>
      <c r="AJ66" s="2">
        <v>9</v>
      </c>
      <c r="AK66" s="2" t="s">
        <v>1963</v>
      </c>
      <c r="AL66" s="2" t="s">
        <v>1962</v>
      </c>
      <c r="AM66" s="2" t="s">
        <v>270</v>
      </c>
      <c r="AN66" s="2"/>
      <c r="AO66" s="2"/>
      <c r="AP66" s="2"/>
      <c r="AQ66" s="2" t="s">
        <v>1961</v>
      </c>
      <c r="AR66" s="2" t="s">
        <v>1960</v>
      </c>
      <c r="AS66" s="2"/>
      <c r="AT66" s="2">
        <v>3</v>
      </c>
      <c r="AU66" s="2"/>
      <c r="AV66" s="2"/>
      <c r="AW66" s="2" t="s">
        <v>1959</v>
      </c>
    </row>
    <row r="68" spans="1:49" x14ac:dyDescent="0.4">
      <c r="A68" t="str">
        <f>B68&amp;C68&amp;E68&amp;F68&amp;H68&amp;I68&amp;J68&amp;M68&amp;N68&amp;O68&amp;P68&amp;Q68&amp;R68&amp;S68&amp;T68&amp;U68&amp;V68&amp;W68&amp;X68&amp;Y68</f>
        <v>*絆魂を持つトークンを召喚するカード</v>
      </c>
      <c r="B68" t="s">
        <v>188</v>
      </c>
      <c r="F68" t="str">
        <f>$C$4</f>
        <v>絆魂</v>
      </c>
      <c r="M68" t="s">
        <v>1724</v>
      </c>
    </row>
    <row r="69" spans="1:49" x14ac:dyDescent="0.4">
      <c r="A69" t="str">
        <f>B69&amp;C69&amp;E69&amp;F69&amp;H69&amp;I69&amp;J69&amp;M69&amp;N69&amp;O69&amp;P69&amp;Q69&amp;R69&amp;S69&amp;T69&amp;U69&amp;V69&amp;W69&amp;X69&amp;Y69</f>
        <v>|LEFT:50|LEFT:50|LEFT:50|LEFT:120|LEFT:250|LEFT:250|c</v>
      </c>
      <c r="B69" t="s">
        <v>11</v>
      </c>
      <c r="C69" t="s">
        <v>28</v>
      </c>
      <c r="E69" t="s">
        <v>11</v>
      </c>
      <c r="F69" t="s">
        <v>28</v>
      </c>
      <c r="H69" t="s">
        <v>11</v>
      </c>
      <c r="I69" t="s">
        <v>28</v>
      </c>
      <c r="J69" t="s">
        <v>11</v>
      </c>
      <c r="M69" t="s">
        <v>1723</v>
      </c>
      <c r="N69" t="s">
        <v>11</v>
      </c>
      <c r="O69" t="s">
        <v>194</v>
      </c>
      <c r="R69" t="s">
        <v>11</v>
      </c>
      <c r="T69" t="s">
        <v>194</v>
      </c>
      <c r="X69" t="s">
        <v>11</v>
      </c>
      <c r="Y69" t="s">
        <v>25</v>
      </c>
    </row>
    <row r="70" spans="1:49" x14ac:dyDescent="0.4">
      <c r="A70" t="str">
        <f>B70&amp;C70&amp;E70&amp;F70&amp;H70&amp;I70&amp;J70&amp;M70&amp;N70&amp;O70&amp;P70&amp;Q70&amp;R70&amp;S70&amp;T70&amp;U70&amp;V70&amp;W70&amp;X70&amp;Y70</f>
        <v>|セット|色|コスト|カード種|能力|カード名|</v>
      </c>
      <c r="B70" t="s">
        <v>11</v>
      </c>
      <c r="C70" t="s">
        <v>1722</v>
      </c>
      <c r="E70" t="s">
        <v>11</v>
      </c>
      <c r="F70" t="s">
        <v>23</v>
      </c>
      <c r="H70" t="s">
        <v>11</v>
      </c>
      <c r="I70" t="s">
        <v>22</v>
      </c>
      <c r="J70" t="s">
        <v>11</v>
      </c>
      <c r="K70" t="s">
        <v>1721</v>
      </c>
      <c r="L70" t="s">
        <v>1720</v>
      </c>
      <c r="M70" t="s">
        <v>193</v>
      </c>
      <c r="N70" t="s">
        <v>11</v>
      </c>
      <c r="O70" t="s">
        <v>19</v>
      </c>
      <c r="R70" t="s">
        <v>11</v>
      </c>
      <c r="T70" t="s">
        <v>18</v>
      </c>
      <c r="X70" t="s">
        <v>11</v>
      </c>
    </row>
    <row r="71" spans="1:49" x14ac:dyDescent="0.4">
      <c r="A71" t="str">
        <f>B71&amp;C71&amp;E71&amp;F71&amp;H71&amp;I71&amp;J71&amp;M71&amp;N71&amp;O71&amp;P71&amp;Q71&amp;R71&amp;S71&amp;T71&amp;U71&amp;V71&amp;W71&amp;X71&amp;Y71</f>
        <v>|SOI|黒|6|サポート|起動&amp;br;吸血鬼1/1|《[[血統の呼び出し]]》|</v>
      </c>
      <c r="B71" t="s">
        <v>16</v>
      </c>
      <c r="C71" t="str">
        <f>AG71</f>
        <v>SOI</v>
      </c>
      <c r="D71">
        <f>IF(AG71="","",VLOOKUP(C71,[1]tnpl!$Z$1:$AA$11,2,TRUE))</f>
        <v>4</v>
      </c>
      <c r="E71" t="s">
        <v>16</v>
      </c>
      <c r="F71" t="str">
        <f>AH71</f>
        <v>黒</v>
      </c>
      <c r="G71">
        <f>IF(AH71="","",VLOOKUP(F71,[1]tnpl!$X$1:$Y$16,2,TRUE))</f>
        <v>3</v>
      </c>
      <c r="H71" t="s">
        <v>16</v>
      </c>
      <c r="I71">
        <f>AJ71</f>
        <v>6</v>
      </c>
      <c r="J71" t="s">
        <v>16</v>
      </c>
      <c r="K71">
        <f>AU71</f>
        <v>0</v>
      </c>
      <c r="L71">
        <f>AV71</f>
        <v>0</v>
      </c>
      <c r="M71" t="s">
        <v>270</v>
      </c>
      <c r="N71" t="s">
        <v>11</v>
      </c>
      <c r="O71" t="s">
        <v>544</v>
      </c>
      <c r="P71" t="s">
        <v>201</v>
      </c>
      <c r="Q71" t="s">
        <v>1958</v>
      </c>
      <c r="R71" t="s">
        <v>11</v>
      </c>
      <c r="S71" t="s">
        <v>32</v>
      </c>
      <c r="T71" t="str">
        <f>AK71</f>
        <v>血統の呼び出し</v>
      </c>
      <c r="W71" t="s">
        <v>12</v>
      </c>
      <c r="X71" t="s">
        <v>11</v>
      </c>
      <c r="Y71" s="6"/>
      <c r="Z71" s="11" t="s">
        <v>1955</v>
      </c>
      <c r="AA71" t="str">
        <f>IF(SEARCH(LEFT($C$3,2),Z71,1)&lt;15,$C$3,"")</f>
        <v>絆魂</v>
      </c>
      <c r="AB71" t="str">
        <f>IF(ISERR(SEARCH("召",Z71,1)),"","召喚")</f>
        <v>召喚</v>
      </c>
      <c r="AC71" t="str">
        <f>IF(ISERR(SEARCH("与",Z71,1)),"","与える")</f>
        <v/>
      </c>
      <c r="AD71" t="str">
        <f>IF(ISERR(SEARCH("得",Z71,1)),"","得る")</f>
        <v/>
      </c>
      <c r="AE71" t="b">
        <f>OR(AC71="与える",AD71="得る")</f>
        <v>0</v>
      </c>
      <c r="AF71" s="4">
        <v>632</v>
      </c>
      <c r="AG71" s="3" t="s">
        <v>87</v>
      </c>
      <c r="AH71" s="2" t="s">
        <v>40</v>
      </c>
      <c r="AI71" s="2" t="s">
        <v>272</v>
      </c>
      <c r="AJ71" s="2">
        <v>6</v>
      </c>
      <c r="AK71" s="2" t="s">
        <v>1957</v>
      </c>
      <c r="AL71" s="2" t="s">
        <v>1956</v>
      </c>
      <c r="AM71" s="2" t="s">
        <v>270</v>
      </c>
      <c r="AN71" s="2"/>
      <c r="AO71" s="2"/>
      <c r="AP71" s="2"/>
      <c r="AQ71" s="2" t="s">
        <v>1955</v>
      </c>
      <c r="AR71" s="2"/>
      <c r="AS71" s="2"/>
      <c r="AT71" s="2">
        <v>3</v>
      </c>
      <c r="AU71" s="2"/>
      <c r="AV71" s="2"/>
      <c r="AW71" s="2" t="s">
        <v>1955</v>
      </c>
    </row>
    <row r="72" spans="1:49" x14ac:dyDescent="0.4">
      <c r="A72" t="str">
        <f>B72&amp;C72&amp;E72&amp;F72&amp;H72&amp;I72&amp;J72&amp;M72&amp;N72&amp;O72&amp;P72&amp;Q72&amp;R72&amp;S72&amp;T72&amp;U72&amp;V72&amp;W72&amp;X72&amp;Y72</f>
        <v>|AKH|白|18|クリーチャー|CIP&amp;br;猫1/1|《[[威厳あるカラカル]]》|</v>
      </c>
      <c r="B72" t="s">
        <v>16</v>
      </c>
      <c r="C72" t="str">
        <f>AG72</f>
        <v>AKH</v>
      </c>
      <c r="D72">
        <f>IF(AG72="","",VLOOKUP(C72,[1]tnpl!$Z$1:$AA$11,2,TRUE))</f>
        <v>10</v>
      </c>
      <c r="E72" t="s">
        <v>16</v>
      </c>
      <c r="F72" t="str">
        <f>AH72</f>
        <v>白</v>
      </c>
      <c r="G72">
        <f>IF(AH72="","",VLOOKUP(F72,[1]tnpl!$X$1:$Y$16,2,TRUE))</f>
        <v>1</v>
      </c>
      <c r="H72" t="s">
        <v>16</v>
      </c>
      <c r="I72">
        <f>AJ72</f>
        <v>18</v>
      </c>
      <c r="J72" t="s">
        <v>16</v>
      </c>
      <c r="K72">
        <f>AU72</f>
        <v>3</v>
      </c>
      <c r="L72">
        <f>AV72</f>
        <v>3</v>
      </c>
      <c r="M72" t="s">
        <v>4</v>
      </c>
      <c r="N72" t="s">
        <v>11</v>
      </c>
      <c r="O72" t="s">
        <v>531</v>
      </c>
      <c r="P72" t="s">
        <v>201</v>
      </c>
      <c r="Q72" t="s">
        <v>1954</v>
      </c>
      <c r="R72" t="s">
        <v>11</v>
      </c>
      <c r="S72" t="s">
        <v>32</v>
      </c>
      <c r="T72" t="str">
        <f>AK72</f>
        <v>威厳あるカラカル</v>
      </c>
      <c r="W72" t="s">
        <v>12</v>
      </c>
      <c r="X72" t="s">
        <v>11</v>
      </c>
      <c r="Y72" s="6"/>
      <c r="Z72" t="s">
        <v>1949</v>
      </c>
      <c r="AA72" t="str">
        <f>IF(SEARCH(LEFT($C$3,2),Z72,1)&lt;15,$C$3,"")</f>
        <v/>
      </c>
      <c r="AB72" t="str">
        <f>IF(ISERR(SEARCH("召",Z72,1)),"","召喚")</f>
        <v>召喚</v>
      </c>
      <c r="AC72" t="str">
        <f>IF(ISERR(SEARCH("与",Z72,1)),"","与える")</f>
        <v/>
      </c>
      <c r="AD72" t="str">
        <f>IF(ISERR(SEARCH("得",Z72,1)),"","得る")</f>
        <v>得る</v>
      </c>
      <c r="AE72" t="b">
        <f>OR(AC72="与える",AD72="得る")</f>
        <v>1</v>
      </c>
      <c r="AF72" s="4">
        <v>1121</v>
      </c>
      <c r="AG72" s="3" t="s">
        <v>34</v>
      </c>
      <c r="AH72" s="2" t="s">
        <v>37</v>
      </c>
      <c r="AI72" s="2" t="s">
        <v>7</v>
      </c>
      <c r="AJ72" s="2">
        <v>18</v>
      </c>
      <c r="AK72" s="2" t="s">
        <v>1953</v>
      </c>
      <c r="AL72" s="2" t="s">
        <v>1952</v>
      </c>
      <c r="AM72" s="2" t="s">
        <v>4</v>
      </c>
      <c r="AN72" s="2" t="s">
        <v>442</v>
      </c>
      <c r="AO72" s="2"/>
      <c r="AP72" s="2"/>
      <c r="AQ72" s="2" t="s">
        <v>1951</v>
      </c>
      <c r="AR72" s="2" t="s">
        <v>1950</v>
      </c>
      <c r="AS72" s="2"/>
      <c r="AT72" s="2"/>
      <c r="AU72" s="2">
        <v>3</v>
      </c>
      <c r="AV72" s="2">
        <v>3</v>
      </c>
      <c r="AW72" s="2" t="s">
        <v>1949</v>
      </c>
    </row>
  </sheetData>
  <autoFilter ref="Z3:AE15"/>
  <phoneticPr fontId="2"/>
  <dataValidations count="1">
    <dataValidation type="list" allowBlank="1" showInputMessage="1" showErrorMessage="1" sqref="AI9:AI10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39BFC1BA-C435-4F2A-8644-E9C470DB3EC6}">
            <xm:f>'[MTGPQ-DB_HOU.xlsm]TAG'!#REF!</xm:f>
            <x14:dxf>
              <fill>
                <patternFill>
                  <bgColor theme="0" tint="-0.34998626667073579"/>
                </patternFill>
              </fill>
            </x14:dxf>
          </x14:cfRule>
          <xm:sqref>AP11:AP12 AP17:AP18 AP30:AP31 AP40:AP41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W64"/>
  <sheetViews>
    <sheetView topLeftCell="A28" zoomScale="85" zoomScaleNormal="85" workbookViewId="0">
      <selection activeCell="A95" sqref="A95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hidden="1" customWidth="1"/>
    <col min="5" max="5" width="2" bestFit="1" customWidth="1"/>
    <col min="6" max="6" width="6.625" customWidth="1"/>
    <col min="7" max="7" width="3.5" hidden="1" customWidth="1"/>
    <col min="8" max="8" width="2" bestFit="1" customWidth="1"/>
    <col min="9" max="9" width="5.375" customWidth="1"/>
    <col min="10" max="10" width="2" bestFit="1" customWidth="1"/>
    <col min="11" max="12" width="2" hidden="1" customWidth="1"/>
    <col min="14" max="15" width="5.625" customWidth="1"/>
    <col min="16" max="16" width="1.875" customWidth="1"/>
    <col min="17" max="17" width="5.875" customWidth="1"/>
    <col min="18" max="18" width="2" bestFit="1" customWidth="1"/>
    <col min="19" max="19" width="3.75" bestFit="1" customWidth="1"/>
    <col min="21" max="21" width="2.875" customWidth="1"/>
    <col min="22" max="22" width="10.25" customWidth="1"/>
    <col min="23" max="23" width="3.75" bestFit="1" customWidth="1"/>
    <col min="24" max="24" width="2" bestFit="1" customWidth="1"/>
    <col min="25" max="25" width="2.5" bestFit="1" customWidth="1"/>
    <col min="26" max="26" width="36.625" style="11" customWidth="1"/>
    <col min="27" max="27" width="8.5" bestFit="1" customWidth="1"/>
    <col min="28" max="28" width="6" bestFit="1" customWidth="1"/>
    <col min="29" max="29" width="8.125" bestFit="1" customWidth="1"/>
    <col min="30" max="30" width="3.5" bestFit="1" customWidth="1"/>
    <col min="31" max="31" width="7.125" customWidth="1"/>
    <col min="32" max="33" width="5.5" bestFit="1" customWidth="1"/>
    <col min="34" max="34" width="5.25" bestFit="1" customWidth="1"/>
    <col min="35" max="35" width="9.5" bestFit="1" customWidth="1"/>
    <col min="36" max="36" width="5" bestFit="1" customWidth="1"/>
    <col min="37" max="37" width="14.875" customWidth="1"/>
    <col min="38" max="38" width="9" customWidth="1"/>
    <col min="40" max="45" width="0" hidden="1" customWidth="1"/>
    <col min="46" max="46" width="4.875" bestFit="1" customWidth="1"/>
    <col min="47" max="48" width="3.5" bestFit="1" customWidth="1"/>
  </cols>
  <sheetData>
    <row r="1" spans="1:49" x14ac:dyDescent="0.4">
      <c r="A1" t="s">
        <v>1398</v>
      </c>
    </row>
    <row r="2" spans="1:49" x14ac:dyDescent="0.4">
      <c r="A2" t="str">
        <f>B2&amp;C2&amp;E2&amp;F2&amp;H2&amp;I2&amp;J2&amp;M2&amp;N2&amp;O2&amp;P2&amp;Q2&amp;R2&amp;S2&amp;T2&amp;V2&amp;W2&amp;X2&amp;Y2</f>
        <v/>
      </c>
    </row>
    <row r="3" spans="1:49" x14ac:dyDescent="0.4">
      <c r="A3" t="str">
        <f>B3&amp;C3&amp;E3&amp;F3&amp;H3&amp;I3&amp;J3&amp;M3&amp;N3&amp;O3&amp;P3&amp;Q3&amp;R3&amp;S3&amp;T3&amp;V3&amp;W3&amp;X3&amp;Y3</f>
        <v>*接死カード一覧</v>
      </c>
      <c r="B3" t="s">
        <v>188</v>
      </c>
      <c r="C3" t="s">
        <v>2100</v>
      </c>
      <c r="F3" t="s">
        <v>186</v>
      </c>
    </row>
    <row r="4" spans="1:49" x14ac:dyDescent="0.4">
      <c r="A4" t="str">
        <f>B4&amp;C4&amp;E4&amp;F4&amp;H4&amp;I4&amp;J4&amp;M4&amp;N4&amp;O4&amp;P4&amp;Q4&amp;R4&amp;S4&amp;T4&amp;V4&amp;W4&amp;X4&amp;Y4</f>
        <v>[[接死]]</v>
      </c>
      <c r="B4" t="s">
        <v>1397</v>
      </c>
      <c r="C4" t="str">
        <f>C3</f>
        <v>接死</v>
      </c>
      <c r="E4" t="s">
        <v>1396</v>
      </c>
    </row>
    <row r="5" spans="1:49" x14ac:dyDescent="0.4">
      <c r="A5" t="str">
        <f>B5&amp;C5&amp;E5&amp;F5&amp;H5&amp;I5&amp;J5&amp;M5&amp;N5&amp;O5&amp;P5&amp;Q5&amp;R5&amp;S5&amp;T5&amp;V5&amp;W5&amp;X5&amp;Y5</f>
        <v/>
      </c>
    </row>
    <row r="6" spans="1:49" x14ac:dyDescent="0.4">
      <c r="A6" t="str">
        <f>B6&amp;C6&amp;E6&amp;F6&amp;H6&amp;I6&amp;J6&amp;M6&amp;N6&amp;O6&amp;P6&amp;Q6&amp;R6&amp;S6&amp;T6&amp;V6&amp;W6&amp;X6&amp;Y6</f>
        <v>**マジック:オリジン</v>
      </c>
      <c r="B6" t="s">
        <v>185</v>
      </c>
      <c r="C6" t="s">
        <v>184</v>
      </c>
    </row>
    <row r="7" spans="1:49" x14ac:dyDescent="0.4">
      <c r="A7" t="str">
        <f>B7&amp;C7&amp;E7&amp;F7&amp;H7&amp;I7&amp;J7&amp;M7&amp;N7&amp;O7&amp;P7&amp;Q7&amp;R7&amp;S7&amp;T7&amp;U7&amp;V7&amp;W7&amp;X7&amp;Y7</f>
        <v>|LEFT:50|LEFT:50|LEFT:50|LEFT:50|LEFT:500|c</v>
      </c>
      <c r="B7" t="s">
        <v>16</v>
      </c>
      <c r="C7" t="s">
        <v>28</v>
      </c>
      <c r="E7" t="s">
        <v>16</v>
      </c>
      <c r="F7" t="s">
        <v>28</v>
      </c>
      <c r="H7" t="s">
        <v>16</v>
      </c>
      <c r="I7" t="s">
        <v>28</v>
      </c>
      <c r="J7" t="s">
        <v>16</v>
      </c>
      <c r="M7" t="s">
        <v>28</v>
      </c>
      <c r="R7" t="s">
        <v>11</v>
      </c>
      <c r="T7" t="s">
        <v>26</v>
      </c>
      <c r="X7" t="s">
        <v>11</v>
      </c>
      <c r="Y7" t="s">
        <v>25</v>
      </c>
    </row>
    <row r="8" spans="1:49" x14ac:dyDescent="0.4">
      <c r="A8" t="str">
        <f>B8&amp;C8&amp;E8&amp;F8&amp;H8&amp;I8&amp;J8&amp;M8&amp;N8&amp;O8&amp;P8&amp;Q8&amp;R8&amp;S8&amp;T8&amp;U8&amp;V8&amp;W8&amp;X8&amp;Y8</f>
        <v>|セット|色|コスト|P/T|カード名|</v>
      </c>
      <c r="B8" t="s">
        <v>16</v>
      </c>
      <c r="C8" t="s">
        <v>24</v>
      </c>
      <c r="E8" t="s">
        <v>16</v>
      </c>
      <c r="F8" t="s">
        <v>23</v>
      </c>
      <c r="H8" t="s">
        <v>16</v>
      </c>
      <c r="I8" t="s">
        <v>22</v>
      </c>
      <c r="J8" t="s">
        <v>16</v>
      </c>
      <c r="K8" t="s">
        <v>21</v>
      </c>
      <c r="L8" t="s">
        <v>20</v>
      </c>
      <c r="M8" t="str">
        <f>K8&amp;"/"&amp;L8</f>
        <v>P/T</v>
      </c>
      <c r="R8" t="s">
        <v>11</v>
      </c>
      <c r="T8" t="s">
        <v>18</v>
      </c>
      <c r="X8" t="s">
        <v>11</v>
      </c>
      <c r="AE8" t="b">
        <f>OR(AC8="与える",AD8="得る")</f>
        <v>0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x14ac:dyDescent="0.4">
      <c r="A9" t="str">
        <f>B9&amp;C9&amp;E9&amp;F9&amp;H9&amp;I9&amp;J9&amp;M9&amp;N9&amp;O9&amp;P9&amp;Q9&amp;R9&amp;S9&amp;T9&amp;U9&amp;V9&amp;W9&amp;X9&amp;Y9</f>
        <v>|ORI|黒|15|4/7|《[[墓刃の匪賊]]》|</v>
      </c>
      <c r="B9" t="s">
        <v>16</v>
      </c>
      <c r="C9" t="str">
        <f>AG9</f>
        <v>ORI</v>
      </c>
      <c r="D9">
        <f>IF(AG9="","",VLOOKUP(C9,[1]tnpl!$Z$1:$AA$11,2,TRUE))</f>
        <v>1</v>
      </c>
      <c r="E9" t="s">
        <v>16</v>
      </c>
      <c r="F9" t="str">
        <f>AH9</f>
        <v>黒</v>
      </c>
      <c r="G9">
        <f>IF(AH9="","",VLOOKUP(F9,[1]tnpl!$X$1:$Y$16,2,TRUE))</f>
        <v>3</v>
      </c>
      <c r="H9" t="s">
        <v>16</v>
      </c>
      <c r="I9">
        <f>AJ9</f>
        <v>15</v>
      </c>
      <c r="J9" t="s">
        <v>16</v>
      </c>
      <c r="K9">
        <f>AU9</f>
        <v>4</v>
      </c>
      <c r="L9">
        <f>AV9</f>
        <v>7</v>
      </c>
      <c r="M9" t="str">
        <f>IF(AM9="クリーチャー",K9&amp;"/"&amp;L9,"")</f>
        <v>4/7</v>
      </c>
      <c r="R9" t="s">
        <v>11</v>
      </c>
      <c r="S9" t="s">
        <v>32</v>
      </c>
      <c r="T9" t="str">
        <f>AK9</f>
        <v>墓刃の匪賊</v>
      </c>
      <c r="U9" t="str">
        <f>IF(I9=0,"&gt;","")</f>
        <v/>
      </c>
      <c r="V9" t="str">
        <f>IF(I9=0,VLOOKUP(T9,[1]Sheet4!A:B,2,TRUE),"")</f>
        <v/>
      </c>
      <c r="W9" t="s">
        <v>12</v>
      </c>
      <c r="X9" t="s">
        <v>11</v>
      </c>
      <c r="Y9" s="6"/>
      <c r="Z9" s="11" t="s">
        <v>1558</v>
      </c>
      <c r="AA9" t="str">
        <f>IF(SEARCH(LEFT($C$3,2),Z9,1)&lt;15,$C$3,"")</f>
        <v>接死</v>
      </c>
      <c r="AB9" t="str">
        <f>IF(ISERR(SEARCH("召",Z9,1)),"","召喚")</f>
        <v/>
      </c>
      <c r="AC9" t="str">
        <f>IF(ISERR(SEARCH("与",Z9,1)),"","与える")</f>
        <v>与える</v>
      </c>
      <c r="AD9" t="str">
        <f>IF(ISERR(SEARCH("得",Z9,1)),"","得る")</f>
        <v/>
      </c>
      <c r="AE9" t="b">
        <f>OR(AC9="与える",AD9="得る")</f>
        <v>1</v>
      </c>
      <c r="AF9" s="4">
        <v>112</v>
      </c>
      <c r="AG9" s="3" t="s">
        <v>152</v>
      </c>
      <c r="AH9" s="2" t="s">
        <v>40</v>
      </c>
      <c r="AI9" s="2" t="s">
        <v>7</v>
      </c>
      <c r="AJ9" s="2">
        <v>15</v>
      </c>
      <c r="AK9" s="2" t="s">
        <v>1562</v>
      </c>
      <c r="AL9" s="2" t="s">
        <v>1561</v>
      </c>
      <c r="AM9" s="2" t="s">
        <v>4</v>
      </c>
      <c r="AN9" s="2" t="s">
        <v>371</v>
      </c>
      <c r="AO9" s="2" t="s">
        <v>324</v>
      </c>
      <c r="AP9" s="2"/>
      <c r="AQ9" s="2" t="s">
        <v>1560</v>
      </c>
      <c r="AR9" s="2" t="s">
        <v>1559</v>
      </c>
      <c r="AS9" s="2"/>
      <c r="AT9" s="2"/>
      <c r="AU9" s="2">
        <v>4</v>
      </c>
      <c r="AV9" s="2">
        <v>7</v>
      </c>
      <c r="AW9" s="2" t="s">
        <v>1558</v>
      </c>
    </row>
    <row r="10" spans="1:49" x14ac:dyDescent="0.4">
      <c r="A10" t="str">
        <f>B10&amp;C10&amp;E10&amp;F10&amp;H10&amp;I10&amp;J10&amp;M10&amp;N10&amp;O10&amp;P10&amp;Q10&amp;R10&amp;S10&amp;T10&amp;V10&amp;W10&amp;X10&amp;Y10</f>
        <v/>
      </c>
      <c r="Z10"/>
    </row>
    <row r="11" spans="1:49" x14ac:dyDescent="0.4">
      <c r="A11" t="str">
        <f>B11&amp;C11&amp;E11&amp;F11&amp;H11&amp;I11&amp;J11&amp;M11&amp;N11&amp;O11&amp;P11&amp;Q11&amp;R11&amp;S11&amp;T11&amp;V11&amp;W11&amp;X11&amp;Y11</f>
        <v>**戦乱のゼンディカーブロック</v>
      </c>
      <c r="B11" t="s">
        <v>185</v>
      </c>
      <c r="C11" t="s">
        <v>2029</v>
      </c>
    </row>
    <row r="12" spans="1:49" x14ac:dyDescent="0.4">
      <c r="A12" t="str">
        <f>B12&amp;C12&amp;E12&amp;F12&amp;H12&amp;I12&amp;J12&amp;M12&amp;N12&amp;O12&amp;P12&amp;Q12&amp;R12&amp;S12&amp;T12&amp;U12&amp;V12&amp;W12&amp;X12&amp;Y12</f>
        <v>|LEFT:50|LEFT:50|LEFT:50|LEFT:50|LEFT:500|c</v>
      </c>
      <c r="B12" t="s">
        <v>16</v>
      </c>
      <c r="C12" t="s">
        <v>28</v>
      </c>
      <c r="E12" t="s">
        <v>16</v>
      </c>
      <c r="F12" t="s">
        <v>28</v>
      </c>
      <c r="H12" t="s">
        <v>16</v>
      </c>
      <c r="I12" t="s">
        <v>28</v>
      </c>
      <c r="J12" t="s">
        <v>16</v>
      </c>
      <c r="M12" t="s">
        <v>28</v>
      </c>
      <c r="R12" t="s">
        <v>11</v>
      </c>
      <c r="T12" t="s">
        <v>26</v>
      </c>
      <c r="X12" t="s">
        <v>11</v>
      </c>
      <c r="Y12" t="s">
        <v>25</v>
      </c>
    </row>
    <row r="13" spans="1:49" x14ac:dyDescent="0.4">
      <c r="A13" t="str">
        <f>B13&amp;C13&amp;E13&amp;F13&amp;H13&amp;I13&amp;J13&amp;M13&amp;N13&amp;O13&amp;P13&amp;Q13&amp;R13&amp;S13&amp;T13&amp;U13&amp;V13&amp;W13&amp;X13&amp;Y13</f>
        <v>|セット|色|コスト|P/T|カード名|</v>
      </c>
      <c r="B13" t="s">
        <v>16</v>
      </c>
      <c r="C13" t="s">
        <v>24</v>
      </c>
      <c r="E13" t="s">
        <v>16</v>
      </c>
      <c r="F13" t="s">
        <v>23</v>
      </c>
      <c r="H13" t="s">
        <v>16</v>
      </c>
      <c r="I13" t="s">
        <v>22</v>
      </c>
      <c r="J13" t="s">
        <v>16</v>
      </c>
      <c r="K13" t="s">
        <v>21</v>
      </c>
      <c r="L13" t="s">
        <v>20</v>
      </c>
      <c r="M13" t="str">
        <f>K13&amp;"/"&amp;L13</f>
        <v>P/T</v>
      </c>
      <c r="R13" t="s">
        <v>11</v>
      </c>
      <c r="T13" t="s">
        <v>18</v>
      </c>
      <c r="X13" t="s">
        <v>11</v>
      </c>
      <c r="AE13" t="b">
        <f>OR(AC13="与える",AD13="得る")</f>
        <v>0</v>
      </c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</row>
    <row r="14" spans="1:49" x14ac:dyDescent="0.4">
      <c r="A14" t="str">
        <f>B14&amp;C14&amp;E14&amp;F14&amp;H14&amp;I14&amp;J14&amp;M14&amp;N14&amp;O14&amp;P14&amp;Q14&amp;R14&amp;S14&amp;T14&amp;U14&amp;V14&amp;W14&amp;X14&amp;Y14</f>
        <v>|BFZ|黒|11|4/3|《[[マラキールの使い魔]]》|</v>
      </c>
      <c r="B14" t="s">
        <v>16</v>
      </c>
      <c r="C14" t="str">
        <f>AG14</f>
        <v>BFZ</v>
      </c>
      <c r="D14">
        <f>IF(AG14="","",VLOOKUP(C14,[1]tnpl!$Z$1:$AA$11,2,TRUE))</f>
        <v>2</v>
      </c>
      <c r="E14" t="s">
        <v>16</v>
      </c>
      <c r="F14" t="str">
        <f>AH14</f>
        <v>黒</v>
      </c>
      <c r="G14">
        <f>IF(AH14="","",VLOOKUP(F14,[1]tnpl!$X$1:$Y$16,2,TRUE))</f>
        <v>3</v>
      </c>
      <c r="H14" t="s">
        <v>16</v>
      </c>
      <c r="I14">
        <f>AJ14</f>
        <v>11</v>
      </c>
      <c r="J14" t="s">
        <v>16</v>
      </c>
      <c r="K14">
        <f t="shared" ref="K14:L16" si="0">AU14</f>
        <v>4</v>
      </c>
      <c r="L14">
        <f t="shared" si="0"/>
        <v>3</v>
      </c>
      <c r="M14" t="str">
        <f>IF(AM14="クリーチャー",K14&amp;"/"&amp;L14,"")</f>
        <v>4/3</v>
      </c>
      <c r="R14" t="s">
        <v>11</v>
      </c>
      <c r="S14" t="s">
        <v>32</v>
      </c>
      <c r="T14" t="str">
        <f>AK14</f>
        <v>マラキールの使い魔</v>
      </c>
      <c r="U14" t="str">
        <f>IF(I14=0,"&gt;","")</f>
        <v/>
      </c>
      <c r="V14" t="str">
        <f>IF(I14=0,VLOOKUP(T14,[1]Sheet4!A:B,2,TRUE),"")</f>
        <v/>
      </c>
      <c r="W14" t="s">
        <v>12</v>
      </c>
      <c r="X14" t="s">
        <v>11</v>
      </c>
      <c r="Y14" s="6"/>
      <c r="Z14" s="11" t="s">
        <v>1066</v>
      </c>
      <c r="AA14" t="str">
        <f>IF(SEARCH(LEFT($C$3,2),Z14,1)&lt;15,$C$3,"")</f>
        <v>接死</v>
      </c>
      <c r="AB14" t="str">
        <f>IF(ISERR(SEARCH("召",Z14,1)),"","召喚")</f>
        <v/>
      </c>
      <c r="AC14" t="str">
        <f>IF(ISERR(SEARCH("与",Z14,1)),"","与える")</f>
        <v/>
      </c>
      <c r="AD14" t="str">
        <f>IF(ISERR(SEARCH("得",Z14,1)),"","得る")</f>
        <v>得る</v>
      </c>
      <c r="AE14" t="b">
        <f>OR(AC14="与える",AD14="得る")</f>
        <v>1</v>
      </c>
      <c r="AF14" s="4">
        <v>337</v>
      </c>
      <c r="AG14" s="3" t="s">
        <v>123</v>
      </c>
      <c r="AH14" s="2" t="s">
        <v>40</v>
      </c>
      <c r="AI14" s="2" t="s">
        <v>272</v>
      </c>
      <c r="AJ14" s="2">
        <v>11</v>
      </c>
      <c r="AK14" s="2" t="s">
        <v>1069</v>
      </c>
      <c r="AL14" s="2" t="s">
        <v>1068</v>
      </c>
      <c r="AM14" s="2" t="s">
        <v>4</v>
      </c>
      <c r="AN14" s="2" t="s">
        <v>844</v>
      </c>
      <c r="AO14" s="2"/>
      <c r="AP14" s="2"/>
      <c r="AQ14" s="2" t="s">
        <v>722</v>
      </c>
      <c r="AR14" s="2" t="s">
        <v>1067</v>
      </c>
      <c r="AS14" s="2"/>
      <c r="AT14" s="2"/>
      <c r="AU14" s="2">
        <v>4</v>
      </c>
      <c r="AV14" s="2">
        <v>3</v>
      </c>
      <c r="AW14" s="2" t="s">
        <v>1066</v>
      </c>
    </row>
    <row r="15" spans="1:49" x14ac:dyDescent="0.4">
      <c r="A15" t="str">
        <f>B15&amp;C15&amp;E15&amp;F15&amp;H15&amp;I15&amp;J15&amp;M15&amp;N15&amp;O15&amp;P15&amp;Q15&amp;R15&amp;S15&amp;T15&amp;U15&amp;V15&amp;W15&amp;X15&amp;Y15</f>
        <v>|BFZ|青黒|20|6/6|《[[深水の大喰らい]]》|</v>
      </c>
      <c r="B15" t="s">
        <v>16</v>
      </c>
      <c r="C15" t="str">
        <f>AG15</f>
        <v>BFZ</v>
      </c>
      <c r="D15">
        <f>IF(AG15="","",VLOOKUP(C15,[1]tnpl!$Z$1:$AA$11,2,TRUE))</f>
        <v>2</v>
      </c>
      <c r="E15" t="s">
        <v>16</v>
      </c>
      <c r="F15" t="str">
        <f>AH15</f>
        <v>青黒</v>
      </c>
      <c r="G15">
        <f>IF(AH15="","",VLOOKUP(F15,[1]tnpl!$X$1:$Y$16,2,TRUE))</f>
        <v>7</v>
      </c>
      <c r="H15" t="s">
        <v>16</v>
      </c>
      <c r="I15">
        <f>AJ15</f>
        <v>20</v>
      </c>
      <c r="J15" t="s">
        <v>16</v>
      </c>
      <c r="K15">
        <f t="shared" si="0"/>
        <v>6</v>
      </c>
      <c r="L15">
        <f t="shared" si="0"/>
        <v>6</v>
      </c>
      <c r="M15" t="str">
        <f>IF(AM15="クリーチャー",K15&amp;"/"&amp;L15,"")</f>
        <v>6/6</v>
      </c>
      <c r="R15" t="s">
        <v>11</v>
      </c>
      <c r="S15" t="s">
        <v>32</v>
      </c>
      <c r="T15" t="str">
        <f>AK15</f>
        <v>深水の大喰らい</v>
      </c>
      <c r="U15" t="str">
        <f>IF(I15=0,"&gt;","")</f>
        <v/>
      </c>
      <c r="V15" t="str">
        <f>IF(I15=0,VLOOKUP(T15,[1]Sheet4!A:B,2,TRUE),"")</f>
        <v/>
      </c>
      <c r="W15" t="s">
        <v>12</v>
      </c>
      <c r="X15" t="s">
        <v>11</v>
      </c>
      <c r="Y15" s="6"/>
      <c r="Z15" s="11" t="s">
        <v>2094</v>
      </c>
      <c r="AA15" t="str">
        <f>IF(SEARCH(LEFT($C$3,2),Z15,1)&lt;15,$C$3,"")</f>
        <v>接死</v>
      </c>
      <c r="AB15" t="str">
        <f>IF(ISERR(SEARCH("召",Z15,1)),"","召喚")</f>
        <v/>
      </c>
      <c r="AC15" t="str">
        <f>IF(ISERR(SEARCH("与",Z15,1)),"","与える")</f>
        <v>与える</v>
      </c>
      <c r="AD15" t="str">
        <f>IF(ISERR(SEARCH("得",Z15,1)),"","得る")</f>
        <v/>
      </c>
      <c r="AE15" t="b">
        <f>OR(AC15="与える",AD15="得る")</f>
        <v>1</v>
      </c>
      <c r="AF15" s="4">
        <v>437</v>
      </c>
      <c r="AG15" s="3" t="s">
        <v>123</v>
      </c>
      <c r="AH15" s="2" t="s">
        <v>94</v>
      </c>
      <c r="AI15" s="2" t="s">
        <v>7</v>
      </c>
      <c r="AJ15" s="2">
        <v>20</v>
      </c>
      <c r="AK15" s="2" t="s">
        <v>2099</v>
      </c>
      <c r="AL15" s="2" t="s">
        <v>2098</v>
      </c>
      <c r="AM15" s="2" t="s">
        <v>4</v>
      </c>
      <c r="AN15" s="2" t="s">
        <v>404</v>
      </c>
      <c r="AO15" s="2" t="s">
        <v>1072</v>
      </c>
      <c r="AP15" s="2"/>
      <c r="AQ15" s="2" t="s">
        <v>2097</v>
      </c>
      <c r="AR15" s="2" t="s">
        <v>2096</v>
      </c>
      <c r="AS15" s="2" t="s">
        <v>2095</v>
      </c>
      <c r="AT15" s="2"/>
      <c r="AU15" s="2">
        <v>6</v>
      </c>
      <c r="AV15" s="2">
        <v>6</v>
      </c>
      <c r="AW15" s="2" t="s">
        <v>2094</v>
      </c>
    </row>
    <row r="16" spans="1:49" x14ac:dyDescent="0.4">
      <c r="A16" t="str">
        <f>B16&amp;C16&amp;E16&amp;F16&amp;H16&amp;I16&amp;J16&amp;M16&amp;N16&amp;O16&amp;P16&amp;Q16&amp;R16&amp;S16&amp;T16&amp;U16&amp;V16&amp;W16&amp;X16&amp;Y16</f>
        <v>|OGW|白黒|16|5/6|《[[永代巡礼者、アイリ]]》|</v>
      </c>
      <c r="B16" t="s">
        <v>16</v>
      </c>
      <c r="C16" t="str">
        <f>AG16</f>
        <v>OGW</v>
      </c>
      <c r="D16">
        <f>IF(AG16="","",VLOOKUP(C16,[1]tnpl!$Z$1:$AA$11,2,TRUE))</f>
        <v>3</v>
      </c>
      <c r="E16" t="s">
        <v>16</v>
      </c>
      <c r="F16" t="str">
        <f>AH16</f>
        <v>白黒</v>
      </c>
      <c r="G16">
        <f>IF(AH16="","",VLOOKUP(F16,[1]tnpl!$X$1:$Y$16,2,TRUE))</f>
        <v>11</v>
      </c>
      <c r="H16" t="s">
        <v>16</v>
      </c>
      <c r="I16">
        <f>AJ16</f>
        <v>16</v>
      </c>
      <c r="J16" t="s">
        <v>16</v>
      </c>
      <c r="K16">
        <f t="shared" si="0"/>
        <v>5</v>
      </c>
      <c r="L16">
        <f t="shared" si="0"/>
        <v>6</v>
      </c>
      <c r="M16" t="str">
        <f>IF(AM16="クリーチャー",K16&amp;"/"&amp;L16,"")</f>
        <v>5/6</v>
      </c>
      <c r="R16" t="s">
        <v>11</v>
      </c>
      <c r="S16" t="s">
        <v>32</v>
      </c>
      <c r="T16" t="str">
        <f>AK16</f>
        <v>永代巡礼者、アイリ</v>
      </c>
      <c r="U16" t="str">
        <f>IF(I16=0,"&gt;","")</f>
        <v/>
      </c>
      <c r="V16" t="str">
        <f>IF(I16=0,VLOOKUP(T16,[1]Sheet4!A:B,2,TRUE),"")</f>
        <v/>
      </c>
      <c r="W16" t="s">
        <v>12</v>
      </c>
      <c r="X16" t="s">
        <v>11</v>
      </c>
      <c r="Y16" s="6"/>
      <c r="Z16" s="11" t="s">
        <v>2089</v>
      </c>
      <c r="AA16" t="str">
        <f>IF(SEARCH(LEFT($C$3,2),Z16,1)&lt;15,$C$3,"")</f>
        <v>接死</v>
      </c>
      <c r="AB16" t="str">
        <f>IF(ISERR(SEARCH("召",Z16,1)),"","召喚")</f>
        <v/>
      </c>
      <c r="AC16" t="str">
        <f>IF(ISERR(SEARCH("与",Z16,1)),"","与える")</f>
        <v/>
      </c>
      <c r="AD16" t="str">
        <f>IF(ISERR(SEARCH("得",Z16,1)),"","得る")</f>
        <v>得る</v>
      </c>
      <c r="AE16" t="b">
        <f>OR(AC16="与える",AD16="得る")</f>
        <v>1</v>
      </c>
      <c r="AF16" s="4">
        <v>527</v>
      </c>
      <c r="AG16" s="3" t="s">
        <v>119</v>
      </c>
      <c r="AH16" s="2" t="s">
        <v>157</v>
      </c>
      <c r="AI16" s="2" t="s">
        <v>7</v>
      </c>
      <c r="AJ16" s="2">
        <v>16</v>
      </c>
      <c r="AK16" s="2" t="s">
        <v>2093</v>
      </c>
      <c r="AL16" s="2" t="s">
        <v>2092</v>
      </c>
      <c r="AM16" s="2" t="s">
        <v>4</v>
      </c>
      <c r="AN16" s="2" t="s">
        <v>445</v>
      </c>
      <c r="AO16" s="2" t="s">
        <v>701</v>
      </c>
      <c r="AP16" s="2"/>
      <c r="AQ16" s="2" t="s">
        <v>2073</v>
      </c>
      <c r="AR16" s="2" t="s">
        <v>2091</v>
      </c>
      <c r="AS16" s="2" t="s">
        <v>2090</v>
      </c>
      <c r="AT16" s="2"/>
      <c r="AU16" s="2">
        <v>5</v>
      </c>
      <c r="AV16" s="2">
        <v>6</v>
      </c>
      <c r="AW16" s="2" t="s">
        <v>2089</v>
      </c>
    </row>
    <row r="17" spans="1:49" x14ac:dyDescent="0.4">
      <c r="A17" t="str">
        <f>B17&amp;C17&amp;E17&amp;F17&amp;H17&amp;I17&amp;J17&amp;M17&amp;N17&amp;O17&amp;P17&amp;Q17&amp;R17&amp;S17&amp;T17&amp;V17&amp;W17&amp;X17&amp;Y17</f>
        <v/>
      </c>
      <c r="Z17"/>
    </row>
    <row r="18" spans="1:49" x14ac:dyDescent="0.4">
      <c r="A18" t="str">
        <f>B18&amp;C18&amp;E18&amp;F18&amp;H18&amp;I18&amp;J18&amp;M18&amp;N18&amp;O18&amp;P18&amp;Q18&amp;R18&amp;S18&amp;T18&amp;V18&amp;W18&amp;X18&amp;Y18</f>
        <v>**イニストラードを覆う影ブロック</v>
      </c>
      <c r="B18" t="s">
        <v>185</v>
      </c>
      <c r="C18" t="s">
        <v>2023</v>
      </c>
    </row>
    <row r="19" spans="1:49" x14ac:dyDescent="0.4">
      <c r="A19" t="str">
        <f>B19&amp;C19&amp;E19&amp;F19&amp;H19&amp;I19&amp;J19&amp;M19&amp;N19&amp;O19&amp;P19&amp;Q19&amp;R19&amp;S19&amp;T19&amp;U19&amp;V19&amp;W19&amp;X19&amp;Y19</f>
        <v>|LEFT:50|LEFT:50|LEFT:50|LEFT:50|LEFT:500|c</v>
      </c>
      <c r="B19" t="s">
        <v>16</v>
      </c>
      <c r="C19" t="s">
        <v>28</v>
      </c>
      <c r="E19" t="s">
        <v>16</v>
      </c>
      <c r="F19" t="s">
        <v>28</v>
      </c>
      <c r="H19" t="s">
        <v>16</v>
      </c>
      <c r="I19" t="s">
        <v>28</v>
      </c>
      <c r="J19" t="s">
        <v>16</v>
      </c>
      <c r="M19" t="s">
        <v>28</v>
      </c>
      <c r="R19" t="s">
        <v>11</v>
      </c>
      <c r="T19" t="s">
        <v>26</v>
      </c>
      <c r="X19" t="s">
        <v>11</v>
      </c>
      <c r="Y19" t="s">
        <v>25</v>
      </c>
    </row>
    <row r="20" spans="1:49" x14ac:dyDescent="0.4">
      <c r="A20" t="str">
        <f>B20&amp;C20&amp;E20&amp;F20&amp;H20&amp;I20&amp;J20&amp;M20&amp;N20&amp;O20&amp;P20&amp;Q20&amp;R20&amp;S20&amp;T20&amp;U20&amp;V20&amp;W20&amp;X20&amp;Y20</f>
        <v>|セット|色|コスト|P/T|カード名|</v>
      </c>
      <c r="B20" t="s">
        <v>16</v>
      </c>
      <c r="C20" t="s">
        <v>24</v>
      </c>
      <c r="E20" t="s">
        <v>16</v>
      </c>
      <c r="F20" t="s">
        <v>23</v>
      </c>
      <c r="H20" t="s">
        <v>16</v>
      </c>
      <c r="I20" t="s">
        <v>22</v>
      </c>
      <c r="J20" t="s">
        <v>16</v>
      </c>
      <c r="K20" t="s">
        <v>21</v>
      </c>
      <c r="L20" t="s">
        <v>20</v>
      </c>
      <c r="M20" t="str">
        <f>K20&amp;"/"&amp;L20</f>
        <v>P/T</v>
      </c>
      <c r="R20" t="s">
        <v>11</v>
      </c>
      <c r="T20" t="s">
        <v>18</v>
      </c>
      <c r="X20" t="s">
        <v>11</v>
      </c>
      <c r="AE20" t="b">
        <f>OR(AC20="与える",AD20="得る")</f>
        <v>0</v>
      </c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</row>
    <row r="21" spans="1:49" x14ac:dyDescent="0.4">
      <c r="A21" t="str">
        <f>B21&amp;C21&amp;E21&amp;F21&amp;H21&amp;I21&amp;J21&amp;M21&amp;N21&amp;O21&amp;P21&amp;Q21&amp;R21&amp;S21&amp;T21&amp;U21&amp;V21&amp;W21&amp;X21&amp;Y21</f>
        <v>|EMN|緑|12|4/4|《[[節くれ木のドライアド]]》|</v>
      </c>
      <c r="B21" t="s">
        <v>16</v>
      </c>
      <c r="C21" t="str">
        <f>AG21</f>
        <v>EMN</v>
      </c>
      <c r="D21">
        <f>IF(AG21="","",VLOOKUP(C21,[1]tnpl!$Z$1:$AA$11,2,TRUE))</f>
        <v>5</v>
      </c>
      <c r="E21" t="s">
        <v>16</v>
      </c>
      <c r="F21" t="str">
        <f>AH21</f>
        <v>緑</v>
      </c>
      <c r="G21">
        <f>IF(AH21="","",VLOOKUP(F21,[1]tnpl!$X$1:$Y$16,2,TRUE))</f>
        <v>5</v>
      </c>
      <c r="H21" t="s">
        <v>16</v>
      </c>
      <c r="I21">
        <f>AJ21</f>
        <v>12</v>
      </c>
      <c r="J21" t="s">
        <v>16</v>
      </c>
      <c r="K21">
        <f>AU21</f>
        <v>4</v>
      </c>
      <c r="L21">
        <f>AV21</f>
        <v>4</v>
      </c>
      <c r="M21" t="str">
        <f>IF(AM21="クリーチャー",K21&amp;"/"&amp;L21,"")</f>
        <v>4/4</v>
      </c>
      <c r="R21" t="s">
        <v>11</v>
      </c>
      <c r="S21" t="s">
        <v>32</v>
      </c>
      <c r="T21" t="str">
        <f>AK21</f>
        <v>節くれ木のドライアド</v>
      </c>
      <c r="U21" t="str">
        <f>IF(I21=0,"&gt;","")</f>
        <v/>
      </c>
      <c r="V21" t="str">
        <f>IF(I21=0,VLOOKUP(T21,[1]Sheet4!A:B,2,TRUE),"")</f>
        <v/>
      </c>
      <c r="W21" t="s">
        <v>12</v>
      </c>
      <c r="X21" t="s">
        <v>11</v>
      </c>
      <c r="Y21" s="6"/>
      <c r="Z21" s="11" t="s">
        <v>2084</v>
      </c>
      <c r="AA21" t="str">
        <f>IF(SEARCH(LEFT($C$3,2),Z21,1)&lt;15,$C$3,"")</f>
        <v>接死</v>
      </c>
      <c r="AB21" t="str">
        <f>IF(ISERR(SEARCH("召",Z21,1)),"","召喚")</f>
        <v/>
      </c>
      <c r="AC21" t="str">
        <f>IF(ISERR(SEARCH("与",Z21,1)),"","与える")</f>
        <v/>
      </c>
      <c r="AD21" t="str">
        <f>IF(ISERR(SEARCH("得",Z21,1)),"","得る")</f>
        <v/>
      </c>
      <c r="AE21" t="b">
        <f>OR(AC21="与える",AD21="得る")</f>
        <v>0</v>
      </c>
      <c r="AF21" s="4">
        <v>813</v>
      </c>
      <c r="AG21" s="3" t="s">
        <v>9</v>
      </c>
      <c r="AH21" s="2" t="s">
        <v>58</v>
      </c>
      <c r="AI21" s="2" t="s">
        <v>272</v>
      </c>
      <c r="AJ21" s="2">
        <v>12</v>
      </c>
      <c r="AK21" s="2" t="s">
        <v>2088</v>
      </c>
      <c r="AL21" s="2" t="s">
        <v>2087</v>
      </c>
      <c r="AM21" s="2" t="s">
        <v>4</v>
      </c>
      <c r="AN21" s="2" t="s">
        <v>2086</v>
      </c>
      <c r="AO21" s="2" t="s">
        <v>410</v>
      </c>
      <c r="AP21" s="2"/>
      <c r="AQ21" s="2" t="s">
        <v>2073</v>
      </c>
      <c r="AR21" s="2" t="s">
        <v>2085</v>
      </c>
      <c r="AS21" s="2"/>
      <c r="AT21" s="2"/>
      <c r="AU21" s="2">
        <v>4</v>
      </c>
      <c r="AV21" s="2">
        <v>4</v>
      </c>
      <c r="AW21" s="2" t="s">
        <v>2084</v>
      </c>
    </row>
    <row r="22" spans="1:49" x14ac:dyDescent="0.4">
      <c r="A22" t="str">
        <f>B22&amp;C22&amp;E22&amp;F22&amp;H22&amp;I22&amp;J22&amp;M22&amp;N22&amp;O22&amp;P22&amp;Q22&amp;R22&amp;S22&amp;T22&amp;V22&amp;W22&amp;X22&amp;Y22</f>
        <v/>
      </c>
      <c r="Z22"/>
    </row>
    <row r="23" spans="1:49" x14ac:dyDescent="0.4">
      <c r="A23" t="str">
        <f>B23&amp;C23&amp;E23&amp;F23&amp;H23&amp;I23&amp;J23&amp;M23&amp;N23&amp;O23&amp;P23&amp;Q23&amp;R23&amp;S23&amp;T23&amp;V23&amp;W23&amp;X23&amp;Y23</f>
        <v>**カラデシュブロック</v>
      </c>
      <c r="B23" t="s">
        <v>185</v>
      </c>
      <c r="C23" t="s">
        <v>2015</v>
      </c>
    </row>
    <row r="24" spans="1:49" x14ac:dyDescent="0.4">
      <c r="A24" t="str">
        <f t="shared" ref="A24:A30" si="1">B24&amp;C24&amp;E24&amp;F24&amp;H24&amp;I24&amp;J24&amp;M24&amp;N24&amp;O24&amp;P24&amp;Q24&amp;R24&amp;S24&amp;T24&amp;U24&amp;V24&amp;W24&amp;X24&amp;Y24</f>
        <v>|LEFT:50|LEFT:50|LEFT:50|LEFT:50|LEFT:500|c</v>
      </c>
      <c r="B24" t="s">
        <v>16</v>
      </c>
      <c r="C24" t="s">
        <v>28</v>
      </c>
      <c r="E24" t="s">
        <v>16</v>
      </c>
      <c r="F24" t="s">
        <v>28</v>
      </c>
      <c r="H24" t="s">
        <v>16</v>
      </c>
      <c r="I24" t="s">
        <v>28</v>
      </c>
      <c r="J24" t="s">
        <v>16</v>
      </c>
      <c r="M24" t="s">
        <v>28</v>
      </c>
      <c r="R24" t="s">
        <v>11</v>
      </c>
      <c r="T24" t="s">
        <v>26</v>
      </c>
      <c r="X24" t="s">
        <v>11</v>
      </c>
      <c r="Y24" t="s">
        <v>25</v>
      </c>
    </row>
    <row r="25" spans="1:49" x14ac:dyDescent="0.4">
      <c r="A25" t="str">
        <f t="shared" si="1"/>
        <v>|セット|色|コスト|P/T|カード名|</v>
      </c>
      <c r="B25" t="s">
        <v>16</v>
      </c>
      <c r="C25" t="s">
        <v>24</v>
      </c>
      <c r="E25" t="s">
        <v>16</v>
      </c>
      <c r="F25" t="s">
        <v>23</v>
      </c>
      <c r="H25" t="s">
        <v>16</v>
      </c>
      <c r="I25" t="s">
        <v>22</v>
      </c>
      <c r="J25" t="s">
        <v>16</v>
      </c>
      <c r="K25" t="s">
        <v>21</v>
      </c>
      <c r="L25" t="s">
        <v>20</v>
      </c>
      <c r="M25" t="str">
        <f>K25&amp;"/"&amp;L25</f>
        <v>P/T</v>
      </c>
      <c r="R25" t="s">
        <v>11</v>
      </c>
      <c r="T25" t="s">
        <v>18</v>
      </c>
      <c r="X25" t="s">
        <v>11</v>
      </c>
      <c r="AE25" t="b">
        <f t="shared" ref="AE25:AE30" si="2">OR(AC25="与える",AD25="得る")</f>
        <v>0</v>
      </c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</row>
    <row r="26" spans="1:49" x14ac:dyDescent="0.4">
      <c r="A26" t="str">
        <f t="shared" si="1"/>
        <v>|KLD|黒|18|5/6|《[[豪華の王、ゴンティ]]》|</v>
      </c>
      <c r="B26" t="s">
        <v>16</v>
      </c>
      <c r="C26" t="str">
        <f>AG26</f>
        <v>KLD</v>
      </c>
      <c r="D26">
        <f>IF(AG26="","",VLOOKUP(C26,[1]tnpl!$Z$1:$AA$11,2,TRUE))</f>
        <v>6</v>
      </c>
      <c r="E26" t="s">
        <v>16</v>
      </c>
      <c r="F26" t="str">
        <f>AH26</f>
        <v>黒</v>
      </c>
      <c r="G26">
        <f>IF(AH26="","",VLOOKUP(F26,[1]tnpl!$X$1:$Y$16,2,TRUE))</f>
        <v>3</v>
      </c>
      <c r="H26" t="s">
        <v>16</v>
      </c>
      <c r="I26">
        <f>AJ26</f>
        <v>18</v>
      </c>
      <c r="J26" t="s">
        <v>16</v>
      </c>
      <c r="K26">
        <f t="shared" ref="K26:L30" si="3">AU26</f>
        <v>5</v>
      </c>
      <c r="L26">
        <f t="shared" si="3"/>
        <v>6</v>
      </c>
      <c r="M26" t="str">
        <f>IF(AM26="クリーチャー",K26&amp;"/"&amp;L26,"")</f>
        <v>5/6</v>
      </c>
      <c r="R26" t="s">
        <v>11</v>
      </c>
      <c r="S26" t="s">
        <v>32</v>
      </c>
      <c r="T26" t="str">
        <f>AK26</f>
        <v>豪華の王、ゴンティ</v>
      </c>
      <c r="U26" t="str">
        <f>IF(I26=0,"&gt;","")</f>
        <v/>
      </c>
      <c r="V26" t="str">
        <f>IF(I26=0,VLOOKUP(T26,[1]Sheet4!A:B,2,TRUE),"")</f>
        <v/>
      </c>
      <c r="W26" t="s">
        <v>12</v>
      </c>
      <c r="X26" t="s">
        <v>11</v>
      </c>
      <c r="Y26" s="6"/>
      <c r="Z26" s="11" t="s">
        <v>2080</v>
      </c>
      <c r="AA26" t="str">
        <f>IF(SEARCH(LEFT($C$3,2),Z26,1)&lt;15,$C$3,"")</f>
        <v>接死</v>
      </c>
      <c r="AB26" t="str">
        <f>IF(ISERR(SEARCH("召",Z26,1)),"","召喚")</f>
        <v/>
      </c>
      <c r="AC26" t="str">
        <f>IF(ISERR(SEARCH("与",Z26,1)),"","与える")</f>
        <v/>
      </c>
      <c r="AD26" t="str">
        <f>IF(ISERR(SEARCH("得",Z26,1)),"","得る")</f>
        <v/>
      </c>
      <c r="AE26" t="b">
        <f t="shared" si="2"/>
        <v>0</v>
      </c>
      <c r="AF26" s="4">
        <v>905</v>
      </c>
      <c r="AG26" s="3" t="s">
        <v>51</v>
      </c>
      <c r="AH26" s="2" t="s">
        <v>40</v>
      </c>
      <c r="AI26" s="2" t="s">
        <v>7</v>
      </c>
      <c r="AJ26" s="2">
        <v>18</v>
      </c>
      <c r="AK26" s="2" t="s">
        <v>2083</v>
      </c>
      <c r="AL26" s="2" t="s">
        <v>2082</v>
      </c>
      <c r="AM26" s="2" t="s">
        <v>4</v>
      </c>
      <c r="AN26" s="2" t="s">
        <v>839</v>
      </c>
      <c r="AO26" s="2" t="s">
        <v>838</v>
      </c>
      <c r="AP26" s="2"/>
      <c r="AQ26" s="2" t="s">
        <v>2073</v>
      </c>
      <c r="AR26" s="2" t="s">
        <v>2081</v>
      </c>
      <c r="AS26" s="2"/>
      <c r="AT26" s="2"/>
      <c r="AU26" s="2">
        <v>5</v>
      </c>
      <c r="AV26" s="2">
        <v>6</v>
      </c>
      <c r="AW26" s="2" t="s">
        <v>2080</v>
      </c>
    </row>
    <row r="27" spans="1:49" x14ac:dyDescent="0.4">
      <c r="A27" t="str">
        <f t="shared" si="1"/>
        <v>|KLD|赤|10|3/4|《[[天才速製職人]]》|</v>
      </c>
      <c r="B27" t="s">
        <v>16</v>
      </c>
      <c r="C27" t="str">
        <f>AG27</f>
        <v>KLD</v>
      </c>
      <c r="D27">
        <f>IF(AG27="","",VLOOKUP(C27,[1]tnpl!$Z$1:$AA$11,2,TRUE))</f>
        <v>6</v>
      </c>
      <c r="E27" t="s">
        <v>16</v>
      </c>
      <c r="F27" t="str">
        <f>AH27</f>
        <v>赤</v>
      </c>
      <c r="G27">
        <f>IF(AH27="","",VLOOKUP(F27,[1]tnpl!$X$1:$Y$16,2,TRUE))</f>
        <v>4</v>
      </c>
      <c r="H27" t="s">
        <v>16</v>
      </c>
      <c r="I27">
        <f>AJ27</f>
        <v>10</v>
      </c>
      <c r="J27" t="s">
        <v>16</v>
      </c>
      <c r="K27">
        <f t="shared" si="3"/>
        <v>3</v>
      </c>
      <c r="L27">
        <f t="shared" si="3"/>
        <v>4</v>
      </c>
      <c r="M27" t="str">
        <f>IF(AM27="クリーチャー",K27&amp;"/"&amp;L27,"")</f>
        <v>3/4</v>
      </c>
      <c r="R27" t="s">
        <v>11</v>
      </c>
      <c r="S27" t="s">
        <v>32</v>
      </c>
      <c r="T27" t="str">
        <f>AK27</f>
        <v>天才速製職人</v>
      </c>
      <c r="U27" t="str">
        <f>IF(I27=0,"&gt;","")</f>
        <v/>
      </c>
      <c r="V27" t="str">
        <f>IF(I27=0,VLOOKUP(T27,[1]Sheet4!A:B,2,TRUE),"")</f>
        <v/>
      </c>
      <c r="W27" t="s">
        <v>12</v>
      </c>
      <c r="X27" t="s">
        <v>11</v>
      </c>
      <c r="Y27" s="6"/>
      <c r="Z27" s="11" t="s">
        <v>2076</v>
      </c>
      <c r="AA27" t="str">
        <f>IF(SEARCH(LEFT($C$3,2),Z27,1)&lt;15,$C$3,"")</f>
        <v>接死</v>
      </c>
      <c r="AB27" t="str">
        <f>IF(ISERR(SEARCH("召",Z27,1)),"","召喚")</f>
        <v/>
      </c>
      <c r="AC27" t="str">
        <f>IF(ISERR(SEARCH("与",Z27,1)),"","与える")</f>
        <v/>
      </c>
      <c r="AD27" t="str">
        <f>IF(ISERR(SEARCH("得",Z27,1)),"","得る")</f>
        <v/>
      </c>
      <c r="AE27" t="b">
        <f t="shared" si="2"/>
        <v>0</v>
      </c>
      <c r="AF27" s="4">
        <v>928</v>
      </c>
      <c r="AG27" s="3" t="s">
        <v>51</v>
      </c>
      <c r="AH27" s="2" t="s">
        <v>8</v>
      </c>
      <c r="AI27" s="2" t="s">
        <v>272</v>
      </c>
      <c r="AJ27" s="2">
        <v>10</v>
      </c>
      <c r="AK27" s="2" t="s">
        <v>2079</v>
      </c>
      <c r="AL27" s="2" t="s">
        <v>2078</v>
      </c>
      <c r="AM27" s="2" t="s">
        <v>4</v>
      </c>
      <c r="AN27" s="2" t="s">
        <v>371</v>
      </c>
      <c r="AO27" s="2" t="s">
        <v>791</v>
      </c>
      <c r="AP27" s="2"/>
      <c r="AQ27" s="2" t="s">
        <v>2073</v>
      </c>
      <c r="AR27" s="2" t="s">
        <v>2077</v>
      </c>
      <c r="AS27" s="2"/>
      <c r="AT27" s="2"/>
      <c r="AU27" s="2">
        <v>3</v>
      </c>
      <c r="AV27" s="2">
        <v>4</v>
      </c>
      <c r="AW27" s="2" t="s">
        <v>2076</v>
      </c>
    </row>
    <row r="28" spans="1:49" x14ac:dyDescent="0.4">
      <c r="A28" t="str">
        <f t="shared" si="1"/>
        <v>|AER|黒|13|3/4|《[[才気ある霊基体]]》|</v>
      </c>
      <c r="B28" t="s">
        <v>16</v>
      </c>
      <c r="C28" t="str">
        <f>AG28</f>
        <v>AER</v>
      </c>
      <c r="D28">
        <f>IF(AG28="","",VLOOKUP(C28,[1]tnpl!$Z$1:$AA$11,2,TRUE))</f>
        <v>7</v>
      </c>
      <c r="E28" t="s">
        <v>16</v>
      </c>
      <c r="F28" t="str">
        <f>AH28</f>
        <v>黒</v>
      </c>
      <c r="G28">
        <f>IF(AH28="","",VLOOKUP(F28,[1]tnpl!$X$1:$Y$16,2,TRUE))</f>
        <v>3</v>
      </c>
      <c r="H28" t="s">
        <v>16</v>
      </c>
      <c r="I28">
        <f>AJ28</f>
        <v>13</v>
      </c>
      <c r="J28" t="s">
        <v>16</v>
      </c>
      <c r="K28">
        <f t="shared" si="3"/>
        <v>3</v>
      </c>
      <c r="L28">
        <f t="shared" si="3"/>
        <v>4</v>
      </c>
      <c r="M28" t="str">
        <f>IF(AM28="クリーチャー",K28&amp;"/"&amp;L28,"")</f>
        <v>3/4</v>
      </c>
      <c r="R28" t="s">
        <v>11</v>
      </c>
      <c r="S28" t="s">
        <v>32</v>
      </c>
      <c r="T28" t="str">
        <f>AK28</f>
        <v>才気ある霊基体</v>
      </c>
      <c r="U28" t="str">
        <f>IF(I28=0,"&gt;","")</f>
        <v/>
      </c>
      <c r="V28" t="str">
        <f>IF(I28=0,VLOOKUP(T28,[1]Sheet4!A:B,2,TRUE),"")</f>
        <v/>
      </c>
      <c r="W28" t="s">
        <v>12</v>
      </c>
      <c r="X28" t="s">
        <v>11</v>
      </c>
      <c r="Y28" s="6"/>
      <c r="Z28" s="11" t="s">
        <v>2006</v>
      </c>
      <c r="AA28" t="str">
        <f>IF(SEARCH(LEFT($C$3,2),Z28,1)&lt;15,$C$3,"")</f>
        <v>接死</v>
      </c>
      <c r="AB28" t="str">
        <f>IF(ISERR(SEARCH("召",Z28,1)),"","召喚")</f>
        <v/>
      </c>
      <c r="AC28" t="str">
        <f>IF(ISERR(SEARCH("与",Z28,1)),"","与える")</f>
        <v/>
      </c>
      <c r="AD28" t="str">
        <f>IF(ISERR(SEARCH("得",Z28,1)),"","得る")</f>
        <v/>
      </c>
      <c r="AE28" t="b">
        <f t="shared" si="2"/>
        <v>0</v>
      </c>
      <c r="AF28" s="4">
        <v>1038</v>
      </c>
      <c r="AG28" s="3" t="s">
        <v>46</v>
      </c>
      <c r="AH28" s="2" t="s">
        <v>40</v>
      </c>
      <c r="AI28" s="2" t="s">
        <v>272</v>
      </c>
      <c r="AJ28" s="2">
        <v>13</v>
      </c>
      <c r="AK28" s="2" t="s">
        <v>2010</v>
      </c>
      <c r="AL28" s="2" t="s">
        <v>2009</v>
      </c>
      <c r="AM28" s="2" t="s">
        <v>4</v>
      </c>
      <c r="AN28" s="2" t="s">
        <v>839</v>
      </c>
      <c r="AO28" s="2" t="s">
        <v>884</v>
      </c>
      <c r="AP28" s="2"/>
      <c r="AQ28" s="2" t="s">
        <v>2006</v>
      </c>
      <c r="AR28" s="2"/>
      <c r="AS28" s="2"/>
      <c r="AT28" s="2"/>
      <c r="AU28" s="2">
        <v>3</v>
      </c>
      <c r="AV28" s="2">
        <v>4</v>
      </c>
      <c r="AW28" s="2" t="s">
        <v>2006</v>
      </c>
    </row>
    <row r="29" spans="1:49" x14ac:dyDescent="0.4">
      <c r="A29" t="str">
        <f t="shared" si="1"/>
        <v>|AER|緑|11|4/5|《[[ナーナムの改革派]]》|</v>
      </c>
      <c r="B29" t="s">
        <v>16</v>
      </c>
      <c r="C29" t="str">
        <f>AG29</f>
        <v>AER</v>
      </c>
      <c r="D29">
        <f>IF(AG29="","",VLOOKUP(C29,[1]tnpl!$Z$1:$AA$11,2,TRUE))</f>
        <v>7</v>
      </c>
      <c r="E29" t="s">
        <v>16</v>
      </c>
      <c r="F29" t="str">
        <f>AH29</f>
        <v>緑</v>
      </c>
      <c r="G29">
        <f>IF(AH29="","",VLOOKUP(F29,[1]tnpl!$X$1:$Y$16,2,TRUE))</f>
        <v>5</v>
      </c>
      <c r="H29" t="s">
        <v>16</v>
      </c>
      <c r="I29">
        <f>AJ29</f>
        <v>11</v>
      </c>
      <c r="J29" t="s">
        <v>16</v>
      </c>
      <c r="K29">
        <f t="shared" si="3"/>
        <v>4</v>
      </c>
      <c r="L29">
        <f t="shared" si="3"/>
        <v>5</v>
      </c>
      <c r="M29" t="str">
        <f>IF(AM29="クリーチャー",K29&amp;"/"&amp;L29,"")</f>
        <v>4/5</v>
      </c>
      <c r="R29" t="s">
        <v>11</v>
      </c>
      <c r="S29" t="s">
        <v>32</v>
      </c>
      <c r="T29" t="str">
        <f>AK29</f>
        <v>ナーナムの改革派</v>
      </c>
      <c r="U29" t="str">
        <f>IF(I29=0,"&gt;","")</f>
        <v/>
      </c>
      <c r="V29" t="str">
        <f>IF(I29=0,VLOOKUP(T29,[1]Sheet4!A:B,2,TRUE),"")</f>
        <v/>
      </c>
      <c r="W29" t="s">
        <v>12</v>
      </c>
      <c r="X29" t="s">
        <v>11</v>
      </c>
      <c r="Y29" s="6"/>
      <c r="Z29" s="11" t="s">
        <v>2073</v>
      </c>
      <c r="AA29" t="str">
        <f>IF(SEARCH(LEFT($C$3,2),Z29,1)&lt;15,$C$3,"")</f>
        <v>接死</v>
      </c>
      <c r="AB29" t="str">
        <f>IF(ISERR(SEARCH("召",Z29,1)),"","召喚")</f>
        <v/>
      </c>
      <c r="AC29" t="str">
        <f>IF(ISERR(SEARCH("与",Z29,1)),"","与える")</f>
        <v/>
      </c>
      <c r="AD29" t="str">
        <f>IF(ISERR(SEARCH("得",Z29,1)),"","得る")</f>
        <v/>
      </c>
      <c r="AE29" t="b">
        <f t="shared" si="2"/>
        <v>0</v>
      </c>
      <c r="AF29" s="4">
        <v>1057</v>
      </c>
      <c r="AG29" s="3" t="s">
        <v>46</v>
      </c>
      <c r="AH29" s="2" t="s">
        <v>58</v>
      </c>
      <c r="AI29" s="2" t="s">
        <v>272</v>
      </c>
      <c r="AJ29" s="2">
        <v>11</v>
      </c>
      <c r="AK29" s="2" t="s">
        <v>2075</v>
      </c>
      <c r="AL29" s="2" t="s">
        <v>2074</v>
      </c>
      <c r="AM29" s="2" t="s">
        <v>4</v>
      </c>
      <c r="AN29" s="2" t="s">
        <v>424</v>
      </c>
      <c r="AO29" s="2" t="s">
        <v>324</v>
      </c>
      <c r="AP29" s="2"/>
      <c r="AQ29" s="2" t="s">
        <v>2073</v>
      </c>
      <c r="AR29" s="2"/>
      <c r="AS29" s="2"/>
      <c r="AT29" s="2"/>
      <c r="AU29" s="2">
        <v>4</v>
      </c>
      <c r="AV29" s="2">
        <v>5</v>
      </c>
      <c r="AW29" s="2" t="s">
        <v>2073</v>
      </c>
    </row>
    <row r="30" spans="1:49" x14ac:dyDescent="0.4">
      <c r="A30" t="str">
        <f t="shared" si="1"/>
        <v>|KLDM|無色|16|8/8|《[[ワームとぐろエンジン]]》|</v>
      </c>
      <c r="B30" t="s">
        <v>16</v>
      </c>
      <c r="C30" t="str">
        <f>AG30</f>
        <v>KLDM</v>
      </c>
      <c r="D30">
        <f>IF(AG30="","",VLOOKUP(C30,[1]tnpl!$Z$1:$AA$11,2,TRUE))</f>
        <v>9</v>
      </c>
      <c r="E30" t="s">
        <v>16</v>
      </c>
      <c r="F30" t="str">
        <f>AH30</f>
        <v>無色</v>
      </c>
      <c r="G30">
        <f>IF(AH30="","",VLOOKUP(F30,[1]tnpl!$X$1:$Y$16,2,TRUE))</f>
        <v>16</v>
      </c>
      <c r="H30" t="s">
        <v>16</v>
      </c>
      <c r="I30">
        <f>AJ30</f>
        <v>16</v>
      </c>
      <c r="J30" t="s">
        <v>16</v>
      </c>
      <c r="K30">
        <f t="shared" si="3"/>
        <v>8</v>
      </c>
      <c r="L30">
        <f t="shared" si="3"/>
        <v>8</v>
      </c>
      <c r="M30" t="str">
        <f>IF(AM30="クリーチャー",K30&amp;"/"&amp;L30,"")</f>
        <v>8/8</v>
      </c>
      <c r="R30" t="s">
        <v>11</v>
      </c>
      <c r="S30" t="s">
        <v>32</v>
      </c>
      <c r="T30" t="str">
        <f>AK30</f>
        <v>ワームとぐろエンジン</v>
      </c>
      <c r="U30" t="str">
        <f>IF(I30=0,"&gt;","")</f>
        <v/>
      </c>
      <c r="V30" t="str">
        <f>IF(I30=0,VLOOKUP(T30,[1]Sheet4!A:B,2,TRUE),"")</f>
        <v/>
      </c>
      <c r="W30" t="s">
        <v>12</v>
      </c>
      <c r="X30" t="s">
        <v>11</v>
      </c>
      <c r="Y30" s="6"/>
      <c r="Z30" s="11" t="s">
        <v>2003</v>
      </c>
      <c r="AA30" t="str">
        <f>IF(SEARCH(LEFT($C$3,2),Z30,1)&lt;15,$C$3,"")</f>
        <v>接死</v>
      </c>
      <c r="AB30" t="str">
        <f>IF(ISERR(SEARCH("召",Z30,1)),"","召喚")</f>
        <v/>
      </c>
      <c r="AC30" t="str">
        <f>IF(ISERR(SEARCH("与",Z30,1)),"","与える")</f>
        <v/>
      </c>
      <c r="AD30" t="str">
        <f>IF(ISERR(SEARCH("得",Z30,1)),"","得る")</f>
        <v>得る</v>
      </c>
      <c r="AE30" t="b">
        <f t="shared" si="2"/>
        <v>1</v>
      </c>
      <c r="AF30" s="4">
        <v>1086</v>
      </c>
      <c r="AG30" s="3" t="s">
        <v>176</v>
      </c>
      <c r="AH30" s="2" t="s">
        <v>50</v>
      </c>
      <c r="AI30" s="2" t="s">
        <v>2053</v>
      </c>
      <c r="AJ30" s="2">
        <v>16</v>
      </c>
      <c r="AK30" s="2" t="s">
        <v>2008</v>
      </c>
      <c r="AL30" s="2" t="s">
        <v>2007</v>
      </c>
      <c r="AM30" s="2" t="s">
        <v>4</v>
      </c>
      <c r="AN30" s="2" t="s">
        <v>1846</v>
      </c>
      <c r="AO30" s="2"/>
      <c r="AP30" s="2"/>
      <c r="AQ30" s="2" t="s">
        <v>2006</v>
      </c>
      <c r="AR30" s="2" t="s">
        <v>2005</v>
      </c>
      <c r="AS30" s="2" t="s">
        <v>2004</v>
      </c>
      <c r="AT30" s="2"/>
      <c r="AU30" s="2">
        <v>8</v>
      </c>
      <c r="AV30" s="2">
        <v>8</v>
      </c>
      <c r="AW30" s="2" t="s">
        <v>2003</v>
      </c>
    </row>
    <row r="31" spans="1:49" x14ac:dyDescent="0.4">
      <c r="A31" t="str">
        <f>B31&amp;C31&amp;E31&amp;F31&amp;H31&amp;I31&amp;J31&amp;M31&amp;N31&amp;O31&amp;P31&amp;Q31&amp;R31&amp;S31&amp;T31&amp;V31&amp;W31&amp;X31&amp;Y31</f>
        <v/>
      </c>
      <c r="Z31"/>
    </row>
    <row r="32" spans="1:49" x14ac:dyDescent="0.4">
      <c r="A32" t="str">
        <f>B32&amp;C32&amp;E32&amp;F32&amp;H32&amp;I32&amp;J32&amp;M32&amp;N32&amp;O32&amp;P32&amp;Q32&amp;R32&amp;S32&amp;T32&amp;V32&amp;W32&amp;X32&amp;Y32</f>
        <v>**アモンケットブロック</v>
      </c>
      <c r="B32" t="s">
        <v>185</v>
      </c>
      <c r="C32" t="s">
        <v>2002</v>
      </c>
    </row>
    <row r="33" spans="1:49" x14ac:dyDescent="0.4">
      <c r="A33" t="str">
        <f>B33&amp;C33&amp;E33&amp;F33&amp;H33&amp;I33&amp;J33&amp;M33&amp;N33&amp;O33&amp;P33&amp;Q33&amp;R33&amp;S33&amp;T33&amp;U33&amp;V33&amp;W33&amp;X33&amp;Y33</f>
        <v>|LEFT:50|LEFT:50|LEFT:50|LEFT:50|LEFT:500|c</v>
      </c>
      <c r="B33" t="s">
        <v>16</v>
      </c>
      <c r="C33" t="s">
        <v>28</v>
      </c>
      <c r="E33" t="s">
        <v>16</v>
      </c>
      <c r="F33" t="s">
        <v>28</v>
      </c>
      <c r="H33" t="s">
        <v>16</v>
      </c>
      <c r="I33" t="s">
        <v>28</v>
      </c>
      <c r="J33" t="s">
        <v>16</v>
      </c>
      <c r="M33" t="s">
        <v>28</v>
      </c>
      <c r="R33" t="s">
        <v>11</v>
      </c>
      <c r="T33" t="s">
        <v>26</v>
      </c>
      <c r="X33" t="s">
        <v>11</v>
      </c>
      <c r="Y33" t="s">
        <v>25</v>
      </c>
    </row>
    <row r="34" spans="1:49" x14ac:dyDescent="0.4">
      <c r="A34" t="str">
        <f>B34&amp;C34&amp;E34&amp;F34&amp;H34&amp;I34&amp;J34&amp;M34&amp;N34&amp;O34&amp;P34&amp;Q34&amp;R34&amp;S34&amp;T34&amp;U34&amp;V34&amp;W34&amp;X34&amp;Y34</f>
        <v>|セット|色|コスト|P/T|カード名|</v>
      </c>
      <c r="B34" t="s">
        <v>16</v>
      </c>
      <c r="C34" t="s">
        <v>24</v>
      </c>
      <c r="E34" t="s">
        <v>16</v>
      </c>
      <c r="F34" t="s">
        <v>23</v>
      </c>
      <c r="H34" t="s">
        <v>16</v>
      </c>
      <c r="I34" t="s">
        <v>22</v>
      </c>
      <c r="J34" t="s">
        <v>16</v>
      </c>
      <c r="K34" t="s">
        <v>21</v>
      </c>
      <c r="L34" t="s">
        <v>20</v>
      </c>
      <c r="M34" t="str">
        <f>K34&amp;"/"&amp;L34</f>
        <v>P/T</v>
      </c>
      <c r="R34" t="s">
        <v>11</v>
      </c>
      <c r="T34" t="s">
        <v>18</v>
      </c>
      <c r="X34" t="s">
        <v>11</v>
      </c>
      <c r="AE34" t="b">
        <f>OR(AC34="与える",AD34="得る")</f>
        <v>0</v>
      </c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</row>
    <row r="35" spans="1:49" x14ac:dyDescent="0.4">
      <c r="A35" t="str">
        <f>B35&amp;C35&amp;E35&amp;F35&amp;H35&amp;I35&amp;J35&amp;M35&amp;N35&amp;O35&amp;P35&amp;Q35&amp;R35&amp;S35&amp;T35&amp;U35&amp;V35&amp;W35&amp;X35&amp;Y35</f>
        <v>|AKH|黒|15|4/3|《[[ホネツツキ]]》|</v>
      </c>
      <c r="B35" t="s">
        <v>16</v>
      </c>
      <c r="C35" t="str">
        <f>AG35</f>
        <v>AKH</v>
      </c>
      <c r="D35">
        <f>IF(AG35="","",VLOOKUP(C35,[1]tnpl!$Z$1:$AA$11,2,TRUE))</f>
        <v>10</v>
      </c>
      <c r="E35" t="s">
        <v>16</v>
      </c>
      <c r="F35" t="str">
        <f>AH35</f>
        <v>黒</v>
      </c>
      <c r="G35">
        <f>IF(AH35="","",VLOOKUP(F35,[1]tnpl!$X$1:$Y$16,2,TRUE))</f>
        <v>3</v>
      </c>
      <c r="H35" t="s">
        <v>16</v>
      </c>
      <c r="I35">
        <f>AJ35</f>
        <v>15</v>
      </c>
      <c r="J35" t="s">
        <v>16</v>
      </c>
      <c r="K35">
        <f>AU35</f>
        <v>4</v>
      </c>
      <c r="L35">
        <f>AV35</f>
        <v>3</v>
      </c>
      <c r="M35" t="str">
        <f>IF(AM35="クリーチャー",K35&amp;"/"&amp;L35,"")</f>
        <v>4/3</v>
      </c>
      <c r="R35" t="s">
        <v>11</v>
      </c>
      <c r="S35" t="s">
        <v>32</v>
      </c>
      <c r="T35" t="str">
        <f>AK35</f>
        <v>ホネツツキ</v>
      </c>
      <c r="U35" t="str">
        <f>IF(I35=0,"&gt;","")</f>
        <v/>
      </c>
      <c r="V35" t="str">
        <f>IF(I35=0,VLOOKUP(T35,[1]Sheet4!A:B,2,TRUE),"")</f>
        <v/>
      </c>
      <c r="W35" t="s">
        <v>12</v>
      </c>
      <c r="X35" t="s">
        <v>11</v>
      </c>
      <c r="Y35" s="6"/>
      <c r="Z35" s="11" t="s">
        <v>720</v>
      </c>
      <c r="AA35" t="str">
        <f>IF(SEARCH(LEFT($C$3,2),Z35,1)&lt;15,$C$3,"")</f>
        <v>接死</v>
      </c>
      <c r="AB35" t="str">
        <f>IF(ISERR(SEARCH("召",Z35,1)),"","召喚")</f>
        <v/>
      </c>
      <c r="AC35" t="str">
        <f>IF(ISERR(SEARCH("与",Z35,1)),"","与える")</f>
        <v/>
      </c>
      <c r="AD35" t="str">
        <f>IF(ISERR(SEARCH("得",Z35,1)),"","得る")</f>
        <v>得る</v>
      </c>
      <c r="AE35" t="b">
        <f>OR(AC35="与える",AD35="得る")</f>
        <v>1</v>
      </c>
      <c r="AF35" s="4">
        <v>1163</v>
      </c>
      <c r="AG35" s="3" t="s">
        <v>34</v>
      </c>
      <c r="AH35" s="2" t="s">
        <v>40</v>
      </c>
      <c r="AI35" s="2" t="s">
        <v>272</v>
      </c>
      <c r="AJ35" s="2">
        <v>15</v>
      </c>
      <c r="AK35" s="2" t="s">
        <v>724</v>
      </c>
      <c r="AL35" s="2" t="s">
        <v>723</v>
      </c>
      <c r="AM35" s="2" t="s">
        <v>4</v>
      </c>
      <c r="AN35" s="2" t="s">
        <v>325</v>
      </c>
      <c r="AO35" s="2"/>
      <c r="AP35" s="2"/>
      <c r="AQ35" s="2" t="s">
        <v>722</v>
      </c>
      <c r="AR35" s="2" t="s">
        <v>721</v>
      </c>
      <c r="AS35" s="2"/>
      <c r="AT35" s="2"/>
      <c r="AU35" s="2">
        <v>4</v>
      </c>
      <c r="AV35" s="2">
        <v>3</v>
      </c>
      <c r="AW35" s="2" t="s">
        <v>720</v>
      </c>
    </row>
    <row r="36" spans="1:49" x14ac:dyDescent="0.4">
      <c r="A36" t="str">
        <f>B36&amp;C36&amp;E36&amp;F36&amp;H36&amp;I36&amp;J36&amp;M36&amp;N36&amp;O36&amp;P36&amp;Q36&amp;R36&amp;S36&amp;T36&amp;U36&amp;V36&amp;W36&amp;X36&amp;Y36</f>
        <v>|AKH|緑|9|6/6|《[[不屈の神ロナス]]》|</v>
      </c>
      <c r="B36" t="s">
        <v>16</v>
      </c>
      <c r="C36" t="str">
        <f>AG36</f>
        <v>AKH</v>
      </c>
      <c r="D36">
        <f>IF(AG36="","",VLOOKUP(C36,[1]tnpl!$Z$1:$AA$11,2,TRUE))</f>
        <v>10</v>
      </c>
      <c r="E36" t="s">
        <v>16</v>
      </c>
      <c r="F36" t="str">
        <f>AH36</f>
        <v>緑</v>
      </c>
      <c r="G36">
        <f>IF(AH36="","",VLOOKUP(F36,[1]tnpl!$X$1:$Y$16,2,TRUE))</f>
        <v>5</v>
      </c>
      <c r="H36" t="s">
        <v>16</v>
      </c>
      <c r="I36">
        <f>AJ36</f>
        <v>9</v>
      </c>
      <c r="J36" t="s">
        <v>16</v>
      </c>
      <c r="K36">
        <f>AU36</f>
        <v>6</v>
      </c>
      <c r="L36">
        <f>AV36</f>
        <v>6</v>
      </c>
      <c r="M36" t="str">
        <f>IF(AM36="クリーチャー",K36&amp;"/"&amp;L36,"")</f>
        <v>6/6</v>
      </c>
      <c r="R36" t="s">
        <v>11</v>
      </c>
      <c r="S36" t="s">
        <v>32</v>
      </c>
      <c r="T36" t="str">
        <f>AK36</f>
        <v>不屈の神ロナス</v>
      </c>
      <c r="U36" t="str">
        <f>IF(I36=0,"&gt;","")</f>
        <v/>
      </c>
      <c r="V36" t="str">
        <f>IF(I36=0,VLOOKUP(T36,[1]Sheet4!A:B,2,TRUE),"")</f>
        <v/>
      </c>
      <c r="W36" t="s">
        <v>12</v>
      </c>
      <c r="X36" t="s">
        <v>11</v>
      </c>
      <c r="Y36" s="6"/>
      <c r="Z36" s="11" t="s">
        <v>1936</v>
      </c>
      <c r="AA36" t="str">
        <f>IF(SEARCH(LEFT($C$3,2),Z36,1)&lt;15,$C$3,"")</f>
        <v>接死</v>
      </c>
      <c r="AB36" t="str">
        <f>IF(ISERR(SEARCH("召",Z36,1)),"","召喚")</f>
        <v/>
      </c>
      <c r="AC36" t="str">
        <f>IF(ISERR(SEARCH("与",Z36,1)),"","与える")</f>
        <v/>
      </c>
      <c r="AD36" t="str">
        <f>IF(ISERR(SEARCH("得",Z36,1)),"","得る")</f>
        <v/>
      </c>
      <c r="AE36" t="b">
        <f>OR(AC36="与える",AD36="得る")</f>
        <v>0</v>
      </c>
      <c r="AF36" s="4">
        <v>1221</v>
      </c>
      <c r="AG36" s="3" t="s">
        <v>34</v>
      </c>
      <c r="AH36" s="2" t="s">
        <v>58</v>
      </c>
      <c r="AI36" s="2" t="s">
        <v>280</v>
      </c>
      <c r="AJ36" s="2">
        <v>9</v>
      </c>
      <c r="AK36" s="2" t="s">
        <v>1941</v>
      </c>
      <c r="AL36" s="2" t="s">
        <v>1940</v>
      </c>
      <c r="AM36" s="2" t="s">
        <v>4</v>
      </c>
      <c r="AN36" s="2" t="s">
        <v>728</v>
      </c>
      <c r="AO36" s="2"/>
      <c r="AP36" s="2"/>
      <c r="AQ36" s="2" t="s">
        <v>1939</v>
      </c>
      <c r="AR36" s="2" t="s">
        <v>1938</v>
      </c>
      <c r="AS36" s="2" t="s">
        <v>1937</v>
      </c>
      <c r="AT36" s="2"/>
      <c r="AU36" s="2">
        <v>6</v>
      </c>
      <c r="AV36" s="2">
        <v>6</v>
      </c>
      <c r="AW36" s="2" t="s">
        <v>1936</v>
      </c>
    </row>
    <row r="38" spans="1:49" x14ac:dyDescent="0.4">
      <c r="A38" t="str">
        <f t="shared" ref="A38:A48" si="4">B38&amp;C38&amp;E38&amp;F38&amp;H38&amp;I38&amp;J38&amp;M38&amp;N38&amp;O38&amp;P38&amp;Q38&amp;R38&amp;S38&amp;T38&amp;U38&amp;V38&amp;W38&amp;X38&amp;Y38</f>
        <v>*能力によって接死を得るまたは与えるクリーチャー</v>
      </c>
      <c r="B38" t="s">
        <v>1787</v>
      </c>
      <c r="F38" t="str">
        <f>$C$4</f>
        <v>接死</v>
      </c>
      <c r="M38" t="s">
        <v>1786</v>
      </c>
      <c r="Y38" s="6"/>
    </row>
    <row r="39" spans="1:49" x14ac:dyDescent="0.4">
      <c r="A39" t="str">
        <f t="shared" si="4"/>
        <v>|LEFT:50|LEFT:50|LEFT:50|LEFT:50|LEFT:250|LEFT:250|c</v>
      </c>
      <c r="B39" t="s">
        <v>11</v>
      </c>
      <c r="C39" t="s">
        <v>28</v>
      </c>
      <c r="E39" t="s">
        <v>11</v>
      </c>
      <c r="F39" t="s">
        <v>28</v>
      </c>
      <c r="H39" t="s">
        <v>11</v>
      </c>
      <c r="I39" t="s">
        <v>28</v>
      </c>
      <c r="J39" t="s">
        <v>11</v>
      </c>
      <c r="M39" t="s">
        <v>28</v>
      </c>
      <c r="N39" t="s">
        <v>11</v>
      </c>
      <c r="O39" t="s">
        <v>194</v>
      </c>
      <c r="R39" t="s">
        <v>11</v>
      </c>
      <c r="T39" t="s">
        <v>194</v>
      </c>
      <c r="X39" t="s">
        <v>11</v>
      </c>
      <c r="Y39" s="6" t="s">
        <v>25</v>
      </c>
    </row>
    <row r="40" spans="1:49" x14ac:dyDescent="0.4">
      <c r="A40" t="str">
        <f t="shared" si="4"/>
        <v>|セット|色|コスト|P/T|能力|カード名|</v>
      </c>
      <c r="B40" t="s">
        <v>16</v>
      </c>
      <c r="C40" t="s">
        <v>24</v>
      </c>
      <c r="E40" t="s">
        <v>16</v>
      </c>
      <c r="F40" t="s">
        <v>23</v>
      </c>
      <c r="H40" t="s">
        <v>16</v>
      </c>
      <c r="I40" t="s">
        <v>22</v>
      </c>
      <c r="J40" t="s">
        <v>16</v>
      </c>
      <c r="K40" t="s">
        <v>21</v>
      </c>
      <c r="L40" t="s">
        <v>20</v>
      </c>
      <c r="M40" t="str">
        <f>K40&amp;"/"&amp;L40</f>
        <v>P/T</v>
      </c>
      <c r="N40" t="s">
        <v>11</v>
      </c>
      <c r="O40" t="s">
        <v>19</v>
      </c>
      <c r="R40" t="s">
        <v>11</v>
      </c>
      <c r="T40" t="s">
        <v>18</v>
      </c>
      <c r="X40" t="s">
        <v>11</v>
      </c>
      <c r="AE40" t="b">
        <f t="shared" ref="AE40:AE48" si="5">OR(AC40="与える",AD40="得る")</f>
        <v>0</v>
      </c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</row>
    <row r="41" spans="1:49" x14ac:dyDescent="0.4">
      <c r="A41" t="str">
        <f t="shared" si="4"/>
        <v>|ORI|黒|5|1/1|対象1体&amp;br;CIP：永続|《[[節くれ根の罠師]]》|</v>
      </c>
      <c r="B41" t="s">
        <v>16</v>
      </c>
      <c r="C41" t="str">
        <f t="shared" ref="C41:C48" si="6">AG41</f>
        <v>ORI</v>
      </c>
      <c r="D41">
        <f>IF(AG41="","",VLOOKUP(C41,[1]tnpl!$Z$1:$AA$11,2,TRUE))</f>
        <v>1</v>
      </c>
      <c r="E41" t="s">
        <v>16</v>
      </c>
      <c r="F41" t="str">
        <f t="shared" ref="F41:F48" si="7">AH41</f>
        <v>黒</v>
      </c>
      <c r="G41">
        <f>IF(AH41="","",VLOOKUP(F41,[1]tnpl!$X$1:$Y$16,2,TRUE))</f>
        <v>3</v>
      </c>
      <c r="H41" t="s">
        <v>16</v>
      </c>
      <c r="I41">
        <f t="shared" ref="I41:I48" si="8">AJ41</f>
        <v>5</v>
      </c>
      <c r="J41" t="s">
        <v>16</v>
      </c>
      <c r="K41">
        <f t="shared" ref="K41:L48" si="9">AU41</f>
        <v>1</v>
      </c>
      <c r="L41">
        <f t="shared" si="9"/>
        <v>1</v>
      </c>
      <c r="M41" t="str">
        <f t="shared" ref="M41:M48" si="10">IF(AM41="クリーチャー",K41&amp;"/"&amp;L41,"")</f>
        <v>1/1</v>
      </c>
      <c r="N41" t="s">
        <v>11</v>
      </c>
      <c r="O41" t="s">
        <v>202</v>
      </c>
      <c r="P41" t="s">
        <v>201</v>
      </c>
      <c r="Q41" t="s">
        <v>636</v>
      </c>
      <c r="R41" t="s">
        <v>11</v>
      </c>
      <c r="S41" t="s">
        <v>32</v>
      </c>
      <c r="T41" t="str">
        <f t="shared" ref="T41:T48" si="11">AK41</f>
        <v>節くれ根の罠師</v>
      </c>
      <c r="U41" t="str">
        <f t="shared" ref="U41:U48" si="12">IF(I41=0,"&gt;","")</f>
        <v/>
      </c>
      <c r="V41" t="str">
        <f>IF(I41=0,VLOOKUP(T41,[1]Sheet4!A:B,2,TRUE),"")</f>
        <v/>
      </c>
      <c r="W41" t="s">
        <v>12</v>
      </c>
      <c r="X41" t="s">
        <v>11</v>
      </c>
      <c r="Y41" s="6"/>
      <c r="Z41" s="11" t="s">
        <v>2070</v>
      </c>
      <c r="AA41" t="str">
        <f t="shared" ref="AA41:AA48" si="13">IF(SEARCH(LEFT($C$3,2),Z41,1)&lt;15,$C$3,"")</f>
        <v/>
      </c>
      <c r="AB41" t="str">
        <f t="shared" ref="AB41:AB48" si="14">IF(ISERR(SEARCH("召",Z41,1)),"","召喚")</f>
        <v/>
      </c>
      <c r="AC41" t="str">
        <f t="shared" ref="AC41:AC48" si="15">IF(ISERR(SEARCH("与",Z41,1)),"","与える")</f>
        <v>与える</v>
      </c>
      <c r="AD41" t="str">
        <f t="shared" ref="AD41:AD48" si="16">IF(ISERR(SEARCH("得",Z41,1)),"","得る")</f>
        <v/>
      </c>
      <c r="AE41" t="b">
        <f t="shared" si="5"/>
        <v>1</v>
      </c>
      <c r="AF41" s="4">
        <v>85</v>
      </c>
      <c r="AG41" s="3" t="s">
        <v>152</v>
      </c>
      <c r="AH41" s="2" t="s">
        <v>40</v>
      </c>
      <c r="AI41" s="2" t="s">
        <v>276</v>
      </c>
      <c r="AJ41" s="2">
        <v>5</v>
      </c>
      <c r="AK41" s="2" t="s">
        <v>2072</v>
      </c>
      <c r="AL41" s="2" t="s">
        <v>2071</v>
      </c>
      <c r="AM41" s="2" t="s">
        <v>4</v>
      </c>
      <c r="AN41" s="2" t="s">
        <v>424</v>
      </c>
      <c r="AO41" s="2" t="s">
        <v>423</v>
      </c>
      <c r="AP41" s="2"/>
      <c r="AQ41" s="2" t="s">
        <v>2070</v>
      </c>
      <c r="AR41" s="2"/>
      <c r="AS41" s="2"/>
      <c r="AT41" s="2"/>
      <c r="AU41" s="2">
        <v>1</v>
      </c>
      <c r="AV41" s="2">
        <v>1</v>
      </c>
      <c r="AW41" s="2" t="s">
        <v>2070</v>
      </c>
    </row>
    <row r="42" spans="1:49" x14ac:dyDescent="0.4">
      <c r="A42" t="str">
        <f t="shared" si="4"/>
        <v>|ORI|黒|12|1/8|自身のみ&amp;br;起動：次ターンまで|《[[異臭のインプ]]》|</v>
      </c>
      <c r="B42" t="s">
        <v>16</v>
      </c>
      <c r="C42" t="str">
        <f t="shared" si="6"/>
        <v>ORI</v>
      </c>
      <c r="D42">
        <f>IF(AG42="","",VLOOKUP(C42,[1]tnpl!$Z$1:$AA$11,2,TRUE))</f>
        <v>1</v>
      </c>
      <c r="E42" t="s">
        <v>16</v>
      </c>
      <c r="F42" t="str">
        <f t="shared" si="7"/>
        <v>黒</v>
      </c>
      <c r="G42">
        <f>IF(AH42="","",VLOOKUP(F42,[1]tnpl!$X$1:$Y$16,2,TRUE))</f>
        <v>3</v>
      </c>
      <c r="H42" t="s">
        <v>16</v>
      </c>
      <c r="I42">
        <f t="shared" si="8"/>
        <v>12</v>
      </c>
      <c r="J42" t="s">
        <v>16</v>
      </c>
      <c r="K42">
        <f t="shared" si="9"/>
        <v>1</v>
      </c>
      <c r="L42">
        <f t="shared" si="9"/>
        <v>8</v>
      </c>
      <c r="M42" t="str">
        <f t="shared" si="10"/>
        <v>1/8</v>
      </c>
      <c r="N42" t="s">
        <v>11</v>
      </c>
      <c r="O42" t="s">
        <v>1320</v>
      </c>
      <c r="P42" t="s">
        <v>201</v>
      </c>
      <c r="Q42" t="s">
        <v>222</v>
      </c>
      <c r="R42" t="s">
        <v>11</v>
      </c>
      <c r="S42" t="s">
        <v>32</v>
      </c>
      <c r="T42" t="str">
        <f t="shared" si="11"/>
        <v>異臭のインプ</v>
      </c>
      <c r="U42" t="str">
        <f t="shared" si="12"/>
        <v/>
      </c>
      <c r="V42" t="str">
        <f>IF(I42=0,VLOOKUP(T42,[1]Sheet4!A:B,2,TRUE),"")</f>
        <v/>
      </c>
      <c r="W42" t="s">
        <v>12</v>
      </c>
      <c r="X42" t="s">
        <v>11</v>
      </c>
      <c r="Y42" s="6"/>
      <c r="Z42" s="11" t="s">
        <v>1128</v>
      </c>
      <c r="AA42" t="str">
        <f t="shared" si="13"/>
        <v/>
      </c>
      <c r="AB42" t="str">
        <f t="shared" si="14"/>
        <v/>
      </c>
      <c r="AC42" t="str">
        <f t="shared" si="15"/>
        <v/>
      </c>
      <c r="AD42" t="str">
        <f t="shared" si="16"/>
        <v>得る</v>
      </c>
      <c r="AE42" t="b">
        <f t="shared" si="5"/>
        <v>1</v>
      </c>
      <c r="AF42" s="4">
        <v>111</v>
      </c>
      <c r="AG42" s="3" t="s">
        <v>152</v>
      </c>
      <c r="AH42" s="2" t="s">
        <v>40</v>
      </c>
      <c r="AI42" s="2" t="s">
        <v>7</v>
      </c>
      <c r="AJ42" s="2">
        <v>12</v>
      </c>
      <c r="AK42" s="2" t="s">
        <v>221</v>
      </c>
      <c r="AL42" s="2" t="s">
        <v>1131</v>
      </c>
      <c r="AM42" s="2" t="s">
        <v>4</v>
      </c>
      <c r="AN42" s="2" t="s">
        <v>1130</v>
      </c>
      <c r="AO42" s="2"/>
      <c r="AP42" s="2"/>
      <c r="AQ42" s="2" t="s">
        <v>551</v>
      </c>
      <c r="AR42" s="2" t="s">
        <v>1129</v>
      </c>
      <c r="AS42" s="2"/>
      <c r="AT42" s="2"/>
      <c r="AU42" s="2">
        <v>1</v>
      </c>
      <c r="AV42" s="2">
        <v>8</v>
      </c>
      <c r="AW42" s="2" t="s">
        <v>1128</v>
      </c>
    </row>
    <row r="43" spans="1:49" x14ac:dyDescent="0.4">
      <c r="A43" t="str">
        <f t="shared" si="4"/>
        <v>|BFZ|黒|6|1/2|自身のみ&amp;br;ライフを得た時：ターン終了時まで|《[[ニルカーナの暗殺者]]》|</v>
      </c>
      <c r="B43" t="s">
        <v>16</v>
      </c>
      <c r="C43" t="str">
        <f t="shared" si="6"/>
        <v>BFZ</v>
      </c>
      <c r="D43">
        <f>IF(AG43="","",VLOOKUP(C43,[1]tnpl!$Z$1:$AA$11,2,TRUE))</f>
        <v>2</v>
      </c>
      <c r="E43" t="s">
        <v>16</v>
      </c>
      <c r="F43" t="str">
        <f t="shared" si="7"/>
        <v>黒</v>
      </c>
      <c r="G43">
        <f>IF(AH43="","",VLOOKUP(F43,[1]tnpl!$X$1:$Y$16,2,TRUE))</f>
        <v>3</v>
      </c>
      <c r="H43" t="s">
        <v>16</v>
      </c>
      <c r="I43">
        <f t="shared" si="8"/>
        <v>6</v>
      </c>
      <c r="J43" t="s">
        <v>16</v>
      </c>
      <c r="K43">
        <f t="shared" si="9"/>
        <v>1</v>
      </c>
      <c r="L43">
        <f t="shared" si="9"/>
        <v>2</v>
      </c>
      <c r="M43" t="str">
        <f t="shared" si="10"/>
        <v>1/2</v>
      </c>
      <c r="N43" t="s">
        <v>11</v>
      </c>
      <c r="O43" t="s">
        <v>1320</v>
      </c>
      <c r="P43" t="s">
        <v>201</v>
      </c>
      <c r="Q43" t="s">
        <v>2069</v>
      </c>
      <c r="R43" t="s">
        <v>11</v>
      </c>
      <c r="S43" t="s">
        <v>32</v>
      </c>
      <c r="T43" t="str">
        <f t="shared" si="11"/>
        <v>ニルカーナの暗殺者</v>
      </c>
      <c r="U43" t="str">
        <f t="shared" si="12"/>
        <v/>
      </c>
      <c r="V43" t="str">
        <f>IF(I43=0,VLOOKUP(T43,[1]Sheet4!A:B,2,TRUE),"")</f>
        <v/>
      </c>
      <c r="W43" t="s">
        <v>12</v>
      </c>
      <c r="X43" t="s">
        <v>11</v>
      </c>
      <c r="Y43" s="6"/>
      <c r="Z43" s="11" t="s">
        <v>2065</v>
      </c>
      <c r="AA43" t="str">
        <f t="shared" si="13"/>
        <v/>
      </c>
      <c r="AB43" t="str">
        <f t="shared" si="14"/>
        <v/>
      </c>
      <c r="AC43" t="str">
        <f t="shared" si="15"/>
        <v/>
      </c>
      <c r="AD43" t="str">
        <f t="shared" si="16"/>
        <v>得る</v>
      </c>
      <c r="AE43" t="b">
        <f t="shared" si="5"/>
        <v>1</v>
      </c>
      <c r="AF43" s="4">
        <v>323</v>
      </c>
      <c r="AG43" s="3" t="s">
        <v>123</v>
      </c>
      <c r="AH43" s="2" t="s">
        <v>40</v>
      </c>
      <c r="AI43" s="2" t="s">
        <v>276</v>
      </c>
      <c r="AJ43" s="2">
        <v>6</v>
      </c>
      <c r="AK43" s="2" t="s">
        <v>2068</v>
      </c>
      <c r="AL43" s="2" t="s">
        <v>2067</v>
      </c>
      <c r="AM43" s="2" t="s">
        <v>4</v>
      </c>
      <c r="AN43" s="2" t="s">
        <v>884</v>
      </c>
      <c r="AO43" s="2" t="s">
        <v>2066</v>
      </c>
      <c r="AP43" s="2" t="s">
        <v>422</v>
      </c>
      <c r="AQ43" s="2" t="s">
        <v>2065</v>
      </c>
      <c r="AR43" s="2"/>
      <c r="AS43" s="2"/>
      <c r="AT43" s="2"/>
      <c r="AU43" s="2">
        <v>1</v>
      </c>
      <c r="AV43" s="2">
        <v>2</v>
      </c>
      <c r="AW43" s="2" t="s">
        <v>2065</v>
      </c>
    </row>
    <row r="44" spans="1:49" x14ac:dyDescent="0.4">
      <c r="A44" t="str">
        <f t="shared" si="4"/>
        <v>|SOI|青|12|4/4|最初のゾンビ&amp;br;起動：ターン終了時まで|《[[ドルナウの死体あさり]]》|</v>
      </c>
      <c r="B44" t="s">
        <v>16</v>
      </c>
      <c r="C44" t="str">
        <f t="shared" si="6"/>
        <v>SOI</v>
      </c>
      <c r="D44">
        <f>IF(AG44="","",VLOOKUP(C44,[1]tnpl!$Z$1:$AA$11,2,TRUE))</f>
        <v>4</v>
      </c>
      <c r="E44" t="s">
        <v>16</v>
      </c>
      <c r="F44" t="str">
        <f t="shared" si="7"/>
        <v>青</v>
      </c>
      <c r="G44">
        <f>IF(AH44="","",VLOOKUP(F44,[1]tnpl!$X$1:$Y$16,2,TRUE))</f>
        <v>2</v>
      </c>
      <c r="H44" t="s">
        <v>16</v>
      </c>
      <c r="I44">
        <f t="shared" si="8"/>
        <v>12</v>
      </c>
      <c r="J44" t="s">
        <v>16</v>
      </c>
      <c r="K44">
        <f t="shared" si="9"/>
        <v>4</v>
      </c>
      <c r="L44">
        <f t="shared" si="9"/>
        <v>4</v>
      </c>
      <c r="M44" t="str">
        <f t="shared" si="10"/>
        <v>4/4</v>
      </c>
      <c r="N44" t="s">
        <v>11</v>
      </c>
      <c r="O44" t="s">
        <v>1466</v>
      </c>
      <c r="P44" t="s">
        <v>201</v>
      </c>
      <c r="Q44" t="s">
        <v>1213</v>
      </c>
      <c r="R44" t="s">
        <v>11</v>
      </c>
      <c r="S44" t="s">
        <v>32</v>
      </c>
      <c r="T44" t="str">
        <f t="shared" si="11"/>
        <v>ドルナウの死体あさり</v>
      </c>
      <c r="U44" t="str">
        <f t="shared" si="12"/>
        <v/>
      </c>
      <c r="V44" t="str">
        <f>IF(I44=0,VLOOKUP(T44,[1]Sheet4!A:B,2,TRUE),"")</f>
        <v/>
      </c>
      <c r="W44" t="s">
        <v>12</v>
      </c>
      <c r="X44" t="s">
        <v>11</v>
      </c>
      <c r="Y44" s="6"/>
      <c r="Z44" s="11" t="s">
        <v>1461</v>
      </c>
      <c r="AA44" t="str">
        <f t="shared" si="13"/>
        <v/>
      </c>
      <c r="AB44" t="str">
        <f t="shared" si="14"/>
        <v>召喚</v>
      </c>
      <c r="AC44" t="str">
        <f t="shared" si="15"/>
        <v/>
      </c>
      <c r="AD44" t="str">
        <f t="shared" si="16"/>
        <v>得る</v>
      </c>
      <c r="AE44" t="b">
        <f t="shared" si="5"/>
        <v>1</v>
      </c>
      <c r="AF44" s="4">
        <v>593</v>
      </c>
      <c r="AG44" s="3" t="s">
        <v>87</v>
      </c>
      <c r="AH44" s="2" t="s">
        <v>42</v>
      </c>
      <c r="AI44" s="2" t="s">
        <v>272</v>
      </c>
      <c r="AJ44" s="2">
        <v>12</v>
      </c>
      <c r="AK44" s="2" t="s">
        <v>1465</v>
      </c>
      <c r="AL44" s="2" t="s">
        <v>1464</v>
      </c>
      <c r="AM44" s="2" t="s">
        <v>4</v>
      </c>
      <c r="AN44" s="2" t="s">
        <v>910</v>
      </c>
      <c r="AO44" s="2"/>
      <c r="AP44" s="2"/>
      <c r="AQ44" s="2" t="s">
        <v>1463</v>
      </c>
      <c r="AR44" s="2" t="s">
        <v>1462</v>
      </c>
      <c r="AS44" s="2"/>
      <c r="AT44" s="2"/>
      <c r="AU44" s="2">
        <v>4</v>
      </c>
      <c r="AV44" s="2">
        <v>4</v>
      </c>
      <c r="AW44" s="2" t="s">
        <v>1461</v>
      </c>
    </row>
    <row r="45" spans="1:49" x14ac:dyDescent="0.4">
      <c r="A45" t="str">
        <f t="shared" si="4"/>
        <v>|SOI|緑|9|4/3|自身のみ&amp;br;昂揚中|《[[死天狗茸の栽培者]]》|</v>
      </c>
      <c r="B45" t="s">
        <v>16</v>
      </c>
      <c r="C45" t="str">
        <f t="shared" si="6"/>
        <v>SOI</v>
      </c>
      <c r="D45">
        <f>IF(AG45="","",VLOOKUP(C45,[1]tnpl!$Z$1:$AA$11,2,TRUE))</f>
        <v>4</v>
      </c>
      <c r="E45" t="s">
        <v>16</v>
      </c>
      <c r="F45" t="str">
        <f t="shared" si="7"/>
        <v>緑</v>
      </c>
      <c r="G45">
        <f>IF(AH45="","",VLOOKUP(F45,[1]tnpl!$X$1:$Y$16,2,TRUE))</f>
        <v>5</v>
      </c>
      <c r="H45" t="s">
        <v>16</v>
      </c>
      <c r="I45">
        <f t="shared" si="8"/>
        <v>9</v>
      </c>
      <c r="J45" t="s">
        <v>16</v>
      </c>
      <c r="K45">
        <f t="shared" si="9"/>
        <v>4</v>
      </c>
      <c r="L45">
        <f t="shared" si="9"/>
        <v>3</v>
      </c>
      <c r="M45" t="str">
        <f t="shared" si="10"/>
        <v>4/3</v>
      </c>
      <c r="N45" t="s">
        <v>11</v>
      </c>
      <c r="O45" t="s">
        <v>1320</v>
      </c>
      <c r="P45" t="s">
        <v>201</v>
      </c>
      <c r="Q45" t="s">
        <v>670</v>
      </c>
      <c r="R45" t="s">
        <v>11</v>
      </c>
      <c r="S45" t="s">
        <v>32</v>
      </c>
      <c r="T45" t="str">
        <f t="shared" si="11"/>
        <v>死天狗茸の栽培者</v>
      </c>
      <c r="U45" t="str">
        <f t="shared" si="12"/>
        <v/>
      </c>
      <c r="V45" t="str">
        <f>IF(I45=0,VLOOKUP(T45,[1]Sheet4!A:B,2,TRUE),"")</f>
        <v/>
      </c>
      <c r="W45" t="s">
        <v>12</v>
      </c>
      <c r="X45" t="s">
        <v>11</v>
      </c>
      <c r="Y45" s="6"/>
      <c r="Z45" s="11" t="s">
        <v>2060</v>
      </c>
      <c r="AA45" t="str">
        <f t="shared" si="13"/>
        <v/>
      </c>
      <c r="AB45" t="str">
        <f t="shared" si="14"/>
        <v/>
      </c>
      <c r="AC45" t="str">
        <f t="shared" si="15"/>
        <v/>
      </c>
      <c r="AD45" t="str">
        <f t="shared" si="16"/>
        <v/>
      </c>
      <c r="AE45" t="b">
        <f t="shared" si="5"/>
        <v>0</v>
      </c>
      <c r="AF45" s="4">
        <v>707</v>
      </c>
      <c r="AG45" s="3" t="s">
        <v>87</v>
      </c>
      <c r="AH45" s="2" t="s">
        <v>58</v>
      </c>
      <c r="AI45" s="2" t="s">
        <v>7</v>
      </c>
      <c r="AJ45" s="2">
        <v>9</v>
      </c>
      <c r="AK45" s="2" t="s">
        <v>2064</v>
      </c>
      <c r="AL45" s="2" t="s">
        <v>2063</v>
      </c>
      <c r="AM45" s="2" t="s">
        <v>4</v>
      </c>
      <c r="AN45" s="2" t="s">
        <v>371</v>
      </c>
      <c r="AO45" s="2" t="s">
        <v>423</v>
      </c>
      <c r="AP45" s="2"/>
      <c r="AQ45" s="2" t="s">
        <v>2062</v>
      </c>
      <c r="AR45" s="2" t="s">
        <v>2061</v>
      </c>
      <c r="AS45" s="2"/>
      <c r="AT45" s="2"/>
      <c r="AU45" s="2">
        <v>4</v>
      </c>
      <c r="AV45" s="2">
        <v>3</v>
      </c>
      <c r="AW45" s="2" t="s">
        <v>2060</v>
      </c>
    </row>
    <row r="46" spans="1:49" x14ac:dyDescent="0.4">
      <c r="A46" t="str">
        <f t="shared" si="4"/>
        <v>|KLD|無色|5|2/1|自身のみ&amp;br;緑ジェム3マッチ：ターン終了時まで|《[[ナーナムのコブラ]]》|</v>
      </c>
      <c r="B46" t="s">
        <v>16</v>
      </c>
      <c r="C46" t="str">
        <f t="shared" si="6"/>
        <v>KLD</v>
      </c>
      <c r="D46">
        <f>IF(AG46="","",VLOOKUP(C46,[1]tnpl!$Z$1:$AA$11,2,TRUE))</f>
        <v>6</v>
      </c>
      <c r="E46" t="s">
        <v>16</v>
      </c>
      <c r="F46" t="str">
        <f t="shared" si="7"/>
        <v>無色</v>
      </c>
      <c r="G46">
        <f>IF(AH46="","",VLOOKUP(F46,[1]tnpl!$X$1:$Y$16,2,TRUE))</f>
        <v>16</v>
      </c>
      <c r="H46" t="s">
        <v>16</v>
      </c>
      <c r="I46">
        <f t="shared" si="8"/>
        <v>5</v>
      </c>
      <c r="J46" t="s">
        <v>16</v>
      </c>
      <c r="K46">
        <f t="shared" si="9"/>
        <v>2</v>
      </c>
      <c r="L46">
        <f t="shared" si="9"/>
        <v>1</v>
      </c>
      <c r="M46" t="str">
        <f t="shared" si="10"/>
        <v>2/1</v>
      </c>
      <c r="N46" t="s">
        <v>11</v>
      </c>
      <c r="O46" t="s">
        <v>1320</v>
      </c>
      <c r="P46" t="s">
        <v>201</v>
      </c>
      <c r="Q46" t="s">
        <v>2059</v>
      </c>
      <c r="R46" t="s">
        <v>11</v>
      </c>
      <c r="S46" t="s">
        <v>32</v>
      </c>
      <c r="T46" t="str">
        <f t="shared" si="11"/>
        <v>ナーナムのコブラ</v>
      </c>
      <c r="U46" t="str">
        <f t="shared" si="12"/>
        <v/>
      </c>
      <c r="V46" t="str">
        <f>IF(I46=0,VLOOKUP(T46,[1]Sheet4!A:B,2,TRUE),"")</f>
        <v/>
      </c>
      <c r="W46" t="s">
        <v>12</v>
      </c>
      <c r="X46" t="s">
        <v>11</v>
      </c>
      <c r="Y46" s="6"/>
      <c r="Z46" s="11" t="s">
        <v>2055</v>
      </c>
      <c r="AA46" t="str">
        <f t="shared" si="13"/>
        <v/>
      </c>
      <c r="AB46" t="str">
        <f t="shared" si="14"/>
        <v/>
      </c>
      <c r="AC46" t="str">
        <f t="shared" si="15"/>
        <v/>
      </c>
      <c r="AD46" t="str">
        <f t="shared" si="16"/>
        <v>得る</v>
      </c>
      <c r="AE46" t="b">
        <f t="shared" si="5"/>
        <v>1</v>
      </c>
      <c r="AF46" s="4">
        <v>989</v>
      </c>
      <c r="AG46" s="3" t="s">
        <v>51</v>
      </c>
      <c r="AH46" s="2" t="s">
        <v>50</v>
      </c>
      <c r="AI46" s="2" t="s">
        <v>276</v>
      </c>
      <c r="AJ46" s="2">
        <v>5</v>
      </c>
      <c r="AK46" s="2" t="s">
        <v>2058</v>
      </c>
      <c r="AL46" s="2" t="s">
        <v>2057</v>
      </c>
      <c r="AM46" s="2" t="s">
        <v>4</v>
      </c>
      <c r="AN46" s="2" t="s">
        <v>2056</v>
      </c>
      <c r="AO46" s="2" t="s">
        <v>387</v>
      </c>
      <c r="AP46" s="2"/>
      <c r="AQ46" s="2" t="s">
        <v>2055</v>
      </c>
      <c r="AR46" s="2"/>
      <c r="AS46" s="2"/>
      <c r="AT46" s="2"/>
      <c r="AU46" s="2">
        <v>2</v>
      </c>
      <c r="AV46" s="2">
        <v>1</v>
      </c>
      <c r="AW46" s="2" t="s">
        <v>2055</v>
      </c>
    </row>
    <row r="47" spans="1:49" x14ac:dyDescent="0.4">
      <c r="A47" t="str">
        <f t="shared" si="4"/>
        <v>|KLDM|無色|16|8/8|各クリーチャー&amp;br;死亡時：永続|《[[ワームとぐろエンジン]]》|</v>
      </c>
      <c r="B47" t="s">
        <v>16</v>
      </c>
      <c r="C47" t="str">
        <f t="shared" si="6"/>
        <v>KLDM</v>
      </c>
      <c r="D47">
        <f>IF(AG47="","",VLOOKUP(C47,[1]tnpl!$Z$1:$AA$11,2,TRUE))</f>
        <v>9</v>
      </c>
      <c r="E47" t="s">
        <v>16</v>
      </c>
      <c r="F47" t="str">
        <f t="shared" si="7"/>
        <v>無色</v>
      </c>
      <c r="G47">
        <f>IF(AH47="","",VLOOKUP(F47,[1]tnpl!$X$1:$Y$16,2,TRUE))</f>
        <v>16</v>
      </c>
      <c r="H47" t="s">
        <v>16</v>
      </c>
      <c r="I47">
        <f t="shared" si="8"/>
        <v>16</v>
      </c>
      <c r="J47" t="s">
        <v>16</v>
      </c>
      <c r="K47">
        <f t="shared" si="9"/>
        <v>8</v>
      </c>
      <c r="L47">
        <f t="shared" si="9"/>
        <v>8</v>
      </c>
      <c r="M47" t="str">
        <f t="shared" si="10"/>
        <v>8/8</v>
      </c>
      <c r="N47" t="s">
        <v>11</v>
      </c>
      <c r="O47" t="s">
        <v>318</v>
      </c>
      <c r="P47" t="s">
        <v>201</v>
      </c>
      <c r="Q47" t="s">
        <v>2054</v>
      </c>
      <c r="R47" t="s">
        <v>11</v>
      </c>
      <c r="S47" t="s">
        <v>32</v>
      </c>
      <c r="T47" t="str">
        <f t="shared" si="11"/>
        <v>ワームとぐろエンジン</v>
      </c>
      <c r="U47" t="str">
        <f t="shared" si="12"/>
        <v/>
      </c>
      <c r="V47" t="str">
        <f>IF(I47=0,VLOOKUP(T47,[1]Sheet4!A:B,2,TRUE),"")</f>
        <v/>
      </c>
      <c r="W47" t="s">
        <v>12</v>
      </c>
      <c r="X47" t="s">
        <v>11</v>
      </c>
      <c r="Y47" s="6"/>
      <c r="Z47" s="11" t="s">
        <v>2003</v>
      </c>
      <c r="AA47" t="str">
        <f t="shared" si="13"/>
        <v>接死</v>
      </c>
      <c r="AB47" t="str">
        <f t="shared" si="14"/>
        <v/>
      </c>
      <c r="AC47" t="str">
        <f t="shared" si="15"/>
        <v/>
      </c>
      <c r="AD47" t="str">
        <f t="shared" si="16"/>
        <v>得る</v>
      </c>
      <c r="AE47" t="b">
        <f t="shared" si="5"/>
        <v>1</v>
      </c>
      <c r="AF47" s="4">
        <v>1086</v>
      </c>
      <c r="AG47" s="3" t="s">
        <v>176</v>
      </c>
      <c r="AH47" s="2" t="s">
        <v>50</v>
      </c>
      <c r="AI47" s="2" t="s">
        <v>2053</v>
      </c>
      <c r="AJ47" s="2">
        <v>16</v>
      </c>
      <c r="AK47" s="2" t="s">
        <v>2008</v>
      </c>
      <c r="AL47" s="2" t="s">
        <v>2007</v>
      </c>
      <c r="AM47" s="2" t="s">
        <v>4</v>
      </c>
      <c r="AN47" s="2" t="s">
        <v>1846</v>
      </c>
      <c r="AO47" s="2"/>
      <c r="AP47" s="2"/>
      <c r="AQ47" s="2" t="s">
        <v>2006</v>
      </c>
      <c r="AR47" s="2" t="s">
        <v>2005</v>
      </c>
      <c r="AS47" s="2" t="s">
        <v>2004</v>
      </c>
      <c r="AT47" s="2"/>
      <c r="AU47" s="2">
        <v>8</v>
      </c>
      <c r="AV47" s="2">
        <v>8</v>
      </c>
      <c r="AW47" s="2" t="s">
        <v>2003</v>
      </c>
    </row>
    <row r="48" spans="1:49" x14ac:dyDescent="0.4">
      <c r="A48" t="str">
        <f t="shared" si="4"/>
        <v>|AKH|緑|6|2/2|自身のみ&amp;br;督励2：ターン終了時まで|《[[苦刃の戦士]]》|</v>
      </c>
      <c r="B48" t="s">
        <v>16</v>
      </c>
      <c r="C48" t="str">
        <f t="shared" si="6"/>
        <v>AKH</v>
      </c>
      <c r="D48">
        <f>IF(AG48="","",VLOOKUP(C48,[1]tnpl!$Z$1:$AA$11,2,TRUE))</f>
        <v>10</v>
      </c>
      <c r="E48" t="s">
        <v>16</v>
      </c>
      <c r="F48" t="str">
        <f t="shared" si="7"/>
        <v>緑</v>
      </c>
      <c r="G48">
        <f>IF(AH48="","",VLOOKUP(F48,[1]tnpl!$X$1:$Y$16,2,TRUE))</f>
        <v>5</v>
      </c>
      <c r="H48" t="s">
        <v>16</v>
      </c>
      <c r="I48">
        <f t="shared" si="8"/>
        <v>6</v>
      </c>
      <c r="J48" t="s">
        <v>16</v>
      </c>
      <c r="K48">
        <f t="shared" si="9"/>
        <v>2</v>
      </c>
      <c r="L48">
        <f t="shared" si="9"/>
        <v>2</v>
      </c>
      <c r="M48" t="str">
        <f t="shared" si="10"/>
        <v>2/2</v>
      </c>
      <c r="N48" t="s">
        <v>11</v>
      </c>
      <c r="O48" t="s">
        <v>1320</v>
      </c>
      <c r="P48" t="s">
        <v>201</v>
      </c>
      <c r="Q48" t="s">
        <v>631</v>
      </c>
      <c r="R48" t="s">
        <v>11</v>
      </c>
      <c r="S48" t="s">
        <v>32</v>
      </c>
      <c r="T48" t="str">
        <f t="shared" si="11"/>
        <v>苦刃の戦士</v>
      </c>
      <c r="U48" t="str">
        <f t="shared" si="12"/>
        <v/>
      </c>
      <c r="V48" t="str">
        <f>IF(I48=0,VLOOKUP(T48,[1]Sheet4!A:B,2,TRUE),"")</f>
        <v/>
      </c>
      <c r="W48" t="s">
        <v>12</v>
      </c>
      <c r="X48" t="s">
        <v>11</v>
      </c>
      <c r="Y48" s="6"/>
      <c r="Z48" s="11" t="s">
        <v>2050</v>
      </c>
      <c r="AA48" t="str">
        <f t="shared" si="13"/>
        <v/>
      </c>
      <c r="AB48" t="str">
        <f t="shared" si="14"/>
        <v/>
      </c>
      <c r="AC48" t="str">
        <f t="shared" si="15"/>
        <v/>
      </c>
      <c r="AD48" t="str">
        <f t="shared" si="16"/>
        <v>得る</v>
      </c>
      <c r="AE48" t="b">
        <f t="shared" si="5"/>
        <v>1</v>
      </c>
      <c r="AF48" s="4">
        <v>1202</v>
      </c>
      <c r="AG48" s="3" t="s">
        <v>34</v>
      </c>
      <c r="AH48" s="2" t="s">
        <v>58</v>
      </c>
      <c r="AI48" s="2" t="s">
        <v>276</v>
      </c>
      <c r="AJ48" s="2">
        <v>6</v>
      </c>
      <c r="AK48" s="2" t="s">
        <v>2052</v>
      </c>
      <c r="AL48" s="2" t="s">
        <v>2051</v>
      </c>
      <c r="AM48" s="2" t="s">
        <v>4</v>
      </c>
      <c r="AN48" s="2" t="s">
        <v>1218</v>
      </c>
      <c r="AO48" s="2" t="s">
        <v>324</v>
      </c>
      <c r="AP48" s="2"/>
      <c r="AQ48" s="2" t="s">
        <v>2050</v>
      </c>
      <c r="AR48" s="2"/>
      <c r="AS48" s="2"/>
      <c r="AT48" s="2"/>
      <c r="AU48" s="2">
        <v>2</v>
      </c>
      <c r="AV48" s="2">
        <v>2</v>
      </c>
      <c r="AW48" s="2" t="s">
        <v>2050</v>
      </c>
    </row>
    <row r="49" spans="1:49" x14ac:dyDescent="0.4">
      <c r="Y49" s="6"/>
      <c r="Z49"/>
      <c r="AF49" s="4"/>
      <c r="AG49" s="3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4">
      <c r="Y50" s="6"/>
      <c r="Z50"/>
      <c r="AF50" s="4"/>
      <c r="AG50" s="3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4">
      <c r="A51" t="str">
        <f t="shared" ref="A51:A56" si="17">B51&amp;C51&amp;E51&amp;F51&amp;H51&amp;I51&amp;J51&amp;M51&amp;N51&amp;O51&amp;P51&amp;Q51&amp;R51&amp;S51&amp;T51&amp;U51&amp;V51&amp;W51&amp;X51&amp;Y51</f>
        <v>*接死を与える呪文やサポート</v>
      </c>
      <c r="B51" t="s">
        <v>188</v>
      </c>
      <c r="F51" t="str">
        <f>$C$4</f>
        <v>接死</v>
      </c>
      <c r="M51" t="s">
        <v>1757</v>
      </c>
    </row>
    <row r="52" spans="1:49" x14ac:dyDescent="0.4">
      <c r="A52" t="str">
        <f t="shared" si="17"/>
        <v>|LEFT:50|LEFT:50|LEFT:50|LEFT:120|LEFT:250|LEFT:250|c</v>
      </c>
      <c r="B52" t="s">
        <v>11</v>
      </c>
      <c r="C52" t="s">
        <v>28</v>
      </c>
      <c r="E52" t="s">
        <v>11</v>
      </c>
      <c r="F52" t="s">
        <v>28</v>
      </c>
      <c r="H52" t="s">
        <v>11</v>
      </c>
      <c r="I52" t="s">
        <v>28</v>
      </c>
      <c r="J52" t="s">
        <v>11</v>
      </c>
      <c r="M52" t="s">
        <v>1723</v>
      </c>
      <c r="N52" t="s">
        <v>11</v>
      </c>
      <c r="O52" t="s">
        <v>194</v>
      </c>
      <c r="R52" t="s">
        <v>11</v>
      </c>
      <c r="T52" t="s">
        <v>194</v>
      </c>
      <c r="X52" t="s">
        <v>11</v>
      </c>
      <c r="Y52" t="s">
        <v>25</v>
      </c>
    </row>
    <row r="53" spans="1:49" x14ac:dyDescent="0.4">
      <c r="A53" t="str">
        <f t="shared" si="17"/>
        <v>|セット|色|コスト|カード種|能力|カード名|</v>
      </c>
      <c r="B53" t="s">
        <v>11</v>
      </c>
      <c r="C53" t="s">
        <v>1722</v>
      </c>
      <c r="E53" t="s">
        <v>11</v>
      </c>
      <c r="F53" t="s">
        <v>23</v>
      </c>
      <c r="H53" t="s">
        <v>11</v>
      </c>
      <c r="I53" t="s">
        <v>22</v>
      </c>
      <c r="J53" t="s">
        <v>11</v>
      </c>
      <c r="K53" t="s">
        <v>1721</v>
      </c>
      <c r="L53" t="s">
        <v>1720</v>
      </c>
      <c r="M53" t="s">
        <v>193</v>
      </c>
      <c r="N53" t="s">
        <v>11</v>
      </c>
      <c r="O53" t="s">
        <v>19</v>
      </c>
      <c r="R53" t="s">
        <v>11</v>
      </c>
      <c r="T53" t="s">
        <v>18</v>
      </c>
      <c r="X53" t="s">
        <v>11</v>
      </c>
    </row>
    <row r="54" spans="1:49" x14ac:dyDescent="0.4">
      <c r="A54" t="str">
        <f t="shared" si="17"/>
        <v>|ORI|黒|4|呪文|対象1体&amp;br;詠唱時：ターン終了時まで|《[[ツキノテブクロの浸潤]]》|</v>
      </c>
      <c r="B54" t="s">
        <v>16</v>
      </c>
      <c r="C54" t="str">
        <f>AG54</f>
        <v>ORI</v>
      </c>
      <c r="D54">
        <f>IF(AG54="","",VLOOKUP(C54,[1]tnpl!$Z$1:$AA$11,2,TRUE))</f>
        <v>1</v>
      </c>
      <c r="E54" t="s">
        <v>16</v>
      </c>
      <c r="F54" t="str">
        <f>AH54</f>
        <v>黒</v>
      </c>
      <c r="G54">
        <f>IF(AH54="","",VLOOKUP(F54,[1]tnpl!$X$1:$Y$16,2,TRUE))</f>
        <v>3</v>
      </c>
      <c r="H54" t="s">
        <v>16</v>
      </c>
      <c r="I54">
        <f>AJ54</f>
        <v>4</v>
      </c>
      <c r="J54" t="s">
        <v>16</v>
      </c>
      <c r="K54">
        <f t="shared" ref="K54:L56" si="18">AU54</f>
        <v>0</v>
      </c>
      <c r="L54">
        <f t="shared" si="18"/>
        <v>0</v>
      </c>
      <c r="M54" t="s">
        <v>192</v>
      </c>
      <c r="N54" t="s">
        <v>11</v>
      </c>
      <c r="O54" t="s">
        <v>202</v>
      </c>
      <c r="P54" t="s">
        <v>201</v>
      </c>
      <c r="Q54" t="s">
        <v>1301</v>
      </c>
      <c r="R54" t="s">
        <v>11</v>
      </c>
      <c r="S54" t="s">
        <v>32</v>
      </c>
      <c r="T54" t="str">
        <f>AK54</f>
        <v>ツキノテブクロの浸潤</v>
      </c>
      <c r="U54" t="str">
        <f>IF(I54=0,"&gt;","")</f>
        <v/>
      </c>
      <c r="V54" t="str">
        <f>IF(I54=0,VLOOKUP(T54,[1]Sheet4!A:B,2,TRUE),"")</f>
        <v/>
      </c>
      <c r="W54" t="s">
        <v>12</v>
      </c>
      <c r="X54" t="s">
        <v>11</v>
      </c>
      <c r="Y54" s="6"/>
      <c r="Z54" s="11" t="s">
        <v>2047</v>
      </c>
      <c r="AA54" t="str">
        <f>IF(SEARCH(LEFT($C$3,2),Z54,1)&lt;15,$C$3,"")</f>
        <v/>
      </c>
      <c r="AB54" t="str">
        <f>IF(ISERR(SEARCH("召",Z54,1)),"","召喚")</f>
        <v/>
      </c>
      <c r="AC54" t="str">
        <f>IF(ISERR(SEARCH("与",Z54,1)),"","与える")</f>
        <v/>
      </c>
      <c r="AD54" t="str">
        <f>IF(ISERR(SEARCH("得",Z54,1)),"","得る")</f>
        <v>得る</v>
      </c>
      <c r="AE54" t="b">
        <f>OR(AC54="与える",AD54="得る")</f>
        <v>1</v>
      </c>
      <c r="AF54" s="4">
        <v>95</v>
      </c>
      <c r="AG54" s="3" t="s">
        <v>152</v>
      </c>
      <c r="AH54" s="2" t="s">
        <v>40</v>
      </c>
      <c r="AI54" s="2" t="s">
        <v>276</v>
      </c>
      <c r="AJ54" s="2">
        <v>4</v>
      </c>
      <c r="AK54" s="2" t="s">
        <v>2049</v>
      </c>
      <c r="AL54" s="2" t="s">
        <v>2048</v>
      </c>
      <c r="AM54" s="2" t="s">
        <v>192</v>
      </c>
      <c r="AN54" s="2"/>
      <c r="AO54" s="2"/>
      <c r="AP54" s="2"/>
      <c r="AQ54" s="2" t="s">
        <v>2047</v>
      </c>
      <c r="AR54" s="2"/>
      <c r="AS54" s="2"/>
      <c r="AT54" s="2"/>
      <c r="AU54" s="2"/>
      <c r="AV54" s="2"/>
      <c r="AW54" s="2" t="s">
        <v>2047</v>
      </c>
    </row>
    <row r="55" spans="1:49" x14ac:dyDescent="0.4">
      <c r="A55" t="str">
        <f t="shared" si="17"/>
        <v>|BFZ|黒|4|サポート|最初のクリーチャー&amp;br;上陸時：ターン終了時まで|《[[ハグラへの撤退]]》|</v>
      </c>
      <c r="B55" t="s">
        <v>16</v>
      </c>
      <c r="C55" t="str">
        <f>AG55</f>
        <v>BFZ</v>
      </c>
      <c r="D55">
        <f>IF(AG55="","",VLOOKUP(C55,[1]tnpl!$Z$1:$AA$11,2,TRUE))</f>
        <v>2</v>
      </c>
      <c r="E55" t="s">
        <v>16</v>
      </c>
      <c r="F55" t="str">
        <f>AH55</f>
        <v>黒</v>
      </c>
      <c r="G55">
        <f>IF(AH55="","",VLOOKUP(F55,[1]tnpl!$X$1:$Y$16,2,TRUE))</f>
        <v>3</v>
      </c>
      <c r="H55" t="s">
        <v>16</v>
      </c>
      <c r="I55">
        <f>AJ55</f>
        <v>4</v>
      </c>
      <c r="J55" t="s">
        <v>16</v>
      </c>
      <c r="K55">
        <f t="shared" si="18"/>
        <v>0</v>
      </c>
      <c r="L55">
        <f t="shared" si="18"/>
        <v>0</v>
      </c>
      <c r="M55" t="s">
        <v>270</v>
      </c>
      <c r="N55" t="s">
        <v>11</v>
      </c>
      <c r="O55" t="s">
        <v>296</v>
      </c>
      <c r="P55" t="s">
        <v>201</v>
      </c>
      <c r="Q55" t="s">
        <v>2046</v>
      </c>
      <c r="R55" t="s">
        <v>11</v>
      </c>
      <c r="S55" t="s">
        <v>32</v>
      </c>
      <c r="T55" t="str">
        <f>AK55</f>
        <v>ハグラへの撤退</v>
      </c>
      <c r="U55" t="str">
        <f>IF(I55=0,"&gt;","")</f>
        <v/>
      </c>
      <c r="V55" t="str">
        <f>IF(I55=0,VLOOKUP(T55,[1]Sheet4!A:B,2,TRUE),"")</f>
        <v/>
      </c>
      <c r="W55" t="s">
        <v>12</v>
      </c>
      <c r="X55" t="s">
        <v>11</v>
      </c>
      <c r="Y55" s="6"/>
      <c r="Z55" s="11" t="s">
        <v>2043</v>
      </c>
      <c r="AA55" t="str">
        <f>IF(SEARCH(LEFT($C$3,2),Z55,1)&lt;15,$C$3,"")</f>
        <v/>
      </c>
      <c r="AB55" t="str">
        <f>IF(ISERR(SEARCH("召",Z55,1)),"","召喚")</f>
        <v/>
      </c>
      <c r="AC55" t="str">
        <f>IF(ISERR(SEARCH("与",Z55,1)),"","与える")</f>
        <v>与える</v>
      </c>
      <c r="AD55" t="str">
        <f>IF(ISERR(SEARCH("得",Z55,1)),"","得る")</f>
        <v>得る</v>
      </c>
      <c r="AE55" t="b">
        <f>OR(AC55="与える",AD55="得る")</f>
        <v>1</v>
      </c>
      <c r="AF55" s="4">
        <v>344</v>
      </c>
      <c r="AG55" s="3" t="s">
        <v>123</v>
      </c>
      <c r="AH55" s="2" t="s">
        <v>40</v>
      </c>
      <c r="AI55" s="2" t="s">
        <v>272</v>
      </c>
      <c r="AJ55" s="2">
        <v>4</v>
      </c>
      <c r="AK55" s="2" t="s">
        <v>2045</v>
      </c>
      <c r="AL55" s="2" t="s">
        <v>2044</v>
      </c>
      <c r="AM55" s="2" t="s">
        <v>270</v>
      </c>
      <c r="AN55" s="2"/>
      <c r="AO55" s="2"/>
      <c r="AP55" s="2"/>
      <c r="AQ55" s="2" t="s">
        <v>2043</v>
      </c>
      <c r="AR55" s="2"/>
      <c r="AS55" s="2"/>
      <c r="AT55" s="2">
        <v>4</v>
      </c>
      <c r="AU55" s="2"/>
      <c r="AV55" s="2"/>
      <c r="AW55" s="2" t="s">
        <v>2043</v>
      </c>
    </row>
    <row r="56" spans="1:49" x14ac:dyDescent="0.4">
      <c r="A56" t="str">
        <f t="shared" si="17"/>
        <v>|BFZ|無色|8|サポート|最初のクリーチャー&amp;br;対戦相手が無色のクリーチャーをコントロールしている：ターン終了時まで|《[[面晶体の刃]]》|</v>
      </c>
      <c r="B56" t="s">
        <v>16</v>
      </c>
      <c r="C56" t="str">
        <f>AG56</f>
        <v>BFZ</v>
      </c>
      <c r="D56">
        <f>IF(AG56="","",VLOOKUP(C56,[1]tnpl!$Z$1:$AA$11,2,TRUE))</f>
        <v>2</v>
      </c>
      <c r="E56" t="s">
        <v>16</v>
      </c>
      <c r="F56" t="str">
        <f>AH56</f>
        <v>無色</v>
      </c>
      <c r="G56">
        <f>IF(AH56="","",VLOOKUP(F56,[1]tnpl!$X$1:$Y$16,2,TRUE))</f>
        <v>16</v>
      </c>
      <c r="H56" t="s">
        <v>16</v>
      </c>
      <c r="I56">
        <f>AJ56</f>
        <v>8</v>
      </c>
      <c r="J56" t="s">
        <v>16</v>
      </c>
      <c r="K56">
        <f t="shared" si="18"/>
        <v>0</v>
      </c>
      <c r="L56">
        <f t="shared" si="18"/>
        <v>0</v>
      </c>
      <c r="M56" t="s">
        <v>270</v>
      </c>
      <c r="N56" t="s">
        <v>11</v>
      </c>
      <c r="O56" t="s">
        <v>296</v>
      </c>
      <c r="P56" t="s">
        <v>201</v>
      </c>
      <c r="Q56" t="s">
        <v>2042</v>
      </c>
      <c r="R56" t="s">
        <v>11</v>
      </c>
      <c r="S56" t="s">
        <v>32</v>
      </c>
      <c r="T56" t="str">
        <f>AK56</f>
        <v>面晶体の刃</v>
      </c>
      <c r="U56" t="str">
        <f>IF(I56=0,"&gt;","")</f>
        <v/>
      </c>
      <c r="V56" t="str">
        <f>IF(I56=0,VLOOKUP(T56,[1]Sheet4!A:B,2,TRUE),"")</f>
        <v/>
      </c>
      <c r="W56" t="s">
        <v>12</v>
      </c>
      <c r="X56" t="s">
        <v>11</v>
      </c>
      <c r="Y56" s="6"/>
      <c r="Z56" s="11" t="s">
        <v>1410</v>
      </c>
      <c r="AA56" t="str">
        <f>IF(SEARCH(LEFT($C$3,2),Z56,1)&lt;15,$C$3,"")</f>
        <v/>
      </c>
      <c r="AB56" t="str">
        <f>IF(ISERR(SEARCH("召",Z56,1)),"","召喚")</f>
        <v/>
      </c>
      <c r="AC56" t="str">
        <f>IF(ISERR(SEARCH("与",Z56,1)),"","与える")</f>
        <v/>
      </c>
      <c r="AD56" t="str">
        <f>IF(ISERR(SEARCH("得",Z56,1)),"","得る")</f>
        <v>得る</v>
      </c>
      <c r="AE56" t="b">
        <f>OR(AC56="与える",AD56="得る")</f>
        <v>1</v>
      </c>
      <c r="AF56" s="4">
        <v>452</v>
      </c>
      <c r="AG56" s="3" t="s">
        <v>123</v>
      </c>
      <c r="AH56" s="2" t="s">
        <v>50</v>
      </c>
      <c r="AI56" s="2" t="s">
        <v>276</v>
      </c>
      <c r="AJ56" s="2">
        <v>8</v>
      </c>
      <c r="AK56" s="2" t="s">
        <v>1412</v>
      </c>
      <c r="AL56" s="2" t="s">
        <v>1411</v>
      </c>
      <c r="AM56" s="2" t="s">
        <v>270</v>
      </c>
      <c r="AN56" s="2"/>
      <c r="AO56" s="2"/>
      <c r="AP56" s="2"/>
      <c r="AQ56" s="2" t="s">
        <v>1410</v>
      </c>
      <c r="AR56" s="2"/>
      <c r="AS56" s="2"/>
      <c r="AT56" s="2">
        <v>2</v>
      </c>
      <c r="AU56" s="2"/>
      <c r="AV56" s="2"/>
      <c r="AW56" s="2" t="s">
        <v>1410</v>
      </c>
    </row>
    <row r="57" spans="1:49" x14ac:dyDescent="0.4">
      <c r="Y57" s="6"/>
      <c r="Z57"/>
      <c r="AF57" s="4"/>
      <c r="AG57" s="3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9" spans="1:49" x14ac:dyDescent="0.4">
      <c r="A59" t="str">
        <f>B59&amp;C59&amp;E59&amp;F59&amp;H59&amp;I59&amp;J59&amp;M59&amp;N59&amp;O59&amp;P59&amp;Q59&amp;R59&amp;S59&amp;T59&amp;U59&amp;V59&amp;W59&amp;X59&amp;Y59</f>
        <v>*接死を持つトークンを召喚するカード</v>
      </c>
      <c r="B59" t="s">
        <v>188</v>
      </c>
      <c r="F59" t="str">
        <f>$C$4</f>
        <v>接死</v>
      </c>
      <c r="M59" t="s">
        <v>1724</v>
      </c>
    </row>
    <row r="60" spans="1:49" x14ac:dyDescent="0.4">
      <c r="A60" t="str">
        <f>B60&amp;C60&amp;E60&amp;F60&amp;H60&amp;I60&amp;J60&amp;M60&amp;N60&amp;O60&amp;P60&amp;Q60&amp;R60&amp;S60&amp;T60&amp;U60&amp;V60&amp;W60&amp;X60&amp;Y60</f>
        <v>|LEFT:50|LEFT:50|LEFT:50|LEFT:120|LEFT:250|LEFT:250|c</v>
      </c>
      <c r="B60" t="s">
        <v>11</v>
      </c>
      <c r="C60" t="s">
        <v>28</v>
      </c>
      <c r="E60" t="s">
        <v>11</v>
      </c>
      <c r="F60" t="s">
        <v>28</v>
      </c>
      <c r="H60" t="s">
        <v>11</v>
      </c>
      <c r="I60" t="s">
        <v>28</v>
      </c>
      <c r="J60" t="s">
        <v>11</v>
      </c>
      <c r="M60" t="s">
        <v>1723</v>
      </c>
      <c r="N60" t="s">
        <v>11</v>
      </c>
      <c r="O60" t="s">
        <v>194</v>
      </c>
      <c r="R60" t="s">
        <v>11</v>
      </c>
      <c r="T60" t="s">
        <v>194</v>
      </c>
      <c r="X60" t="s">
        <v>11</v>
      </c>
      <c r="Y60" t="s">
        <v>25</v>
      </c>
    </row>
    <row r="61" spans="1:49" x14ac:dyDescent="0.4">
      <c r="A61" t="str">
        <f>B61&amp;C61&amp;E61&amp;F61&amp;H61&amp;I61&amp;J61&amp;M61&amp;N61&amp;O61&amp;P61&amp;Q61&amp;R61&amp;S61&amp;T61&amp;U61&amp;V61&amp;W61&amp;X61&amp;Y61</f>
        <v>|セット|色|コスト|カード種|能力|カード名|</v>
      </c>
      <c r="B61" t="s">
        <v>11</v>
      </c>
      <c r="C61" t="s">
        <v>1722</v>
      </c>
      <c r="E61" t="s">
        <v>11</v>
      </c>
      <c r="F61" t="s">
        <v>23</v>
      </c>
      <c r="H61" t="s">
        <v>11</v>
      </c>
      <c r="I61" t="s">
        <v>22</v>
      </c>
      <c r="J61" t="s">
        <v>11</v>
      </c>
      <c r="K61" t="s">
        <v>1721</v>
      </c>
      <c r="L61" t="s">
        <v>1720</v>
      </c>
      <c r="M61" t="s">
        <v>193</v>
      </c>
      <c r="N61" t="s">
        <v>11</v>
      </c>
      <c r="O61" t="s">
        <v>19</v>
      </c>
      <c r="R61" t="s">
        <v>11</v>
      </c>
      <c r="T61" t="s">
        <v>18</v>
      </c>
      <c r="X61" t="s">
        <v>11</v>
      </c>
    </row>
    <row r="62" spans="1:49" x14ac:dyDescent="0.4">
      <c r="A62" t="str">
        <f>B62&amp;C62&amp;E62&amp;F62&amp;H62&amp;I62&amp;J62&amp;M62&amp;N62&amp;O62&amp;P62&amp;Q62&amp;R62&amp;S62&amp;T62&amp;U62&amp;V62&amp;W62&amp;X62&amp;Y62</f>
        <v>|AKH|黒緑|17|クリーチャー|これがPLに戦闘ダメージを与えた時&amp;br;蛇1/1|《[[毒物の侍臣、ハパチラ]]》|</v>
      </c>
      <c r="B62" t="s">
        <v>16</v>
      </c>
      <c r="C62" t="str">
        <f>AG62</f>
        <v>AKH</v>
      </c>
      <c r="D62">
        <f>IF(AG62="","",VLOOKUP(C62,[1]tnpl!$Z$1:$AA$11,2,TRUE))</f>
        <v>10</v>
      </c>
      <c r="E62" t="s">
        <v>16</v>
      </c>
      <c r="F62" t="str">
        <f>AH62</f>
        <v>黒緑</v>
      </c>
      <c r="G62">
        <f>IF(AH62="","",VLOOKUP(F62,[1]tnpl!$X$1:$Y$16,2,TRUE))</f>
        <v>13</v>
      </c>
      <c r="H62" t="s">
        <v>16</v>
      </c>
      <c r="I62">
        <f>AJ62</f>
        <v>17</v>
      </c>
      <c r="J62" t="s">
        <v>16</v>
      </c>
      <c r="K62">
        <f>AU62</f>
        <v>6</v>
      </c>
      <c r="L62">
        <f>AV62</f>
        <v>6</v>
      </c>
      <c r="M62" t="s">
        <v>4</v>
      </c>
      <c r="N62" t="s">
        <v>11</v>
      </c>
      <c r="O62" t="s">
        <v>2041</v>
      </c>
      <c r="P62" t="s">
        <v>201</v>
      </c>
      <c r="Q62" t="s">
        <v>2040</v>
      </c>
      <c r="R62" t="s">
        <v>11</v>
      </c>
      <c r="S62" t="s">
        <v>32</v>
      </c>
      <c r="T62" t="str">
        <f>AK62</f>
        <v>毒物の侍臣、ハパチラ</v>
      </c>
      <c r="U62" t="str">
        <f>IF(I62=0,"&gt;","")</f>
        <v/>
      </c>
      <c r="V62" t="str">
        <f>IF(I62=0,VLOOKUP(T62,[1]Sheet4!A:B,2,TRUE),"")</f>
        <v/>
      </c>
      <c r="W62" t="s">
        <v>12</v>
      </c>
      <c r="X62" t="s">
        <v>11</v>
      </c>
      <c r="Y62" s="6"/>
      <c r="Z62" s="11" t="s">
        <v>2037</v>
      </c>
      <c r="AA62" t="str">
        <f>IF(SEARCH(LEFT($C$3,2),Z62,1)&lt;15,$C$3,"")</f>
        <v/>
      </c>
      <c r="AB62" t="str">
        <f>IF(ISERR(SEARCH("召",Z62,1)),"","召喚")</f>
        <v>召喚</v>
      </c>
      <c r="AC62" t="str">
        <f>IF(ISERR(SEARCH("与",Z62,1)),"","与える")</f>
        <v>与える</v>
      </c>
      <c r="AD62" t="str">
        <f>IF(ISERR(SEARCH("得",Z62,1)),"","得る")</f>
        <v/>
      </c>
      <c r="AE62" t="b">
        <f>OR(AC62="与える",AD62="得る")</f>
        <v>1</v>
      </c>
      <c r="AF62" s="4">
        <v>1233</v>
      </c>
      <c r="AG62" s="3" t="s">
        <v>34</v>
      </c>
      <c r="AH62" s="2" t="s">
        <v>128</v>
      </c>
      <c r="AI62" s="2" t="s">
        <v>7</v>
      </c>
      <c r="AJ62" s="2">
        <v>17</v>
      </c>
      <c r="AK62" s="2" t="s">
        <v>2039</v>
      </c>
      <c r="AL62" s="2" t="s">
        <v>2038</v>
      </c>
      <c r="AM62" s="2" t="s">
        <v>4</v>
      </c>
      <c r="AN62" s="2" t="s">
        <v>371</v>
      </c>
      <c r="AO62" s="2" t="s">
        <v>701</v>
      </c>
      <c r="AP62" s="2"/>
      <c r="AQ62" s="2" t="s">
        <v>2037</v>
      </c>
      <c r="AR62" s="2"/>
      <c r="AS62" s="2"/>
      <c r="AT62" s="2"/>
      <c r="AU62" s="2">
        <v>6</v>
      </c>
      <c r="AV62" s="2">
        <v>6</v>
      </c>
      <c r="AW62" s="2" t="s">
        <v>2037</v>
      </c>
    </row>
    <row r="63" spans="1:49" x14ac:dyDescent="0.4">
      <c r="Y63" s="6"/>
      <c r="AF63" s="4"/>
      <c r="AG63" s="3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4">
      <c r="Y64" s="6"/>
      <c r="Z64"/>
      <c r="AF64" s="4"/>
      <c r="AG64" s="3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</sheetData>
  <autoFilter ref="Z3:AE14"/>
  <phoneticPr fontId="2"/>
  <conditionalFormatting sqref="AV54:AV56 AV41:AV46 AV48 AV9 AV62 AV14:AV16 AV21 AV26:AV30 AV35:AV36">
    <cfRule type="cellIs" dxfId="32" priority="3" operator="notEqual">
      <formula>$P9</formula>
    </cfRule>
  </conditionalFormatting>
  <conditionalFormatting sqref="AV47">
    <cfRule type="cellIs" dxfId="31" priority="2" operator="notEqual">
      <formula>$P47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8850D7B7-9E43-45B7-8D97-D2767B7E281C}">
            <xm:f>'[MTGPQ-DB_HOU.xlsm]TAG'!#REF!</xm:f>
            <x14:dxf>
              <fill>
                <patternFill>
                  <bgColor theme="0" tint="-0.34998626667073579"/>
                </patternFill>
              </fill>
            </x14:dxf>
          </x14:cfRule>
          <xm:sqref>AP10:AP11 AP17:AP18 AP22:AP23 AP31:AP32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W100"/>
  <sheetViews>
    <sheetView topLeftCell="A47" zoomScale="85" zoomScaleNormal="85" workbookViewId="0">
      <selection activeCell="Q63" sqref="Q63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hidden="1" customWidth="1"/>
    <col min="5" max="5" width="2" bestFit="1" customWidth="1"/>
    <col min="6" max="6" width="6.625" customWidth="1"/>
    <col min="7" max="7" width="3.5" hidden="1" customWidth="1"/>
    <col min="8" max="8" width="2" bestFit="1" customWidth="1"/>
    <col min="9" max="9" width="5.375" customWidth="1"/>
    <col min="10" max="10" width="2" bestFit="1" customWidth="1"/>
    <col min="11" max="12" width="2" hidden="1" customWidth="1"/>
    <col min="14" max="15" width="5.625" customWidth="1"/>
    <col min="16" max="16" width="1.875" customWidth="1"/>
    <col min="17" max="17" width="5.875" customWidth="1"/>
    <col min="18" max="18" width="2" bestFit="1" customWidth="1"/>
    <col min="19" max="19" width="3.75" bestFit="1" customWidth="1"/>
    <col min="21" max="21" width="2.875" customWidth="1"/>
    <col min="22" max="22" width="10.25" customWidth="1"/>
    <col min="23" max="23" width="3.75" bestFit="1" customWidth="1"/>
    <col min="24" max="24" width="2" bestFit="1" customWidth="1"/>
    <col min="25" max="25" width="2.5" bestFit="1" customWidth="1"/>
    <col min="26" max="26" width="36.625" style="11" customWidth="1"/>
    <col min="27" max="27" width="8.5" bestFit="1" customWidth="1"/>
    <col min="28" max="28" width="6" bestFit="1" customWidth="1"/>
    <col min="29" max="29" width="8.125" bestFit="1" customWidth="1"/>
    <col min="30" max="30" width="3.5" bestFit="1" customWidth="1"/>
    <col min="31" max="31" width="7.125" customWidth="1"/>
    <col min="32" max="33" width="5.5" bestFit="1" customWidth="1"/>
    <col min="34" max="34" width="5.25" bestFit="1" customWidth="1"/>
    <col min="35" max="35" width="9.5" bestFit="1" customWidth="1"/>
    <col min="36" max="36" width="5" bestFit="1" customWidth="1"/>
    <col min="37" max="37" width="14.875" customWidth="1"/>
    <col min="38" max="38" width="9" customWidth="1"/>
    <col min="40" max="45" width="0" hidden="1" customWidth="1"/>
    <col min="46" max="46" width="4.875" bestFit="1" customWidth="1"/>
    <col min="47" max="48" width="3.5" bestFit="1" customWidth="1"/>
  </cols>
  <sheetData>
    <row r="1" spans="1:49" x14ac:dyDescent="0.4">
      <c r="A1" t="s">
        <v>1398</v>
      </c>
    </row>
    <row r="2" spans="1:49" x14ac:dyDescent="0.4">
      <c r="A2" t="str">
        <f>B2&amp;C2&amp;E2&amp;F2&amp;H2&amp;I2&amp;J2&amp;M2&amp;N2&amp;O2&amp;P2&amp;Q2&amp;R2&amp;S2&amp;T2&amp;V2&amp;W2&amp;X2&amp;Y2</f>
        <v/>
      </c>
    </row>
    <row r="3" spans="1:49" x14ac:dyDescent="0.4">
      <c r="A3" t="str">
        <f>B3&amp;C3&amp;E3&amp;F3&amp;H3&amp;I3&amp;J3&amp;M3&amp;N3&amp;O3&amp;P3&amp;Q3&amp;R3&amp;S3&amp;T3&amp;V3&amp;W3&amp;X3&amp;Y3</f>
        <v>*速攻カード一覧</v>
      </c>
      <c r="B3" t="s">
        <v>188</v>
      </c>
      <c r="C3" t="s">
        <v>2242</v>
      </c>
      <c r="F3" t="s">
        <v>186</v>
      </c>
    </row>
    <row r="4" spans="1:49" x14ac:dyDescent="0.4">
      <c r="A4" t="str">
        <f>B4&amp;C4&amp;E4&amp;F4&amp;H4&amp;I4&amp;J4&amp;M4&amp;N4&amp;O4&amp;P4&amp;Q4&amp;R4&amp;S4&amp;T4&amp;V4&amp;W4&amp;X4&amp;Y4</f>
        <v>[[速攻]]</v>
      </c>
      <c r="B4" t="s">
        <v>1397</v>
      </c>
      <c r="C4" t="str">
        <f>C3</f>
        <v>速攻</v>
      </c>
      <c r="E4" t="s">
        <v>1396</v>
      </c>
    </row>
    <row r="6" spans="1:49" x14ac:dyDescent="0.4">
      <c r="A6" t="str">
        <f>B6&amp;C6&amp;E6&amp;F6&amp;H6&amp;I6&amp;J6&amp;M6&amp;N6&amp;O6&amp;P6&amp;Q6&amp;R6&amp;S6&amp;T6&amp;V6&amp;W6&amp;X6&amp;Y6</f>
        <v>**マジック:オリジン</v>
      </c>
      <c r="B6" t="s">
        <v>185</v>
      </c>
      <c r="C6" t="s">
        <v>184</v>
      </c>
    </row>
    <row r="7" spans="1:49" x14ac:dyDescent="0.4">
      <c r="A7" t="str">
        <f>B7&amp;C7&amp;E7&amp;F7&amp;H7&amp;I7&amp;J7&amp;M7&amp;N7&amp;O7&amp;P7&amp;Q7&amp;R7&amp;S7&amp;T7&amp;U7&amp;V7&amp;W7&amp;X7&amp;Y7</f>
        <v>|LEFT:50|LEFT:50|LEFT:50|LEFT:50|LEFT:500|c</v>
      </c>
      <c r="B7" t="s">
        <v>16</v>
      </c>
      <c r="C7" t="s">
        <v>28</v>
      </c>
      <c r="E7" t="s">
        <v>16</v>
      </c>
      <c r="F7" t="s">
        <v>28</v>
      </c>
      <c r="H7" t="s">
        <v>16</v>
      </c>
      <c r="I7" t="s">
        <v>28</v>
      </c>
      <c r="J7" t="s">
        <v>16</v>
      </c>
      <c r="M7" t="s">
        <v>28</v>
      </c>
      <c r="R7" t="s">
        <v>11</v>
      </c>
      <c r="T7" t="s">
        <v>26</v>
      </c>
      <c r="X7" t="s">
        <v>11</v>
      </c>
      <c r="Y7" t="s">
        <v>25</v>
      </c>
    </row>
    <row r="8" spans="1:49" x14ac:dyDescent="0.4">
      <c r="A8" t="str">
        <f>B8&amp;C8&amp;E8&amp;F8&amp;H8&amp;I8&amp;J8&amp;M8&amp;N8&amp;O8&amp;P8&amp;Q8&amp;R8&amp;S8&amp;T8&amp;U8&amp;V8&amp;W8&amp;X8&amp;Y8</f>
        <v>|セット|色|コスト|P/T|カード名|</v>
      </c>
      <c r="B8" t="s">
        <v>16</v>
      </c>
      <c r="C8" t="s">
        <v>24</v>
      </c>
      <c r="E8" t="s">
        <v>16</v>
      </c>
      <c r="F8" t="s">
        <v>23</v>
      </c>
      <c r="H8" t="s">
        <v>16</v>
      </c>
      <c r="I8" t="s">
        <v>22</v>
      </c>
      <c r="J8" t="s">
        <v>16</v>
      </c>
      <c r="K8" t="s">
        <v>21</v>
      </c>
      <c r="L8" t="s">
        <v>20</v>
      </c>
      <c r="M8" t="str">
        <f>K8&amp;"/"&amp;L8</f>
        <v>P/T</v>
      </c>
      <c r="R8" t="s">
        <v>11</v>
      </c>
      <c r="T8" t="s">
        <v>18</v>
      </c>
      <c r="X8" t="s">
        <v>11</v>
      </c>
      <c r="AE8" t="b">
        <f>OR(AC8="与える",AD8="得る")</f>
        <v>0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x14ac:dyDescent="0.4">
      <c r="A9" t="str">
        <f>B9&amp;C9&amp;E9&amp;F9&amp;H9&amp;I9&amp;J9&amp;M9&amp;N9&amp;O9&amp;P9&amp;Q9&amp;R9&amp;S9&amp;T9&amp;U9&amp;V9&amp;W9&amp;X9&amp;Y9</f>
        <v>|ORI|赤|8|2/2|《[[炎魔の精霊]]》|</v>
      </c>
      <c r="B9" t="s">
        <v>16</v>
      </c>
      <c r="C9" t="str">
        <f>AG9</f>
        <v>ORI</v>
      </c>
      <c r="D9">
        <f>IF(AG9="","",VLOOKUP(C9,[1]tnpl!$Z$1:$AA$11,2,TRUE))</f>
        <v>1</v>
      </c>
      <c r="E9" t="s">
        <v>16</v>
      </c>
      <c r="F9" t="str">
        <f>AH9</f>
        <v>赤</v>
      </c>
      <c r="G9">
        <f>IF(AH9="","",VLOOKUP(F9,[1]tnpl!$X$1:$Y$16,2,TRUE))</f>
        <v>4</v>
      </c>
      <c r="H9" t="s">
        <v>16</v>
      </c>
      <c r="I9">
        <f>AJ9</f>
        <v>8</v>
      </c>
      <c r="J9" t="s">
        <v>16</v>
      </c>
      <c r="K9">
        <f t="shared" ref="K9:L11" si="0">AU9</f>
        <v>2</v>
      </c>
      <c r="L9">
        <f t="shared" si="0"/>
        <v>2</v>
      </c>
      <c r="M9" t="str">
        <f>IF(AM9="クリーチャー",K9&amp;"/"&amp;L9,"")</f>
        <v>2/2</v>
      </c>
      <c r="R9" t="s">
        <v>11</v>
      </c>
      <c r="S9" t="s">
        <v>32</v>
      </c>
      <c r="T9" t="str">
        <f>AK9</f>
        <v>炎魔の精霊</v>
      </c>
      <c r="U9" t="str">
        <f>IF(I9=0,"&gt;","")</f>
        <v/>
      </c>
      <c r="V9" t="str">
        <f>IF(I9=0,VLOOKUP(T9,[1]Sheet4!A:B,2,TRUE),"")</f>
        <v/>
      </c>
      <c r="W9" t="s">
        <v>12</v>
      </c>
      <c r="X9" t="s">
        <v>11</v>
      </c>
      <c r="Y9" s="6"/>
      <c r="Z9" s="11" t="s">
        <v>1440</v>
      </c>
      <c r="AA9" t="str">
        <f>IF(SEARCH(LEFT($C$3,2),Z9,1)&lt;15,$C$3,"")</f>
        <v>速攻</v>
      </c>
      <c r="AB9" t="str">
        <f>IF(ISERR(SEARCH("召",Z9,1)),"","召喚")</f>
        <v/>
      </c>
      <c r="AC9" t="str">
        <f>IF(ISERR(SEARCH("与",Z9,1)),"","与える")</f>
        <v/>
      </c>
      <c r="AD9" t="str">
        <f>IF(ISERR(SEARCH("得",Z9,1)),"","得る")</f>
        <v/>
      </c>
      <c r="AE9" t="b">
        <f>OR(AC9="与える",AD9="得る")</f>
        <v>0</v>
      </c>
      <c r="AF9" s="4">
        <v>127</v>
      </c>
      <c r="AG9" s="3" t="s">
        <v>152</v>
      </c>
      <c r="AH9" s="2" t="s">
        <v>8</v>
      </c>
      <c r="AI9" s="2" t="s">
        <v>276</v>
      </c>
      <c r="AJ9" s="2">
        <v>8</v>
      </c>
      <c r="AK9" s="2" t="s">
        <v>2241</v>
      </c>
      <c r="AL9" s="2" t="s">
        <v>2240</v>
      </c>
      <c r="AM9" s="2" t="s">
        <v>4</v>
      </c>
      <c r="AN9" s="2" t="s">
        <v>430</v>
      </c>
      <c r="AO9" s="2"/>
      <c r="AP9" s="2"/>
      <c r="AQ9" s="2" t="s">
        <v>1440</v>
      </c>
      <c r="AR9" s="2"/>
      <c r="AS9" s="2"/>
      <c r="AT9" s="2"/>
      <c r="AU9" s="2">
        <v>2</v>
      </c>
      <c r="AV9" s="2">
        <v>2</v>
      </c>
      <c r="AW9" s="2" t="s">
        <v>1440</v>
      </c>
    </row>
    <row r="10" spans="1:49" x14ac:dyDescent="0.4">
      <c r="A10" t="str">
        <f>B10&amp;C10&amp;E10&amp;F10&amp;H10&amp;I10&amp;J10&amp;M10&amp;N10&amp;O10&amp;P10&amp;Q10&amp;R10&amp;S10&amp;T10&amp;U10&amp;V10&amp;W10&amp;X10&amp;Y10</f>
        <v>|ORI|赤|16|6/6|《[[瘡蓋族の狂戦士]]》|</v>
      </c>
      <c r="B10" t="s">
        <v>16</v>
      </c>
      <c r="C10" t="str">
        <f>AG10</f>
        <v>ORI</v>
      </c>
      <c r="D10">
        <f>IF(AG10="","",VLOOKUP(C10,[1]tnpl!$Z$1:$AA$11,2,TRUE))</f>
        <v>1</v>
      </c>
      <c r="E10" t="s">
        <v>16</v>
      </c>
      <c r="F10" t="str">
        <f>AH10</f>
        <v>赤</v>
      </c>
      <c r="G10">
        <f>IF(AH10="","",VLOOKUP(F10,[1]tnpl!$X$1:$Y$16,2,TRUE))</f>
        <v>4</v>
      </c>
      <c r="H10" t="s">
        <v>16</v>
      </c>
      <c r="I10">
        <f>AJ10</f>
        <v>16</v>
      </c>
      <c r="J10" t="s">
        <v>16</v>
      </c>
      <c r="K10">
        <f t="shared" si="0"/>
        <v>6</v>
      </c>
      <c r="L10">
        <f t="shared" si="0"/>
        <v>6</v>
      </c>
      <c r="M10" t="str">
        <f>IF(AM10="クリーチャー",K10&amp;"/"&amp;L10,"")</f>
        <v>6/6</v>
      </c>
      <c r="R10" t="s">
        <v>11</v>
      </c>
      <c r="S10" t="s">
        <v>32</v>
      </c>
      <c r="T10" t="str">
        <f>AK10</f>
        <v>瘡蓋族の狂戦士</v>
      </c>
      <c r="U10" t="str">
        <f>IF(I10=0,"&gt;","")</f>
        <v/>
      </c>
      <c r="V10" t="str">
        <f>IF(I10=0,VLOOKUP(T10,[1]Sheet4!A:B,2,TRUE),"")</f>
        <v/>
      </c>
      <c r="W10" t="s">
        <v>12</v>
      </c>
      <c r="X10" t="s">
        <v>11</v>
      </c>
      <c r="Y10" s="6"/>
      <c r="Z10" s="11" t="s">
        <v>1548</v>
      </c>
      <c r="AA10" t="str">
        <f>IF(SEARCH(LEFT($C$3,2),Z10,1)&lt;15,$C$3,"")</f>
        <v>速攻</v>
      </c>
      <c r="AB10" t="str">
        <f>IF(ISERR(SEARCH("召",Z10,1)),"","召喚")</f>
        <v/>
      </c>
      <c r="AC10" t="str">
        <f>IF(ISERR(SEARCH("与",Z10,1)),"","与える")</f>
        <v/>
      </c>
      <c r="AD10" t="str">
        <f>IF(ISERR(SEARCH("得",Z10,1)),"","得る")</f>
        <v/>
      </c>
      <c r="AE10" t="b">
        <f>OR(AC10="与える",AD10="得る")</f>
        <v>0</v>
      </c>
      <c r="AF10" s="4">
        <v>156</v>
      </c>
      <c r="AG10" s="3" t="s">
        <v>152</v>
      </c>
      <c r="AH10" s="2" t="s">
        <v>8</v>
      </c>
      <c r="AI10" s="2" t="s">
        <v>7</v>
      </c>
      <c r="AJ10" s="2">
        <v>16</v>
      </c>
      <c r="AK10" s="2" t="s">
        <v>1552</v>
      </c>
      <c r="AL10" s="2" t="s">
        <v>1551</v>
      </c>
      <c r="AM10" s="2" t="s">
        <v>4</v>
      </c>
      <c r="AN10" s="2" t="s">
        <v>371</v>
      </c>
      <c r="AO10" s="2" t="s">
        <v>1506</v>
      </c>
      <c r="AP10" s="2"/>
      <c r="AQ10" s="2" t="s">
        <v>1550</v>
      </c>
      <c r="AR10" s="2" t="s">
        <v>1549</v>
      </c>
      <c r="AS10" s="2"/>
      <c r="AT10" s="2"/>
      <c r="AU10" s="2">
        <v>6</v>
      </c>
      <c r="AV10" s="2">
        <v>6</v>
      </c>
      <c r="AW10" s="2" t="s">
        <v>1548</v>
      </c>
    </row>
    <row r="11" spans="1:49" x14ac:dyDescent="0.4">
      <c r="A11" t="str">
        <f>B11&amp;C11&amp;E11&amp;F11&amp;H11&amp;I11&amp;J11&amp;M11&amp;N11&amp;O11&amp;P11&amp;Q11&amp;R11&amp;S11&amp;T11&amp;U11&amp;V11&amp;W11&amp;X11&amp;Y11</f>
        <v>|ORI|緑|23|9/16|《[[ガイアの復讐者]]》|</v>
      </c>
      <c r="B11" t="s">
        <v>16</v>
      </c>
      <c r="C11" t="str">
        <f>AG11</f>
        <v>ORI</v>
      </c>
      <c r="D11">
        <f>IF(AG11="","",VLOOKUP(C11,[1]tnpl!$Z$1:$AA$11,2,TRUE))</f>
        <v>1</v>
      </c>
      <c r="E11" t="s">
        <v>16</v>
      </c>
      <c r="F11" t="str">
        <f>AH11</f>
        <v>緑</v>
      </c>
      <c r="G11">
        <f>IF(AH11="","",VLOOKUP(F11,[1]tnpl!$X$1:$Y$16,2,TRUE))</f>
        <v>5</v>
      </c>
      <c r="H11" t="s">
        <v>16</v>
      </c>
      <c r="I11">
        <f>AJ11</f>
        <v>23</v>
      </c>
      <c r="J11" t="s">
        <v>16</v>
      </c>
      <c r="K11">
        <f t="shared" si="0"/>
        <v>9</v>
      </c>
      <c r="L11">
        <f t="shared" si="0"/>
        <v>16</v>
      </c>
      <c r="M11" t="str">
        <f>IF(AM11="クリーチャー",K11&amp;"/"&amp;L11,"")</f>
        <v>9/16</v>
      </c>
      <c r="R11" t="s">
        <v>11</v>
      </c>
      <c r="S11" t="s">
        <v>32</v>
      </c>
      <c r="T11" t="str">
        <f>AK11</f>
        <v>ガイアの復讐者</v>
      </c>
      <c r="U11" t="str">
        <f>IF(I11=0,"&gt;","")</f>
        <v/>
      </c>
      <c r="V11" t="str">
        <f>IF(I11=0,VLOOKUP(T11,[1]Sheet4!A:B,2,TRUE),"")</f>
        <v/>
      </c>
      <c r="W11" t="s">
        <v>12</v>
      </c>
      <c r="X11" t="s">
        <v>11</v>
      </c>
      <c r="Y11" s="6"/>
      <c r="Z11" s="11" t="s">
        <v>2237</v>
      </c>
      <c r="AA11" t="str">
        <f>IF(SEARCH(LEFT($C$3,2),Z11,1)&lt;15,$C$3,"")</f>
        <v>速攻</v>
      </c>
      <c r="AB11" t="str">
        <f>IF(ISERR(SEARCH("召",Z11,1)),"","召喚")</f>
        <v/>
      </c>
      <c r="AC11" t="str">
        <f>IF(ISERR(SEARCH("与",Z11,1)),"","与える")</f>
        <v/>
      </c>
      <c r="AD11" t="str">
        <f>IF(ISERR(SEARCH("得",Z11,1)),"","得る")</f>
        <v/>
      </c>
      <c r="AE11" t="b">
        <f>OR(AC11="与える",AD11="得る")</f>
        <v>0</v>
      </c>
      <c r="AF11" s="4">
        <v>199</v>
      </c>
      <c r="AG11" s="3" t="s">
        <v>152</v>
      </c>
      <c r="AH11" s="2" t="s">
        <v>58</v>
      </c>
      <c r="AI11" s="2" t="s">
        <v>280</v>
      </c>
      <c r="AJ11" s="2">
        <v>23</v>
      </c>
      <c r="AK11" s="2" t="s">
        <v>2239</v>
      </c>
      <c r="AL11" s="2" t="s">
        <v>2238</v>
      </c>
      <c r="AM11" s="2" t="s">
        <v>4</v>
      </c>
      <c r="AN11" s="2" t="s">
        <v>430</v>
      </c>
      <c r="AO11" s="2"/>
      <c r="AP11" s="2"/>
      <c r="AQ11" s="2" t="s">
        <v>2237</v>
      </c>
      <c r="AR11" s="2"/>
      <c r="AS11" s="2"/>
      <c r="AT11" s="2"/>
      <c r="AU11" s="2">
        <v>9</v>
      </c>
      <c r="AV11" s="2">
        <v>16</v>
      </c>
      <c r="AW11" s="2" t="s">
        <v>2237</v>
      </c>
    </row>
    <row r="12" spans="1:49" x14ac:dyDescent="0.4">
      <c r="A12" t="str">
        <f>B12&amp;C12&amp;E12&amp;F12&amp;H12&amp;I12&amp;J12&amp;M12&amp;N12&amp;O12&amp;P12&amp;Q12&amp;R12&amp;S12&amp;T12&amp;V12&amp;W12&amp;X12&amp;Y12</f>
        <v/>
      </c>
      <c r="Z12"/>
    </row>
    <row r="13" spans="1:49" x14ac:dyDescent="0.4">
      <c r="A13" t="str">
        <f>B13&amp;C13&amp;E13&amp;F13&amp;H13&amp;I13&amp;J13&amp;M13&amp;N13&amp;O13&amp;P13&amp;Q13&amp;R13&amp;S13&amp;T13&amp;V13&amp;W13&amp;X13&amp;Y13</f>
        <v>**戦乱のゼンディカーブロック</v>
      </c>
      <c r="B13" t="s">
        <v>185</v>
      </c>
      <c r="C13" t="s">
        <v>2029</v>
      </c>
    </row>
    <row r="14" spans="1:49" x14ac:dyDescent="0.4">
      <c r="A14" t="str">
        <f t="shared" ref="A14:A20" si="1">B14&amp;C14&amp;E14&amp;F14&amp;H14&amp;I14&amp;J14&amp;M14&amp;N14&amp;O14&amp;P14&amp;Q14&amp;R14&amp;S14&amp;T14&amp;U14&amp;V14&amp;W14&amp;X14&amp;Y14</f>
        <v>|LEFT:50|LEFT:50|LEFT:50|LEFT:50|LEFT:500|c</v>
      </c>
      <c r="B14" t="s">
        <v>16</v>
      </c>
      <c r="C14" t="s">
        <v>28</v>
      </c>
      <c r="E14" t="s">
        <v>16</v>
      </c>
      <c r="F14" t="s">
        <v>28</v>
      </c>
      <c r="H14" t="s">
        <v>16</v>
      </c>
      <c r="I14" t="s">
        <v>28</v>
      </c>
      <c r="J14" t="s">
        <v>16</v>
      </c>
      <c r="M14" t="s">
        <v>28</v>
      </c>
      <c r="R14" t="s">
        <v>11</v>
      </c>
      <c r="T14" t="s">
        <v>26</v>
      </c>
      <c r="X14" t="s">
        <v>11</v>
      </c>
      <c r="Y14" t="s">
        <v>25</v>
      </c>
    </row>
    <row r="15" spans="1:49" x14ac:dyDescent="0.4">
      <c r="A15" t="str">
        <f t="shared" si="1"/>
        <v>|セット|色|コスト|P/T|カード名|</v>
      </c>
      <c r="B15" t="s">
        <v>16</v>
      </c>
      <c r="C15" t="s">
        <v>24</v>
      </c>
      <c r="E15" t="s">
        <v>16</v>
      </c>
      <c r="F15" t="s">
        <v>23</v>
      </c>
      <c r="H15" t="s">
        <v>16</v>
      </c>
      <c r="I15" t="s">
        <v>22</v>
      </c>
      <c r="J15" t="s">
        <v>16</v>
      </c>
      <c r="K15" t="s">
        <v>21</v>
      </c>
      <c r="L15" t="s">
        <v>20</v>
      </c>
      <c r="M15" t="str">
        <f>K15&amp;"/"&amp;L15</f>
        <v>P/T</v>
      </c>
      <c r="R15" t="s">
        <v>11</v>
      </c>
      <c r="T15" t="s">
        <v>18</v>
      </c>
      <c r="X15" t="s">
        <v>11</v>
      </c>
      <c r="AE15" t="b">
        <f t="shared" ref="AE15:AE20" si="2">OR(AC15="与える",AD15="得る")</f>
        <v>0</v>
      </c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</row>
    <row r="16" spans="1:49" x14ac:dyDescent="0.4">
      <c r="A16" t="str">
        <f t="shared" si="1"/>
        <v>|BFZ|赤|15|8/8|《[[アクームの火の鳥]]》|</v>
      </c>
      <c r="B16" t="s">
        <v>16</v>
      </c>
      <c r="C16" t="str">
        <f>AG16</f>
        <v>BFZ</v>
      </c>
      <c r="D16">
        <f>IF(AG16="","",VLOOKUP(C16,[1]tnpl!$Z$1:$AA$11,2,TRUE))</f>
        <v>2</v>
      </c>
      <c r="E16" t="s">
        <v>16</v>
      </c>
      <c r="F16" t="str">
        <f>AH16</f>
        <v>赤</v>
      </c>
      <c r="G16">
        <f>IF(AH16="","",VLOOKUP(F16,[1]tnpl!$X$1:$Y$16,2,TRUE))</f>
        <v>4</v>
      </c>
      <c r="H16" t="s">
        <v>16</v>
      </c>
      <c r="I16">
        <f>AJ16</f>
        <v>15</v>
      </c>
      <c r="J16" t="s">
        <v>16</v>
      </c>
      <c r="K16">
        <f t="shared" ref="K16:L20" si="3">AU16</f>
        <v>8</v>
      </c>
      <c r="L16">
        <f t="shared" si="3"/>
        <v>8</v>
      </c>
      <c r="M16" t="str">
        <f>IF(AM16="クリーチャー",K16&amp;"/"&amp;L16,"")</f>
        <v>8/8</v>
      </c>
      <c r="R16" t="s">
        <v>11</v>
      </c>
      <c r="S16" t="s">
        <v>32</v>
      </c>
      <c r="T16" t="str">
        <f>AK16</f>
        <v>アクームの火の鳥</v>
      </c>
      <c r="U16" t="str">
        <f>IF(I16=0,"&gt;","")</f>
        <v/>
      </c>
      <c r="V16" t="str">
        <f>IF(I16=0,VLOOKUP(T16,[1]Sheet4!A:B,2,TRUE),"")</f>
        <v/>
      </c>
      <c r="W16" t="s">
        <v>12</v>
      </c>
      <c r="X16" t="s">
        <v>11</v>
      </c>
      <c r="Y16" s="6"/>
      <c r="Z16" s="11" t="s">
        <v>1039</v>
      </c>
      <c r="AA16" t="str">
        <f>IF(SEARCH(LEFT($C$3,2),Z16,1)&lt;15,$C$3,"")</f>
        <v>速攻</v>
      </c>
      <c r="AB16" t="str">
        <f>IF(ISERR(SEARCH("召",Z16,1)),"","召喚")</f>
        <v/>
      </c>
      <c r="AC16" t="str">
        <f>IF(ISERR(SEARCH("与",Z16,1)),"","与える")</f>
        <v/>
      </c>
      <c r="AD16" t="str">
        <f>IF(ISERR(SEARCH("得",Z16,1)),"","得る")</f>
        <v/>
      </c>
      <c r="AE16" t="b">
        <f t="shared" si="2"/>
        <v>0</v>
      </c>
      <c r="AF16" s="4">
        <v>387</v>
      </c>
      <c r="AG16" s="3" t="s">
        <v>123</v>
      </c>
      <c r="AH16" s="2" t="s">
        <v>8</v>
      </c>
      <c r="AI16" s="2" t="s">
        <v>280</v>
      </c>
      <c r="AJ16" s="2">
        <v>15</v>
      </c>
      <c r="AK16" s="2" t="s">
        <v>1043</v>
      </c>
      <c r="AL16" s="2" t="s">
        <v>1042</v>
      </c>
      <c r="AM16" s="2" t="s">
        <v>4</v>
      </c>
      <c r="AN16" s="2" t="s">
        <v>1041</v>
      </c>
      <c r="AO16" s="2"/>
      <c r="AP16" s="2"/>
      <c r="AQ16" s="2" t="s">
        <v>710</v>
      </c>
      <c r="AR16" s="2" t="s">
        <v>1040</v>
      </c>
      <c r="AS16" s="2"/>
      <c r="AT16" s="2"/>
      <c r="AU16" s="2">
        <v>8</v>
      </c>
      <c r="AV16" s="2">
        <v>8</v>
      </c>
      <c r="AW16" s="2" t="s">
        <v>1039</v>
      </c>
    </row>
    <row r="17" spans="1:49" x14ac:dyDescent="0.4">
      <c r="A17" t="str">
        <f t="shared" si="1"/>
        <v>|BFZ|緑|15|4/4|《[[獣呼びの学者]]》|</v>
      </c>
      <c r="B17" t="s">
        <v>16</v>
      </c>
      <c r="C17" t="str">
        <f>AG17</f>
        <v>BFZ</v>
      </c>
      <c r="D17">
        <f>IF(AG17="","",VLOOKUP(C17,[1]tnpl!$Z$1:$AA$11,2,TRUE))</f>
        <v>2</v>
      </c>
      <c r="E17" t="s">
        <v>16</v>
      </c>
      <c r="F17" t="str">
        <f>AH17</f>
        <v>緑</v>
      </c>
      <c r="G17">
        <f>IF(AH17="","",VLOOKUP(F17,[1]tnpl!$X$1:$Y$16,2,TRUE))</f>
        <v>5</v>
      </c>
      <c r="H17" t="s">
        <v>16</v>
      </c>
      <c r="I17">
        <f>AJ17</f>
        <v>15</v>
      </c>
      <c r="J17" t="s">
        <v>16</v>
      </c>
      <c r="K17">
        <f t="shared" si="3"/>
        <v>4</v>
      </c>
      <c r="L17">
        <f t="shared" si="3"/>
        <v>4</v>
      </c>
      <c r="M17" t="str">
        <f>IF(AM17="クリーチャー",K17&amp;"/"&amp;L17,"")</f>
        <v>4/4</v>
      </c>
      <c r="R17" t="s">
        <v>11</v>
      </c>
      <c r="S17" t="s">
        <v>32</v>
      </c>
      <c r="T17" t="str">
        <f>AK17</f>
        <v>獣呼びの学者</v>
      </c>
      <c r="U17" t="str">
        <f>IF(I17=0,"&gt;","")</f>
        <v/>
      </c>
      <c r="V17" t="str">
        <f>IF(I17=0,VLOOKUP(T17,[1]Sheet4!A:B,2,TRUE),"")</f>
        <v/>
      </c>
      <c r="W17" t="s">
        <v>12</v>
      </c>
      <c r="X17" t="s">
        <v>11</v>
      </c>
      <c r="Y17" s="6"/>
      <c r="Z17" s="11" t="s">
        <v>2233</v>
      </c>
      <c r="AA17" t="str">
        <f>IF(SEARCH(LEFT($C$3,2),Z17,1)&lt;15,$C$3,"")</f>
        <v>速攻</v>
      </c>
      <c r="AB17" t="str">
        <f>IF(ISERR(SEARCH("召",Z17,1)),"","召喚")</f>
        <v/>
      </c>
      <c r="AC17" t="str">
        <f>IF(ISERR(SEARCH("与",Z17,1)),"","与える")</f>
        <v/>
      </c>
      <c r="AD17" t="str">
        <f>IF(ISERR(SEARCH("得",Z17,1)),"","得る")</f>
        <v>得る</v>
      </c>
      <c r="AE17" t="b">
        <f t="shared" si="2"/>
        <v>1</v>
      </c>
      <c r="AF17" s="4">
        <v>419</v>
      </c>
      <c r="AG17" s="3" t="s">
        <v>123</v>
      </c>
      <c r="AH17" s="2" t="s">
        <v>58</v>
      </c>
      <c r="AI17" s="2" t="s">
        <v>7</v>
      </c>
      <c r="AJ17" s="2">
        <v>15</v>
      </c>
      <c r="AK17" s="2" t="s">
        <v>2236</v>
      </c>
      <c r="AL17" s="2" t="s">
        <v>2235</v>
      </c>
      <c r="AM17" s="2" t="s">
        <v>4</v>
      </c>
      <c r="AN17" s="2" t="s">
        <v>424</v>
      </c>
      <c r="AO17" s="2" t="s">
        <v>1563</v>
      </c>
      <c r="AP17" s="2" t="s">
        <v>422</v>
      </c>
      <c r="AQ17" s="2" t="s">
        <v>1440</v>
      </c>
      <c r="AR17" s="2" t="s">
        <v>2234</v>
      </c>
      <c r="AS17" s="2"/>
      <c r="AT17" s="2"/>
      <c r="AU17" s="2">
        <v>4</v>
      </c>
      <c r="AV17" s="2">
        <v>4</v>
      </c>
      <c r="AW17" s="2" t="s">
        <v>2233</v>
      </c>
    </row>
    <row r="18" spans="1:49" x14ac:dyDescent="0.4">
      <c r="A18" t="str">
        <f t="shared" si="1"/>
        <v>|BFZ|黒赤|11|7/5|《[[塵の中を忍び寄るもの]]》|</v>
      </c>
      <c r="B18" t="s">
        <v>16</v>
      </c>
      <c r="C18" t="str">
        <f>AG18</f>
        <v>BFZ</v>
      </c>
      <c r="D18">
        <f>IF(AG18="","",VLOOKUP(C18,[1]tnpl!$Z$1:$AA$11,2,TRUE))</f>
        <v>2</v>
      </c>
      <c r="E18" t="s">
        <v>16</v>
      </c>
      <c r="F18" t="str">
        <f>AH18</f>
        <v>黒赤</v>
      </c>
      <c r="G18">
        <f>IF(AH18="","",VLOOKUP(F18,[1]tnpl!$X$1:$Y$16,2,TRUE))</f>
        <v>8</v>
      </c>
      <c r="H18" t="s">
        <v>16</v>
      </c>
      <c r="I18">
        <f>AJ18</f>
        <v>11</v>
      </c>
      <c r="J18" t="s">
        <v>16</v>
      </c>
      <c r="K18">
        <f t="shared" si="3"/>
        <v>7</v>
      </c>
      <c r="L18">
        <f t="shared" si="3"/>
        <v>5</v>
      </c>
      <c r="M18" t="str">
        <f>IF(AM18="クリーチャー",K18&amp;"/"&amp;L18,"")</f>
        <v>7/5</v>
      </c>
      <c r="R18" t="s">
        <v>11</v>
      </c>
      <c r="S18" t="s">
        <v>32</v>
      </c>
      <c r="T18" t="str">
        <f>AK18</f>
        <v>塵の中を忍び寄るもの</v>
      </c>
      <c r="U18" t="str">
        <f>IF(I18=0,"&gt;","")</f>
        <v/>
      </c>
      <c r="V18" t="str">
        <f>IF(I18=0,VLOOKUP(T18,[1]Sheet4!A:B,2,TRUE),"")</f>
        <v/>
      </c>
      <c r="W18" t="s">
        <v>12</v>
      </c>
      <c r="X18" t="s">
        <v>11</v>
      </c>
      <c r="Y18" s="6"/>
      <c r="Z18" s="11" t="s">
        <v>2228</v>
      </c>
      <c r="AA18" t="str">
        <f>IF(SEARCH(LEFT($C$3,2),Z18,1)&lt;15,$C$3,"")</f>
        <v>速攻</v>
      </c>
      <c r="AB18" t="str">
        <f>IF(ISERR(SEARCH("召",Z18,1)),"","召喚")</f>
        <v/>
      </c>
      <c r="AC18" t="str">
        <f>IF(ISERR(SEARCH("与",Z18,1)),"","与える")</f>
        <v/>
      </c>
      <c r="AD18" t="str">
        <f>IF(ISERR(SEARCH("得",Z18,1)),"","得る")</f>
        <v/>
      </c>
      <c r="AE18" t="b">
        <f t="shared" si="2"/>
        <v>0</v>
      </c>
      <c r="AF18" s="4">
        <v>438</v>
      </c>
      <c r="AG18" s="3" t="s">
        <v>123</v>
      </c>
      <c r="AH18" s="2" t="s">
        <v>183</v>
      </c>
      <c r="AI18" s="2" t="s">
        <v>7</v>
      </c>
      <c r="AJ18" s="2">
        <v>11</v>
      </c>
      <c r="AK18" s="2" t="s">
        <v>2232</v>
      </c>
      <c r="AL18" s="2" t="s">
        <v>2231</v>
      </c>
      <c r="AM18" s="2" t="s">
        <v>4</v>
      </c>
      <c r="AN18" s="2" t="s">
        <v>404</v>
      </c>
      <c r="AO18" s="2"/>
      <c r="AP18" s="2"/>
      <c r="AQ18" s="2" t="s">
        <v>2230</v>
      </c>
      <c r="AR18" s="2" t="s">
        <v>2229</v>
      </c>
      <c r="AS18" s="2"/>
      <c r="AT18" s="2"/>
      <c r="AU18" s="2">
        <v>7</v>
      </c>
      <c r="AV18" s="2">
        <v>5</v>
      </c>
      <c r="AW18" s="2" t="s">
        <v>2228</v>
      </c>
    </row>
    <row r="19" spans="1:49" x14ac:dyDescent="0.4">
      <c r="A19" t="str">
        <f t="shared" si="1"/>
        <v>|OGW|青赤|12|2/4|《[[嵐追いの魔道士]]》|</v>
      </c>
      <c r="B19" t="s">
        <v>16</v>
      </c>
      <c r="C19" t="str">
        <f>AG19</f>
        <v>OGW</v>
      </c>
      <c r="D19">
        <f>IF(AG19="","",VLOOKUP(C19,[1]tnpl!$Z$1:$AA$11,2,TRUE))</f>
        <v>3</v>
      </c>
      <c r="E19" t="s">
        <v>16</v>
      </c>
      <c r="F19" t="str">
        <f>AH19</f>
        <v>青赤</v>
      </c>
      <c r="G19">
        <f>IF(AH19="","",VLOOKUP(F19,[1]tnpl!$X$1:$Y$16,2,TRUE))</f>
        <v>12</v>
      </c>
      <c r="H19" t="s">
        <v>16</v>
      </c>
      <c r="I19">
        <f>AJ19</f>
        <v>12</v>
      </c>
      <c r="J19" t="s">
        <v>16</v>
      </c>
      <c r="K19">
        <f t="shared" si="3"/>
        <v>2</v>
      </c>
      <c r="L19">
        <f t="shared" si="3"/>
        <v>4</v>
      </c>
      <c r="M19" t="str">
        <f>IF(AM19="クリーチャー",K19&amp;"/"&amp;L19,"")</f>
        <v>2/4</v>
      </c>
      <c r="R19" t="s">
        <v>11</v>
      </c>
      <c r="S19" t="s">
        <v>32</v>
      </c>
      <c r="T19" t="str">
        <f>AK19</f>
        <v>嵐追いの魔道士</v>
      </c>
      <c r="U19" t="str">
        <f>IF(I19=0,"&gt;","")</f>
        <v/>
      </c>
      <c r="V19" t="str">
        <f>IF(I19=0,VLOOKUP(T19,[1]Sheet4!A:B,2,TRUE),"")</f>
        <v/>
      </c>
      <c r="W19" t="s">
        <v>12</v>
      </c>
      <c r="X19" t="s">
        <v>11</v>
      </c>
      <c r="Y19" s="6"/>
      <c r="Z19" s="11" t="s">
        <v>991</v>
      </c>
      <c r="AA19" t="str">
        <f>IF(SEARCH(LEFT($C$3,2),Z19,1)&lt;15,$C$3,"")</f>
        <v>速攻</v>
      </c>
      <c r="AB19" t="str">
        <f>IF(ISERR(SEARCH("召",Z19,1)),"","召喚")</f>
        <v/>
      </c>
      <c r="AC19" t="str">
        <f>IF(ISERR(SEARCH("与",Z19,1)),"","与える")</f>
        <v/>
      </c>
      <c r="AD19" t="str">
        <f>IF(ISERR(SEARCH("得",Z19,1)),"","得る")</f>
        <v/>
      </c>
      <c r="AE19" t="b">
        <f t="shared" si="2"/>
        <v>0</v>
      </c>
      <c r="AF19" s="4">
        <v>524</v>
      </c>
      <c r="AG19" s="3" t="s">
        <v>119</v>
      </c>
      <c r="AH19" s="2" t="s">
        <v>178</v>
      </c>
      <c r="AI19" s="2" t="s">
        <v>272</v>
      </c>
      <c r="AJ19" s="2">
        <v>12</v>
      </c>
      <c r="AK19" s="2" t="s">
        <v>994</v>
      </c>
      <c r="AL19" s="2" t="s">
        <v>993</v>
      </c>
      <c r="AM19" s="2" t="s">
        <v>4</v>
      </c>
      <c r="AN19" s="2" t="s">
        <v>371</v>
      </c>
      <c r="AO19" s="2" t="s">
        <v>677</v>
      </c>
      <c r="AP19" s="2"/>
      <c r="AQ19" s="2" t="s">
        <v>710</v>
      </c>
      <c r="AR19" s="2" t="s">
        <v>992</v>
      </c>
      <c r="AS19" s="2"/>
      <c r="AT19" s="2"/>
      <c r="AU19" s="2">
        <v>2</v>
      </c>
      <c r="AV19" s="2">
        <v>4</v>
      </c>
      <c r="AW19" s="2" t="s">
        <v>991</v>
      </c>
    </row>
    <row r="20" spans="1:49" x14ac:dyDescent="0.4">
      <c r="A20" t="str">
        <f t="shared" si="1"/>
        <v>|OGW|無色|20|5/5|《[[現実を砕くもの]]》|</v>
      </c>
      <c r="B20" t="s">
        <v>16</v>
      </c>
      <c r="C20" t="str">
        <f>AG20</f>
        <v>OGW</v>
      </c>
      <c r="D20">
        <f>IF(AG20="","",VLOOKUP(C20,[1]tnpl!$Z$1:$AA$11,2,TRUE))</f>
        <v>3</v>
      </c>
      <c r="E20" t="s">
        <v>16</v>
      </c>
      <c r="F20" t="str">
        <f>AH20</f>
        <v>無色</v>
      </c>
      <c r="G20">
        <f>IF(AH20="","",VLOOKUP(F20,[1]tnpl!$X$1:$Y$16,2,TRUE))</f>
        <v>16</v>
      </c>
      <c r="H20" t="s">
        <v>16</v>
      </c>
      <c r="I20">
        <f>AJ20</f>
        <v>20</v>
      </c>
      <c r="J20" t="s">
        <v>16</v>
      </c>
      <c r="K20">
        <f t="shared" si="3"/>
        <v>5</v>
      </c>
      <c r="L20">
        <f t="shared" si="3"/>
        <v>5</v>
      </c>
      <c r="M20" t="str">
        <f>IF(AM20="クリーチャー",K20&amp;"/"&amp;L20,"")</f>
        <v>5/5</v>
      </c>
      <c r="R20" t="s">
        <v>11</v>
      </c>
      <c r="S20" t="s">
        <v>32</v>
      </c>
      <c r="T20" t="str">
        <f>AK20</f>
        <v>現実を砕くもの</v>
      </c>
      <c r="U20" t="str">
        <f>IF(I20=0,"&gt;","")</f>
        <v/>
      </c>
      <c r="V20" t="str">
        <f>IF(I20=0,VLOOKUP(T20,[1]Sheet4!A:B,2,TRUE),"")</f>
        <v/>
      </c>
      <c r="W20" t="s">
        <v>12</v>
      </c>
      <c r="X20" t="s">
        <v>11</v>
      </c>
      <c r="Y20" s="6"/>
      <c r="Z20" s="11" t="s">
        <v>1520</v>
      </c>
      <c r="AA20" t="str">
        <f>IF(SEARCH(LEFT($C$3,2),Z20,1)&lt;15,$C$3,"")</f>
        <v>速攻</v>
      </c>
      <c r="AB20" t="str">
        <f>IF(ISERR(SEARCH("召",Z20,1)),"","召喚")</f>
        <v/>
      </c>
      <c r="AC20" t="str">
        <f>IF(ISERR(SEARCH("与",Z20,1)),"","与える")</f>
        <v/>
      </c>
      <c r="AD20" t="str">
        <f>IF(ISERR(SEARCH("得",Z20,1)),"","得る")</f>
        <v/>
      </c>
      <c r="AE20" t="b">
        <f t="shared" si="2"/>
        <v>0</v>
      </c>
      <c r="AF20" s="4">
        <v>534</v>
      </c>
      <c r="AG20" s="3" t="s">
        <v>119</v>
      </c>
      <c r="AH20" s="2" t="s">
        <v>50</v>
      </c>
      <c r="AI20" s="2" t="s">
        <v>7</v>
      </c>
      <c r="AJ20" s="2">
        <v>20</v>
      </c>
      <c r="AK20" s="2" t="s">
        <v>1524</v>
      </c>
      <c r="AL20" s="2" t="s">
        <v>1523</v>
      </c>
      <c r="AM20" s="2" t="s">
        <v>4</v>
      </c>
      <c r="AN20" s="2" t="s">
        <v>404</v>
      </c>
      <c r="AO20" s="2"/>
      <c r="AP20" s="2"/>
      <c r="AQ20" s="2" t="s">
        <v>1522</v>
      </c>
      <c r="AR20" s="2" t="s">
        <v>1521</v>
      </c>
      <c r="AS20" s="2"/>
      <c r="AT20" s="2"/>
      <c r="AU20" s="2">
        <v>5</v>
      </c>
      <c r="AV20" s="2">
        <v>5</v>
      </c>
      <c r="AW20" s="2" t="s">
        <v>1520</v>
      </c>
    </row>
    <row r="21" spans="1:49" x14ac:dyDescent="0.4">
      <c r="A21" t="str">
        <f>B21&amp;C21&amp;E21&amp;F21&amp;H21&amp;I21&amp;J21&amp;M21&amp;N21&amp;O21&amp;P21&amp;Q21&amp;R21&amp;S21&amp;T21&amp;V21&amp;W21&amp;X21&amp;Y21</f>
        <v/>
      </c>
      <c r="Z21"/>
    </row>
    <row r="22" spans="1:49" x14ac:dyDescent="0.4">
      <c r="A22" t="str">
        <f>B22&amp;C22&amp;E22&amp;F22&amp;H22&amp;I22&amp;J22&amp;M22&amp;N22&amp;O22&amp;P22&amp;Q22&amp;R22&amp;S22&amp;T22&amp;V22&amp;W22&amp;X22&amp;Y22</f>
        <v>**イニストラードを覆う影ブロック</v>
      </c>
      <c r="B22" t="s">
        <v>185</v>
      </c>
      <c r="C22" t="s">
        <v>2023</v>
      </c>
    </row>
    <row r="23" spans="1:49" x14ac:dyDescent="0.4">
      <c r="A23" t="str">
        <f t="shared" ref="A23:A34" si="4">B23&amp;C23&amp;E23&amp;F23&amp;H23&amp;I23&amp;J23&amp;M23&amp;N23&amp;O23&amp;P23&amp;Q23&amp;R23&amp;S23&amp;T23&amp;U23&amp;V23&amp;W23&amp;X23&amp;Y23</f>
        <v>|LEFT:50|LEFT:50|LEFT:50|LEFT:50|LEFT:500|c</v>
      </c>
      <c r="B23" t="s">
        <v>16</v>
      </c>
      <c r="C23" t="s">
        <v>28</v>
      </c>
      <c r="E23" t="s">
        <v>16</v>
      </c>
      <c r="F23" t="s">
        <v>28</v>
      </c>
      <c r="H23" t="s">
        <v>16</v>
      </c>
      <c r="I23" t="s">
        <v>28</v>
      </c>
      <c r="J23" t="s">
        <v>16</v>
      </c>
      <c r="M23" t="s">
        <v>28</v>
      </c>
      <c r="R23" t="s">
        <v>11</v>
      </c>
      <c r="T23" t="s">
        <v>26</v>
      </c>
      <c r="X23" t="s">
        <v>11</v>
      </c>
      <c r="Y23" t="s">
        <v>25</v>
      </c>
    </row>
    <row r="24" spans="1:49" x14ac:dyDescent="0.4">
      <c r="A24" t="str">
        <f t="shared" si="4"/>
        <v>|セット|色|コスト|P/T|カード名|</v>
      </c>
      <c r="B24" t="s">
        <v>16</v>
      </c>
      <c r="C24" t="s">
        <v>24</v>
      </c>
      <c r="E24" t="s">
        <v>16</v>
      </c>
      <c r="F24" t="s">
        <v>23</v>
      </c>
      <c r="H24" t="s">
        <v>16</v>
      </c>
      <c r="I24" t="s">
        <v>22</v>
      </c>
      <c r="J24" t="s">
        <v>16</v>
      </c>
      <c r="K24" t="s">
        <v>21</v>
      </c>
      <c r="L24" t="s">
        <v>20</v>
      </c>
      <c r="M24" t="str">
        <f>K24&amp;"/"&amp;L24</f>
        <v>P/T</v>
      </c>
      <c r="R24" t="s">
        <v>11</v>
      </c>
      <c r="T24" t="s">
        <v>18</v>
      </c>
      <c r="X24" t="s">
        <v>11</v>
      </c>
      <c r="AE24" t="b">
        <f t="shared" ref="AE24:AE34" si="5">OR(AC24="与える",AD24="得る")</f>
        <v>0</v>
      </c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</row>
    <row r="25" spans="1:49" x14ac:dyDescent="0.4">
      <c r="A25" t="str">
        <f t="shared" si="4"/>
        <v>|SOI|赤|8|4/4|《[[狂気の預言者]]》|</v>
      </c>
      <c r="B25" t="s">
        <v>16</v>
      </c>
      <c r="C25" t="str">
        <f t="shared" ref="C25:C34" si="6">AG25</f>
        <v>SOI</v>
      </c>
      <c r="D25">
        <f>IF(AG25="","",VLOOKUP(C25,[1]tnpl!$Z$1:$AA$11,2,TRUE))</f>
        <v>4</v>
      </c>
      <c r="E25" t="s">
        <v>16</v>
      </c>
      <c r="F25" t="str">
        <f t="shared" ref="F25:F34" si="7">AH25</f>
        <v>赤</v>
      </c>
      <c r="G25">
        <f>IF(AH25="","",VLOOKUP(F25,[1]tnpl!$X$1:$Y$16,2,TRUE))</f>
        <v>4</v>
      </c>
      <c r="H25" t="s">
        <v>16</v>
      </c>
      <c r="I25">
        <f t="shared" ref="I25:I34" si="8">AJ25</f>
        <v>8</v>
      </c>
      <c r="J25" t="s">
        <v>16</v>
      </c>
      <c r="K25">
        <f t="shared" ref="K25:K34" si="9">AU25</f>
        <v>4</v>
      </c>
      <c r="L25">
        <f t="shared" ref="L25:L34" si="10">AV25</f>
        <v>4</v>
      </c>
      <c r="M25" t="str">
        <f t="shared" ref="M25:M34" si="11">IF(AM25="クリーチャー",K25&amp;"/"&amp;L25,"")</f>
        <v>4/4</v>
      </c>
      <c r="R25" t="s">
        <v>11</v>
      </c>
      <c r="S25" t="s">
        <v>32</v>
      </c>
      <c r="T25" t="str">
        <f t="shared" ref="T25:T34" si="12">AK25</f>
        <v>狂気の預言者</v>
      </c>
      <c r="U25" t="str">
        <f t="shared" ref="U25:U34" si="13">IF(I25=0,"&gt;","")</f>
        <v/>
      </c>
      <c r="V25" t="str">
        <f>IF(I25=0,VLOOKUP(T25,[1]Sheet4!A:B,2,TRUE),"")</f>
        <v/>
      </c>
      <c r="W25" t="s">
        <v>12</v>
      </c>
      <c r="X25" t="s">
        <v>11</v>
      </c>
      <c r="Y25" s="6"/>
      <c r="Z25" s="11" t="s">
        <v>2224</v>
      </c>
      <c r="AA25" t="str">
        <f t="shared" ref="AA25:AA34" si="14">IF(SEARCH(LEFT($C$3,2),Z25,1)&lt;15,$C$3,"")</f>
        <v>速攻</v>
      </c>
      <c r="AB25" t="str">
        <f t="shared" ref="AB25:AB34" si="15">IF(ISERR(SEARCH("召",Z25,1)),"","召喚")</f>
        <v/>
      </c>
      <c r="AC25" t="str">
        <f t="shared" ref="AC25:AC34" si="16">IF(ISERR(SEARCH("与",Z25,1)),"","与える")</f>
        <v/>
      </c>
      <c r="AD25" t="str">
        <f t="shared" ref="AD25:AD34" si="17">IF(ISERR(SEARCH("得",Z25,1)),"","得る")</f>
        <v/>
      </c>
      <c r="AE25" t="b">
        <f t="shared" si="5"/>
        <v>0</v>
      </c>
      <c r="AF25" s="4">
        <v>662</v>
      </c>
      <c r="AG25" s="3" t="s">
        <v>87</v>
      </c>
      <c r="AH25" s="2" t="s">
        <v>8</v>
      </c>
      <c r="AI25" s="2" t="s">
        <v>272</v>
      </c>
      <c r="AJ25" s="2">
        <v>8</v>
      </c>
      <c r="AK25" s="2" t="s">
        <v>2227</v>
      </c>
      <c r="AL25" s="2" t="s">
        <v>2226</v>
      </c>
      <c r="AM25" s="2" t="s">
        <v>4</v>
      </c>
      <c r="AN25" s="2" t="s">
        <v>371</v>
      </c>
      <c r="AO25" s="2" t="s">
        <v>1563</v>
      </c>
      <c r="AP25" s="2"/>
      <c r="AQ25" s="2" t="s">
        <v>1440</v>
      </c>
      <c r="AR25" s="2" t="s">
        <v>2225</v>
      </c>
      <c r="AS25" s="2"/>
      <c r="AT25" s="2"/>
      <c r="AU25" s="2">
        <v>4</v>
      </c>
      <c r="AV25" s="2">
        <v>4</v>
      </c>
      <c r="AW25" s="2" t="s">
        <v>2224</v>
      </c>
    </row>
    <row r="26" spans="1:49" x14ac:dyDescent="0.4">
      <c r="A26" t="str">
        <f t="shared" si="4"/>
        <v>|SOI|赤|8|3/3|《[[村の伝書使]]》|</v>
      </c>
      <c r="B26" t="s">
        <v>16</v>
      </c>
      <c r="C26" t="str">
        <f t="shared" si="6"/>
        <v>SOI</v>
      </c>
      <c r="D26">
        <f>IF(AG26="","",VLOOKUP(C26,[1]tnpl!$Z$1:$AA$11,2,TRUE))</f>
        <v>4</v>
      </c>
      <c r="E26" t="s">
        <v>16</v>
      </c>
      <c r="F26" t="str">
        <f t="shared" si="7"/>
        <v>赤</v>
      </c>
      <c r="G26">
        <f>IF(AH26="","",VLOOKUP(F26,[1]tnpl!$X$1:$Y$16,2,TRUE))</f>
        <v>4</v>
      </c>
      <c r="H26" t="s">
        <v>16</v>
      </c>
      <c r="I26">
        <f t="shared" si="8"/>
        <v>8</v>
      </c>
      <c r="J26" t="s">
        <v>16</v>
      </c>
      <c r="K26">
        <f t="shared" si="9"/>
        <v>3</v>
      </c>
      <c r="L26">
        <f t="shared" si="10"/>
        <v>3</v>
      </c>
      <c r="M26" t="str">
        <f t="shared" si="11"/>
        <v>3/3</v>
      </c>
      <c r="R26" t="s">
        <v>11</v>
      </c>
      <c r="S26" t="s">
        <v>32</v>
      </c>
      <c r="T26" t="str">
        <f t="shared" si="12"/>
        <v>村の伝書使</v>
      </c>
      <c r="U26" t="str">
        <f t="shared" si="13"/>
        <v/>
      </c>
      <c r="V26" t="str">
        <f>IF(I26=0,VLOOKUP(T26,[1]Sheet4!A:B,2,TRUE),"")</f>
        <v/>
      </c>
      <c r="W26" t="s">
        <v>12</v>
      </c>
      <c r="X26" t="s">
        <v>11</v>
      </c>
      <c r="Y26" s="6"/>
      <c r="Z26" s="11" t="s">
        <v>2221</v>
      </c>
      <c r="AA26" t="str">
        <f t="shared" si="14"/>
        <v>速攻</v>
      </c>
      <c r="AB26" t="str">
        <f t="shared" si="15"/>
        <v/>
      </c>
      <c r="AC26" t="str">
        <f t="shared" si="16"/>
        <v/>
      </c>
      <c r="AD26" t="str">
        <f t="shared" si="17"/>
        <v/>
      </c>
      <c r="AE26" t="b">
        <f t="shared" si="5"/>
        <v>0</v>
      </c>
      <c r="AF26" s="4">
        <v>663</v>
      </c>
      <c r="AG26" s="3" t="s">
        <v>87</v>
      </c>
      <c r="AH26" s="2" t="s">
        <v>8</v>
      </c>
      <c r="AI26" s="2" t="s">
        <v>272</v>
      </c>
      <c r="AJ26" s="20">
        <v>8</v>
      </c>
      <c r="AK26" s="2" t="s">
        <v>2223</v>
      </c>
      <c r="AL26" s="2" t="s">
        <v>2222</v>
      </c>
      <c r="AM26" s="2" t="s">
        <v>4</v>
      </c>
      <c r="AN26" s="2" t="s">
        <v>371</v>
      </c>
      <c r="AO26" s="2" t="s">
        <v>1256</v>
      </c>
      <c r="AP26" s="2"/>
      <c r="AQ26" s="2" t="s">
        <v>1440</v>
      </c>
      <c r="AR26" s="2" t="s">
        <v>2162</v>
      </c>
      <c r="AS26" s="2"/>
      <c r="AT26" s="2"/>
      <c r="AU26" s="2">
        <v>3</v>
      </c>
      <c r="AV26" s="2">
        <v>3</v>
      </c>
      <c r="AW26" s="2" t="s">
        <v>2221</v>
      </c>
    </row>
    <row r="27" spans="1:49" x14ac:dyDescent="0.4">
      <c r="A27" t="str">
        <f t="shared" si="4"/>
        <v>|SOI|赤|8|8/16|《[[黄金夜の懲罰者]]》|</v>
      </c>
      <c r="B27" t="s">
        <v>16</v>
      </c>
      <c r="C27" t="str">
        <f t="shared" si="6"/>
        <v>SOI</v>
      </c>
      <c r="D27">
        <f>IF(AG27="","",VLOOKUP(C27,[1]tnpl!$Z$1:$AA$11,2,TRUE))</f>
        <v>4</v>
      </c>
      <c r="E27" t="s">
        <v>16</v>
      </c>
      <c r="F27" t="str">
        <f t="shared" si="7"/>
        <v>赤</v>
      </c>
      <c r="G27">
        <f>IF(AH27="","",VLOOKUP(F27,[1]tnpl!$X$1:$Y$16,2,TRUE))</f>
        <v>4</v>
      </c>
      <c r="H27" t="s">
        <v>16</v>
      </c>
      <c r="I27">
        <f t="shared" si="8"/>
        <v>8</v>
      </c>
      <c r="J27" t="s">
        <v>16</v>
      </c>
      <c r="K27">
        <f t="shared" si="9"/>
        <v>8</v>
      </c>
      <c r="L27">
        <f t="shared" si="10"/>
        <v>16</v>
      </c>
      <c r="M27" t="str">
        <f t="shared" si="11"/>
        <v>8/16</v>
      </c>
      <c r="R27" t="s">
        <v>11</v>
      </c>
      <c r="S27" t="s">
        <v>32</v>
      </c>
      <c r="T27" t="str">
        <f t="shared" si="12"/>
        <v>黄金夜の懲罰者</v>
      </c>
      <c r="U27" t="str">
        <f t="shared" si="13"/>
        <v/>
      </c>
      <c r="V27" t="str">
        <f>IF(I27=0,VLOOKUP(T27,[1]Sheet4!A:B,2,TRUE),"")</f>
        <v/>
      </c>
      <c r="W27" t="s">
        <v>12</v>
      </c>
      <c r="X27" t="s">
        <v>11</v>
      </c>
      <c r="Y27" s="6"/>
      <c r="Z27" s="11" t="s">
        <v>934</v>
      </c>
      <c r="AA27" t="str">
        <f t="shared" si="14"/>
        <v>速攻</v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b">
        <f t="shared" si="5"/>
        <v>0</v>
      </c>
      <c r="AF27" s="4">
        <v>674</v>
      </c>
      <c r="AG27" s="3" t="s">
        <v>87</v>
      </c>
      <c r="AH27" s="2" t="s">
        <v>8</v>
      </c>
      <c r="AI27" s="2" t="s">
        <v>280</v>
      </c>
      <c r="AJ27" s="2">
        <v>8</v>
      </c>
      <c r="AK27" s="2" t="s">
        <v>937</v>
      </c>
      <c r="AL27" s="2" t="s">
        <v>936</v>
      </c>
      <c r="AM27" s="2" t="s">
        <v>4</v>
      </c>
      <c r="AN27" s="2" t="s">
        <v>351</v>
      </c>
      <c r="AO27" s="2"/>
      <c r="AP27" s="2"/>
      <c r="AQ27" s="2" t="s">
        <v>710</v>
      </c>
      <c r="AR27" s="2" t="s">
        <v>935</v>
      </c>
      <c r="AS27" s="2"/>
      <c r="AT27" s="2"/>
      <c r="AU27" s="2">
        <v>8</v>
      </c>
      <c r="AV27" s="2">
        <v>16</v>
      </c>
      <c r="AW27" s="2" t="s">
        <v>934</v>
      </c>
    </row>
    <row r="28" spans="1:49" x14ac:dyDescent="0.4">
      <c r="A28" t="str">
        <f t="shared" si="4"/>
        <v>|SOI|赤|12|6/5|《[[ガイアー岬の山賊]]》|</v>
      </c>
      <c r="B28" t="s">
        <v>16</v>
      </c>
      <c r="C28" t="str">
        <f t="shared" si="6"/>
        <v>SOI</v>
      </c>
      <c r="D28">
        <f>IF(AG28="","",VLOOKUP(C28,[1]tnpl!$Z$1:$AA$11,2,TRUE))</f>
        <v>4</v>
      </c>
      <c r="E28" t="s">
        <v>16</v>
      </c>
      <c r="F28" t="str">
        <f t="shared" si="7"/>
        <v>赤</v>
      </c>
      <c r="G28">
        <f>IF(AH28="","",VLOOKUP(F28,[1]tnpl!$X$1:$Y$16,2,TRUE))</f>
        <v>4</v>
      </c>
      <c r="H28" t="s">
        <v>16</v>
      </c>
      <c r="I28">
        <f t="shared" si="8"/>
        <v>12</v>
      </c>
      <c r="J28" t="s">
        <v>16</v>
      </c>
      <c r="K28">
        <f t="shared" si="9"/>
        <v>6</v>
      </c>
      <c r="L28">
        <f t="shared" si="10"/>
        <v>5</v>
      </c>
      <c r="M28" t="str">
        <f t="shared" si="11"/>
        <v>6/5</v>
      </c>
      <c r="R28" t="s">
        <v>11</v>
      </c>
      <c r="S28" t="s">
        <v>32</v>
      </c>
      <c r="T28" t="str">
        <f t="shared" si="12"/>
        <v>ガイアー岬の山賊</v>
      </c>
      <c r="U28" t="str">
        <f t="shared" si="13"/>
        <v/>
      </c>
      <c r="V28" t="str">
        <f>IF(I28=0,VLOOKUP(T28,[1]Sheet4!A:B,2,TRUE),"")</f>
        <v/>
      </c>
      <c r="W28" t="s">
        <v>12</v>
      </c>
      <c r="X28" t="s">
        <v>11</v>
      </c>
      <c r="Y28" s="6"/>
      <c r="Z28" s="11" t="s">
        <v>2160</v>
      </c>
      <c r="AA28" t="str">
        <f t="shared" si="14"/>
        <v>速攻</v>
      </c>
      <c r="AB28" t="str">
        <f t="shared" si="15"/>
        <v/>
      </c>
      <c r="AC28" t="str">
        <f t="shared" si="16"/>
        <v/>
      </c>
      <c r="AD28" t="str">
        <f t="shared" si="17"/>
        <v>得る</v>
      </c>
      <c r="AE28" t="b">
        <f t="shared" si="5"/>
        <v>1</v>
      </c>
      <c r="AF28" s="4">
        <v>675</v>
      </c>
      <c r="AG28" s="3" t="s">
        <v>87</v>
      </c>
      <c r="AH28" s="2" t="s">
        <v>8</v>
      </c>
      <c r="AI28" s="2" t="s">
        <v>280</v>
      </c>
      <c r="AJ28" s="20">
        <v>12</v>
      </c>
      <c r="AK28" s="2" t="s">
        <v>2164</v>
      </c>
      <c r="AL28" s="2" t="s">
        <v>2163</v>
      </c>
      <c r="AM28" s="2" t="s">
        <v>4</v>
      </c>
      <c r="AN28" s="2" t="s">
        <v>371</v>
      </c>
      <c r="AO28" s="2" t="s">
        <v>838</v>
      </c>
      <c r="AP28" s="2" t="s">
        <v>1256</v>
      </c>
      <c r="AQ28" s="2" t="s">
        <v>1440</v>
      </c>
      <c r="AR28" s="2" t="s">
        <v>2162</v>
      </c>
      <c r="AS28" s="2" t="s">
        <v>2161</v>
      </c>
      <c r="AT28" s="2"/>
      <c r="AU28" s="2">
        <v>6</v>
      </c>
      <c r="AV28" s="2">
        <v>5</v>
      </c>
      <c r="AW28" s="2" t="s">
        <v>2160</v>
      </c>
    </row>
    <row r="29" spans="1:49" x14ac:dyDescent="0.4">
      <c r="A29" t="str">
        <f t="shared" si="4"/>
        <v>|SOI|無色|0|15/13|《[[不敬の皇子、オーメンダール&gt;ウェストヴェイルの修道院]]》|</v>
      </c>
      <c r="B29" t="s">
        <v>16</v>
      </c>
      <c r="C29" t="str">
        <f t="shared" si="6"/>
        <v>SOI</v>
      </c>
      <c r="D29">
        <f>IF(AG29="","",VLOOKUP(C29,[1]tnpl!$Z$1:$AA$11,2,TRUE))</f>
        <v>4</v>
      </c>
      <c r="E29" t="s">
        <v>16</v>
      </c>
      <c r="F29" t="str">
        <f t="shared" si="7"/>
        <v>無色</v>
      </c>
      <c r="G29">
        <f>IF(AH29="","",VLOOKUP(F29,[1]tnpl!$X$1:$Y$16,2,TRUE))</f>
        <v>16</v>
      </c>
      <c r="H29" t="s">
        <v>16</v>
      </c>
      <c r="I29">
        <f t="shared" si="8"/>
        <v>0</v>
      </c>
      <c r="J29" t="s">
        <v>16</v>
      </c>
      <c r="K29">
        <f t="shared" si="9"/>
        <v>15</v>
      </c>
      <c r="L29">
        <f t="shared" si="10"/>
        <v>13</v>
      </c>
      <c r="M29" t="str">
        <f t="shared" si="11"/>
        <v>15/13</v>
      </c>
      <c r="R29" t="s">
        <v>11</v>
      </c>
      <c r="S29" t="s">
        <v>32</v>
      </c>
      <c r="T29" t="str">
        <f t="shared" si="12"/>
        <v>不敬の皇子、オーメンダール</v>
      </c>
      <c r="U29" t="str">
        <f t="shared" si="13"/>
        <v>&gt;</v>
      </c>
      <c r="V29" t="str">
        <f>IF(I29=0,VLOOKUP(T29,[1]Sheet4!A:B,2,TRUE),"")</f>
        <v>ウェストヴェイルの修道院</v>
      </c>
      <c r="W29" t="s">
        <v>12</v>
      </c>
      <c r="X29" t="s">
        <v>11</v>
      </c>
      <c r="Y29" s="6"/>
      <c r="Z29" s="11" t="s">
        <v>928</v>
      </c>
      <c r="AA29" t="str">
        <f t="shared" si="14"/>
        <v>速攻</v>
      </c>
      <c r="AB29" t="str">
        <f t="shared" si="15"/>
        <v/>
      </c>
      <c r="AC29" t="str">
        <f t="shared" si="16"/>
        <v/>
      </c>
      <c r="AD29" t="str">
        <f t="shared" si="17"/>
        <v/>
      </c>
      <c r="AE29" t="b">
        <f t="shared" si="5"/>
        <v>0</v>
      </c>
      <c r="AF29" s="4">
        <v>748</v>
      </c>
      <c r="AG29" s="3" t="s">
        <v>87</v>
      </c>
      <c r="AH29" s="2" t="s">
        <v>50</v>
      </c>
      <c r="AI29" s="2" t="s">
        <v>7</v>
      </c>
      <c r="AJ29" s="19">
        <v>0</v>
      </c>
      <c r="AK29" s="2" t="s">
        <v>2016</v>
      </c>
      <c r="AL29" s="2" t="s">
        <v>929</v>
      </c>
      <c r="AM29" s="2" t="s">
        <v>4</v>
      </c>
      <c r="AN29" s="2" t="s">
        <v>717</v>
      </c>
      <c r="AO29" s="2"/>
      <c r="AP29" s="2"/>
      <c r="AQ29" s="2" t="s">
        <v>928</v>
      </c>
      <c r="AR29" s="2"/>
      <c r="AS29" s="2"/>
      <c r="AT29" s="2"/>
      <c r="AU29" s="2">
        <v>15</v>
      </c>
      <c r="AV29" s="2">
        <v>13</v>
      </c>
      <c r="AW29" s="2" t="s">
        <v>928</v>
      </c>
    </row>
    <row r="30" spans="1:49" x14ac:dyDescent="0.4">
      <c r="A30" t="str">
        <f t="shared" si="4"/>
        <v>|EMN|黒|0|3/4|《[[騒がしい徒党&gt;夜深の死体あさり]]》|</v>
      </c>
      <c r="B30" t="s">
        <v>16</v>
      </c>
      <c r="C30" t="str">
        <f t="shared" si="6"/>
        <v>EMN</v>
      </c>
      <c r="D30">
        <f>IF(AG30="","",VLOOKUP(C30,[1]tnpl!$Z$1:$AA$11,2,TRUE))</f>
        <v>5</v>
      </c>
      <c r="E30" t="s">
        <v>16</v>
      </c>
      <c r="F30" t="str">
        <f t="shared" si="7"/>
        <v>黒</v>
      </c>
      <c r="G30">
        <f>IF(AH30="","",VLOOKUP(F30,[1]tnpl!$X$1:$Y$16,2,TRUE))</f>
        <v>3</v>
      </c>
      <c r="H30" t="s">
        <v>16</v>
      </c>
      <c r="I30">
        <f t="shared" si="8"/>
        <v>0</v>
      </c>
      <c r="J30" t="s">
        <v>16</v>
      </c>
      <c r="K30">
        <f t="shared" si="9"/>
        <v>3</v>
      </c>
      <c r="L30">
        <f t="shared" si="10"/>
        <v>4</v>
      </c>
      <c r="M30" t="str">
        <f t="shared" si="11"/>
        <v>3/4</v>
      </c>
      <c r="R30" t="s">
        <v>11</v>
      </c>
      <c r="S30" t="s">
        <v>32</v>
      </c>
      <c r="T30" t="str">
        <f t="shared" si="12"/>
        <v>騒がしい徒党</v>
      </c>
      <c r="U30" t="str">
        <f t="shared" si="13"/>
        <v>&gt;</v>
      </c>
      <c r="V30" t="str">
        <f>IF(I30=0,VLOOKUP(T30,[1]Sheet4!A:B,2,TRUE),"")</f>
        <v>夜深の死体あさり</v>
      </c>
      <c r="W30" t="s">
        <v>12</v>
      </c>
      <c r="X30" t="s">
        <v>11</v>
      </c>
      <c r="Y30" s="6"/>
      <c r="Z30" s="11" t="s">
        <v>2217</v>
      </c>
      <c r="AA30" t="str">
        <f t="shared" si="14"/>
        <v>速攻</v>
      </c>
      <c r="AB30" t="str">
        <f t="shared" si="15"/>
        <v/>
      </c>
      <c r="AC30" t="str">
        <f t="shared" si="16"/>
        <v/>
      </c>
      <c r="AD30" t="str">
        <f t="shared" si="17"/>
        <v/>
      </c>
      <c r="AE30" t="b">
        <f t="shared" si="5"/>
        <v>0</v>
      </c>
      <c r="AF30" s="4">
        <v>781</v>
      </c>
      <c r="AG30" s="3" t="s">
        <v>9</v>
      </c>
      <c r="AH30" s="2" t="s">
        <v>40</v>
      </c>
      <c r="AI30" s="2" t="s">
        <v>272</v>
      </c>
      <c r="AJ30" s="19">
        <v>0</v>
      </c>
      <c r="AK30" s="2" t="s">
        <v>2220</v>
      </c>
      <c r="AL30" s="2" t="s">
        <v>2219</v>
      </c>
      <c r="AM30" s="2" t="s">
        <v>4</v>
      </c>
      <c r="AN30" s="2" t="s">
        <v>404</v>
      </c>
      <c r="AO30" s="2" t="s">
        <v>410</v>
      </c>
      <c r="AP30" s="2"/>
      <c r="AQ30" s="2" t="s">
        <v>1440</v>
      </c>
      <c r="AR30" s="2" t="s">
        <v>402</v>
      </c>
      <c r="AS30" s="2" t="s">
        <v>2218</v>
      </c>
      <c r="AT30" s="2"/>
      <c r="AU30" s="2">
        <v>3</v>
      </c>
      <c r="AV30" s="2">
        <v>4</v>
      </c>
      <c r="AW30" s="2" t="s">
        <v>2217</v>
      </c>
    </row>
    <row r="31" spans="1:49" x14ac:dyDescent="0.4">
      <c r="A31" t="str">
        <f t="shared" si="4"/>
        <v>|EMN|赤|3|6/1|《[[性急な悪魔]]》|</v>
      </c>
      <c r="B31" t="s">
        <v>16</v>
      </c>
      <c r="C31" t="str">
        <f t="shared" si="6"/>
        <v>EMN</v>
      </c>
      <c r="D31">
        <f>IF(AG31="","",VLOOKUP(C31,[1]tnpl!$Z$1:$AA$11,2,TRUE))</f>
        <v>5</v>
      </c>
      <c r="E31" t="s">
        <v>16</v>
      </c>
      <c r="F31" t="str">
        <f t="shared" si="7"/>
        <v>赤</v>
      </c>
      <c r="G31">
        <f>IF(AH31="","",VLOOKUP(F31,[1]tnpl!$X$1:$Y$16,2,TRUE))</f>
        <v>4</v>
      </c>
      <c r="H31" t="s">
        <v>16</v>
      </c>
      <c r="I31">
        <f t="shared" si="8"/>
        <v>3</v>
      </c>
      <c r="J31" t="s">
        <v>16</v>
      </c>
      <c r="K31">
        <f t="shared" si="9"/>
        <v>6</v>
      </c>
      <c r="L31">
        <f t="shared" si="10"/>
        <v>1</v>
      </c>
      <c r="M31" t="str">
        <f t="shared" si="11"/>
        <v>6/1</v>
      </c>
      <c r="R31" t="s">
        <v>11</v>
      </c>
      <c r="S31" t="s">
        <v>32</v>
      </c>
      <c r="T31" t="str">
        <f t="shared" si="12"/>
        <v>性急な悪魔</v>
      </c>
      <c r="U31" t="str">
        <f t="shared" si="13"/>
        <v/>
      </c>
      <c r="V31" t="str">
        <f>IF(I31=0,VLOOKUP(T31,[1]Sheet4!A:B,2,TRUE),"")</f>
        <v/>
      </c>
      <c r="W31" t="s">
        <v>12</v>
      </c>
      <c r="X31" t="s">
        <v>11</v>
      </c>
      <c r="Y31" s="6"/>
      <c r="Z31" s="11" t="s">
        <v>1839</v>
      </c>
      <c r="AA31" t="str">
        <f t="shared" si="14"/>
        <v>速攻</v>
      </c>
      <c r="AB31" t="str">
        <f t="shared" si="15"/>
        <v/>
      </c>
      <c r="AC31" t="str">
        <f t="shared" si="16"/>
        <v/>
      </c>
      <c r="AD31" t="str">
        <f t="shared" si="17"/>
        <v>得る</v>
      </c>
      <c r="AE31" t="b">
        <f t="shared" si="5"/>
        <v>1</v>
      </c>
      <c r="AF31" s="4">
        <v>799</v>
      </c>
      <c r="AG31" s="3" t="s">
        <v>9</v>
      </c>
      <c r="AH31" s="2" t="s">
        <v>8</v>
      </c>
      <c r="AI31" s="2" t="s">
        <v>7</v>
      </c>
      <c r="AJ31" s="2">
        <v>3</v>
      </c>
      <c r="AK31" s="2" t="s">
        <v>6</v>
      </c>
      <c r="AL31" s="2" t="s">
        <v>5</v>
      </c>
      <c r="AM31" s="2" t="s">
        <v>4</v>
      </c>
      <c r="AN31" s="2" t="s">
        <v>3</v>
      </c>
      <c r="AO31" s="2"/>
      <c r="AP31" s="2"/>
      <c r="AQ31" s="2" t="s">
        <v>2</v>
      </c>
      <c r="AR31" s="2" t="s">
        <v>1</v>
      </c>
      <c r="AS31" s="2" t="s">
        <v>0</v>
      </c>
      <c r="AT31" s="2"/>
      <c r="AU31" s="2">
        <v>6</v>
      </c>
      <c r="AV31" s="2">
        <v>1</v>
      </c>
      <c r="AW31" s="2" t="s">
        <v>1839</v>
      </c>
    </row>
    <row r="32" spans="1:49" x14ac:dyDescent="0.4">
      <c r="A32" t="str">
        <f t="shared" si="4"/>
        <v>|EMN|赤|0|8/8|《[[のたうつ居住区、ハンウィアー&gt;ハンウィアーの要塞]]》|</v>
      </c>
      <c r="B32" t="s">
        <v>16</v>
      </c>
      <c r="C32" t="str">
        <f t="shared" si="6"/>
        <v>EMN</v>
      </c>
      <c r="D32">
        <f>IF(AG32="","",VLOOKUP(C32,[1]tnpl!$Z$1:$AA$11,2,TRUE))</f>
        <v>5</v>
      </c>
      <c r="E32" t="s">
        <v>16</v>
      </c>
      <c r="F32" t="str">
        <f t="shared" si="7"/>
        <v>赤</v>
      </c>
      <c r="G32">
        <f>IF(AH32="","",VLOOKUP(F32,[1]tnpl!$X$1:$Y$16,2,TRUE))</f>
        <v>4</v>
      </c>
      <c r="H32" t="s">
        <v>16</v>
      </c>
      <c r="I32">
        <f t="shared" si="8"/>
        <v>0</v>
      </c>
      <c r="J32" t="s">
        <v>16</v>
      </c>
      <c r="K32">
        <f t="shared" si="9"/>
        <v>8</v>
      </c>
      <c r="L32">
        <f t="shared" si="10"/>
        <v>8</v>
      </c>
      <c r="M32" t="str">
        <f t="shared" si="11"/>
        <v>8/8</v>
      </c>
      <c r="R32" t="s">
        <v>11</v>
      </c>
      <c r="S32" t="s">
        <v>32</v>
      </c>
      <c r="T32" t="str">
        <f t="shared" si="12"/>
        <v>のたうつ居住区、ハンウィアー</v>
      </c>
      <c r="U32" t="str">
        <f t="shared" si="13"/>
        <v>&gt;</v>
      </c>
      <c r="V32" t="str">
        <f>IF(I32=0,VLOOKUP(T32,[1]Sheet4!A:B,2,TRUE),"")</f>
        <v>ハンウィアーの要塞</v>
      </c>
      <c r="W32" t="s">
        <v>12</v>
      </c>
      <c r="X32" t="s">
        <v>11</v>
      </c>
      <c r="Y32" s="6"/>
      <c r="Z32" s="11" t="s">
        <v>1833</v>
      </c>
      <c r="AA32" t="str">
        <f t="shared" si="14"/>
        <v>速攻</v>
      </c>
      <c r="AB32" t="str">
        <f t="shared" si="15"/>
        <v>召喚</v>
      </c>
      <c r="AC32" t="str">
        <f t="shared" si="16"/>
        <v/>
      </c>
      <c r="AD32" t="str">
        <f t="shared" si="17"/>
        <v/>
      </c>
      <c r="AE32" t="b">
        <f t="shared" si="5"/>
        <v>0</v>
      </c>
      <c r="AF32" s="4">
        <v>803</v>
      </c>
      <c r="AG32" s="3" t="s">
        <v>9</v>
      </c>
      <c r="AH32" s="2" t="s">
        <v>8</v>
      </c>
      <c r="AI32" s="2" t="s">
        <v>7</v>
      </c>
      <c r="AJ32" s="19">
        <v>0</v>
      </c>
      <c r="AK32" s="2" t="s">
        <v>1837</v>
      </c>
      <c r="AL32" s="2" t="s">
        <v>1836</v>
      </c>
      <c r="AM32" s="2" t="s">
        <v>4</v>
      </c>
      <c r="AN32" s="2" t="s">
        <v>404</v>
      </c>
      <c r="AO32" s="2" t="s">
        <v>1835</v>
      </c>
      <c r="AP32" s="2"/>
      <c r="AQ32" s="2" t="s">
        <v>2</v>
      </c>
      <c r="AR32" s="2" t="s">
        <v>402</v>
      </c>
      <c r="AS32" s="2" t="s">
        <v>1834</v>
      </c>
      <c r="AT32" s="2"/>
      <c r="AU32" s="2">
        <v>8</v>
      </c>
      <c r="AV32" s="2">
        <v>8</v>
      </c>
      <c r="AW32" s="2" t="s">
        <v>1833</v>
      </c>
    </row>
    <row r="33" spans="1:49" x14ac:dyDescent="0.4">
      <c r="A33" t="str">
        <f t="shared" si="4"/>
        <v>|EMN|黒緑|16|4/3|《[[嘆き細工]]》|</v>
      </c>
      <c r="B33" t="s">
        <v>16</v>
      </c>
      <c r="C33" t="str">
        <f t="shared" si="6"/>
        <v>EMN</v>
      </c>
      <c r="D33">
        <f>IF(AG33="","",VLOOKUP(C33,[1]tnpl!$Z$1:$AA$11,2,TRUE))</f>
        <v>5</v>
      </c>
      <c r="E33" t="s">
        <v>16</v>
      </c>
      <c r="F33" t="str">
        <f t="shared" si="7"/>
        <v>黒緑</v>
      </c>
      <c r="G33">
        <f>IF(AH33="","",VLOOKUP(F33,[1]tnpl!$X$1:$Y$16,2,TRUE))</f>
        <v>13</v>
      </c>
      <c r="H33" t="s">
        <v>16</v>
      </c>
      <c r="I33">
        <f t="shared" si="8"/>
        <v>16</v>
      </c>
      <c r="J33" t="s">
        <v>16</v>
      </c>
      <c r="K33">
        <f t="shared" si="9"/>
        <v>4</v>
      </c>
      <c r="L33">
        <f t="shared" si="10"/>
        <v>3</v>
      </c>
      <c r="M33" t="str">
        <f t="shared" si="11"/>
        <v>4/3</v>
      </c>
      <c r="R33" t="s">
        <v>11</v>
      </c>
      <c r="S33" t="s">
        <v>32</v>
      </c>
      <c r="T33" t="str">
        <f t="shared" si="12"/>
        <v>嘆き細工</v>
      </c>
      <c r="U33" t="str">
        <f t="shared" si="13"/>
        <v/>
      </c>
      <c r="V33" t="str">
        <f>IF(I33=0,VLOOKUP(T33,[1]Sheet4!A:B,2,TRUE),"")</f>
        <v/>
      </c>
      <c r="W33" t="s">
        <v>12</v>
      </c>
      <c r="X33" t="s">
        <v>11</v>
      </c>
      <c r="Y33" s="6"/>
      <c r="Z33" s="11" t="s">
        <v>2211</v>
      </c>
      <c r="AA33" t="str">
        <f t="shared" si="14"/>
        <v>速攻</v>
      </c>
      <c r="AB33" t="str">
        <f t="shared" si="15"/>
        <v/>
      </c>
      <c r="AC33" t="str">
        <f t="shared" si="16"/>
        <v/>
      </c>
      <c r="AD33" t="str">
        <f t="shared" si="17"/>
        <v/>
      </c>
      <c r="AE33" t="b">
        <f t="shared" si="5"/>
        <v>0</v>
      </c>
      <c r="AF33" s="4">
        <v>821</v>
      </c>
      <c r="AG33" s="3" t="s">
        <v>9</v>
      </c>
      <c r="AH33" s="2" t="s">
        <v>128</v>
      </c>
      <c r="AI33" s="2" t="s">
        <v>272</v>
      </c>
      <c r="AJ33" s="2">
        <v>16</v>
      </c>
      <c r="AK33" s="2" t="s">
        <v>2216</v>
      </c>
      <c r="AL33" s="2" t="s">
        <v>2215</v>
      </c>
      <c r="AM33" s="2" t="s">
        <v>4</v>
      </c>
      <c r="AN33" s="2" t="s">
        <v>2214</v>
      </c>
      <c r="AO33" s="2" t="s">
        <v>2213</v>
      </c>
      <c r="AP33" s="2"/>
      <c r="AQ33" s="2" t="s">
        <v>1440</v>
      </c>
      <c r="AR33" s="2" t="s">
        <v>2212</v>
      </c>
      <c r="AS33" s="2"/>
      <c r="AT33" s="2"/>
      <c r="AU33" s="2">
        <v>4</v>
      </c>
      <c r="AV33" s="2">
        <v>3</v>
      </c>
      <c r="AW33" s="2" t="s">
        <v>2211</v>
      </c>
    </row>
    <row r="34" spans="1:49" x14ac:dyDescent="0.4">
      <c r="A34" t="str">
        <f t="shared" si="4"/>
        <v>|EMN|無色|21|8/8|《[[州民を滅ぼすもの]]》|</v>
      </c>
      <c r="B34" t="s">
        <v>16</v>
      </c>
      <c r="C34" t="str">
        <f t="shared" si="6"/>
        <v>EMN</v>
      </c>
      <c r="D34">
        <f>IF(AG34="","",VLOOKUP(C34,[1]tnpl!$Z$1:$AA$11,2,TRUE))</f>
        <v>5</v>
      </c>
      <c r="E34" t="s">
        <v>16</v>
      </c>
      <c r="F34" t="str">
        <f t="shared" si="7"/>
        <v>無色</v>
      </c>
      <c r="G34">
        <f>IF(AH34="","",VLOOKUP(F34,[1]tnpl!$X$1:$Y$16,2,TRUE))</f>
        <v>16</v>
      </c>
      <c r="H34" t="s">
        <v>16</v>
      </c>
      <c r="I34">
        <f t="shared" si="8"/>
        <v>21</v>
      </c>
      <c r="J34" t="s">
        <v>16</v>
      </c>
      <c r="K34">
        <f t="shared" si="9"/>
        <v>8</v>
      </c>
      <c r="L34">
        <f t="shared" si="10"/>
        <v>8</v>
      </c>
      <c r="M34" t="str">
        <f t="shared" si="11"/>
        <v>8/8</v>
      </c>
      <c r="R34" t="s">
        <v>11</v>
      </c>
      <c r="S34" t="s">
        <v>32</v>
      </c>
      <c r="T34" t="str">
        <f t="shared" si="12"/>
        <v>州民を滅ぼすもの</v>
      </c>
      <c r="U34" t="str">
        <f t="shared" si="13"/>
        <v/>
      </c>
      <c r="V34" t="str">
        <f>IF(I34=0,VLOOKUP(T34,[1]Sheet4!A:B,2,TRUE),"")</f>
        <v/>
      </c>
      <c r="W34" t="s">
        <v>12</v>
      </c>
      <c r="X34" t="s">
        <v>11</v>
      </c>
      <c r="Y34" s="6"/>
      <c r="Z34" s="11" t="s">
        <v>1450</v>
      </c>
      <c r="AA34" t="str">
        <f t="shared" si="14"/>
        <v>速攻</v>
      </c>
      <c r="AB34" t="str">
        <f t="shared" si="15"/>
        <v/>
      </c>
      <c r="AC34" t="str">
        <f t="shared" si="16"/>
        <v/>
      </c>
      <c r="AD34" t="str">
        <f t="shared" si="17"/>
        <v>得る</v>
      </c>
      <c r="AE34" t="b">
        <f t="shared" si="5"/>
        <v>1</v>
      </c>
      <c r="AF34" s="4">
        <v>834</v>
      </c>
      <c r="AG34" s="3" t="s">
        <v>9</v>
      </c>
      <c r="AH34" s="2" t="s">
        <v>50</v>
      </c>
      <c r="AI34" s="2" t="s">
        <v>280</v>
      </c>
      <c r="AJ34" s="2">
        <v>21</v>
      </c>
      <c r="AK34" s="2" t="s">
        <v>1454</v>
      </c>
      <c r="AL34" s="2" t="s">
        <v>1453</v>
      </c>
      <c r="AM34" s="2" t="s">
        <v>4</v>
      </c>
      <c r="AN34" s="2" t="s">
        <v>404</v>
      </c>
      <c r="AO34" s="2" t="s">
        <v>1184</v>
      </c>
      <c r="AP34" s="2"/>
      <c r="AQ34" s="2" t="s">
        <v>2</v>
      </c>
      <c r="AR34" s="2" t="s">
        <v>1452</v>
      </c>
      <c r="AS34" s="2" t="s">
        <v>1451</v>
      </c>
      <c r="AT34" s="2"/>
      <c r="AU34" s="2">
        <v>8</v>
      </c>
      <c r="AV34" s="2">
        <v>8</v>
      </c>
      <c r="AW34" s="2" t="s">
        <v>1450</v>
      </c>
    </row>
    <row r="35" spans="1:49" x14ac:dyDescent="0.4">
      <c r="A35" t="str">
        <f>B35&amp;C35&amp;E35&amp;F35&amp;H35&amp;I35&amp;J35&amp;M35&amp;N35&amp;O35&amp;P35&amp;Q35&amp;R35&amp;S35&amp;T35&amp;V35&amp;W35&amp;X35&amp;Y35</f>
        <v/>
      </c>
      <c r="Z35"/>
    </row>
    <row r="36" spans="1:49" x14ac:dyDescent="0.4">
      <c r="A36" t="str">
        <f>B36&amp;C36&amp;E36&amp;F36&amp;H36&amp;I36&amp;J36&amp;M36&amp;N36&amp;O36&amp;P36&amp;Q36&amp;R36&amp;S36&amp;T36&amp;V36&amp;W36&amp;X36&amp;Y36</f>
        <v>**カラデシュブロック</v>
      </c>
      <c r="B36" t="s">
        <v>185</v>
      </c>
      <c r="C36" t="s">
        <v>2015</v>
      </c>
    </row>
    <row r="37" spans="1:49" x14ac:dyDescent="0.4">
      <c r="A37" t="str">
        <f t="shared" ref="A37:A49" si="18">B37&amp;C37&amp;E37&amp;F37&amp;H37&amp;I37&amp;J37&amp;M37&amp;N37&amp;O37&amp;P37&amp;Q37&amp;R37&amp;S37&amp;T37&amp;U37&amp;V37&amp;W37&amp;X37&amp;Y37</f>
        <v>|LEFT:50|LEFT:50|LEFT:50|LEFT:50|LEFT:500|c</v>
      </c>
      <c r="B37" t="s">
        <v>16</v>
      </c>
      <c r="C37" t="s">
        <v>28</v>
      </c>
      <c r="E37" t="s">
        <v>16</v>
      </c>
      <c r="F37" t="s">
        <v>28</v>
      </c>
      <c r="H37" t="s">
        <v>16</v>
      </c>
      <c r="I37" t="s">
        <v>28</v>
      </c>
      <c r="J37" t="s">
        <v>16</v>
      </c>
      <c r="M37" t="s">
        <v>28</v>
      </c>
      <c r="R37" t="s">
        <v>11</v>
      </c>
      <c r="T37" t="s">
        <v>26</v>
      </c>
      <c r="X37" t="s">
        <v>11</v>
      </c>
      <c r="Y37" t="s">
        <v>25</v>
      </c>
    </row>
    <row r="38" spans="1:49" x14ac:dyDescent="0.4">
      <c r="A38" t="str">
        <f t="shared" si="18"/>
        <v>|セット|色|コスト|P/T|カード名|</v>
      </c>
      <c r="B38" t="s">
        <v>16</v>
      </c>
      <c r="C38" t="s">
        <v>24</v>
      </c>
      <c r="E38" t="s">
        <v>16</v>
      </c>
      <c r="F38" t="s">
        <v>23</v>
      </c>
      <c r="H38" t="s">
        <v>16</v>
      </c>
      <c r="I38" t="s">
        <v>22</v>
      </c>
      <c r="J38" t="s">
        <v>16</v>
      </c>
      <c r="K38" t="s">
        <v>21</v>
      </c>
      <c r="L38" t="s">
        <v>20</v>
      </c>
      <c r="M38" t="str">
        <f>K38&amp;"/"&amp;L38</f>
        <v>P/T</v>
      </c>
      <c r="R38" t="s">
        <v>11</v>
      </c>
      <c r="T38" t="s">
        <v>18</v>
      </c>
      <c r="X38" t="s">
        <v>11</v>
      </c>
      <c r="AE38" t="b">
        <f t="shared" ref="AE38:AE49" si="19">OR(AC38="与える",AD38="得る")</f>
        <v>0</v>
      </c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</row>
    <row r="39" spans="1:49" x14ac:dyDescent="0.4">
      <c r="A39" t="str">
        <f t="shared" si="18"/>
        <v>|KLD|赤|7|3/3|《[[真鍮の災い魔]]》|</v>
      </c>
      <c r="B39" t="s">
        <v>16</v>
      </c>
      <c r="C39" t="str">
        <f t="shared" ref="C39:C49" si="20">AG39</f>
        <v>KLD</v>
      </c>
      <c r="D39">
        <f>IF(AG39="","",VLOOKUP(C39,[1]tnpl!$Z$1:$AA$11,2,TRUE))</f>
        <v>6</v>
      </c>
      <c r="E39" t="s">
        <v>16</v>
      </c>
      <c r="F39" t="str">
        <f t="shared" ref="F39:F49" si="21">AH39</f>
        <v>赤</v>
      </c>
      <c r="G39">
        <f>IF(AH39="","",VLOOKUP(F39,[1]tnpl!$X$1:$Y$16,2,TRUE))</f>
        <v>4</v>
      </c>
      <c r="H39" t="s">
        <v>16</v>
      </c>
      <c r="I39">
        <f t="shared" ref="I39:I49" si="22">AJ39</f>
        <v>7</v>
      </c>
      <c r="J39" t="s">
        <v>16</v>
      </c>
      <c r="K39">
        <f t="shared" ref="K39:K49" si="23">AU39</f>
        <v>3</v>
      </c>
      <c r="L39">
        <f t="shared" ref="L39:L49" si="24">AV39</f>
        <v>3</v>
      </c>
      <c r="M39" t="str">
        <f t="shared" ref="M39:M49" si="25">IF(AM39="クリーチャー",K39&amp;"/"&amp;L39,"")</f>
        <v>3/3</v>
      </c>
      <c r="R39" t="s">
        <v>11</v>
      </c>
      <c r="S39" t="s">
        <v>32</v>
      </c>
      <c r="T39" t="str">
        <f t="shared" ref="T39:T49" si="26">AK39</f>
        <v>真鍮の災い魔</v>
      </c>
      <c r="U39" t="str">
        <f t="shared" ref="U39:U49" si="27">IF(I39=0,"&gt;","")</f>
        <v/>
      </c>
      <c r="V39" t="str">
        <f>IF(I39=0,VLOOKUP(T39,[1]Sheet4!A:B,2,TRUE),"")</f>
        <v/>
      </c>
      <c r="W39" t="s">
        <v>12</v>
      </c>
      <c r="X39" t="s">
        <v>11</v>
      </c>
      <c r="Y39" s="6"/>
      <c r="Z39" s="11" t="s">
        <v>1440</v>
      </c>
      <c r="AA39" t="str">
        <f t="shared" ref="AA39:AA49" si="28">IF(SEARCH(LEFT($C$3,2),Z39,1)&lt;15,$C$3,"")</f>
        <v>速攻</v>
      </c>
      <c r="AB39" t="str">
        <f t="shared" ref="AB39:AB49" si="29">IF(ISERR(SEARCH("召",Z39,1)),"","召喚")</f>
        <v/>
      </c>
      <c r="AC39" t="str">
        <f t="shared" ref="AC39:AC49" si="30">IF(ISERR(SEARCH("与",Z39,1)),"","与える")</f>
        <v/>
      </c>
      <c r="AD39" t="str">
        <f t="shared" ref="AD39:AD49" si="31">IF(ISERR(SEARCH("得",Z39,1)),"","得る")</f>
        <v/>
      </c>
      <c r="AE39" t="b">
        <f t="shared" si="19"/>
        <v>0</v>
      </c>
      <c r="AF39" s="4">
        <v>926</v>
      </c>
      <c r="AG39" s="3" t="s">
        <v>51</v>
      </c>
      <c r="AH39" s="2" t="s">
        <v>8</v>
      </c>
      <c r="AI39" s="2" t="s">
        <v>272</v>
      </c>
      <c r="AJ39" s="2">
        <v>7</v>
      </c>
      <c r="AK39" s="2" t="s">
        <v>2210</v>
      </c>
      <c r="AL39" s="2" t="s">
        <v>2209</v>
      </c>
      <c r="AM39" s="2" t="s">
        <v>4</v>
      </c>
      <c r="AN39" s="2" t="s">
        <v>1825</v>
      </c>
      <c r="AO39" s="2"/>
      <c r="AP39" s="2"/>
      <c r="AQ39" s="2" t="s">
        <v>1440</v>
      </c>
      <c r="AR39" s="2"/>
      <c r="AS39" s="2"/>
      <c r="AT39" s="2"/>
      <c r="AU39" s="2">
        <v>3</v>
      </c>
      <c r="AV39" s="2">
        <v>3</v>
      </c>
      <c r="AW39" s="2" t="s">
        <v>1440</v>
      </c>
    </row>
    <row r="40" spans="1:49" x14ac:dyDescent="0.4">
      <c r="A40" t="str">
        <f t="shared" si="18"/>
        <v>|KLD|赤|10|4/3|《[[競走路の熱狂者]]》|</v>
      </c>
      <c r="B40" t="s">
        <v>16</v>
      </c>
      <c r="C40" t="str">
        <f t="shared" si="20"/>
        <v>KLD</v>
      </c>
      <c r="D40">
        <f>IF(AG40="","",VLOOKUP(C40,[1]tnpl!$Z$1:$AA$11,2,TRUE))</f>
        <v>6</v>
      </c>
      <c r="E40" t="s">
        <v>16</v>
      </c>
      <c r="F40" t="str">
        <f t="shared" si="21"/>
        <v>赤</v>
      </c>
      <c r="G40">
        <f>IF(AH40="","",VLOOKUP(F40,[1]tnpl!$X$1:$Y$16,2,TRUE))</f>
        <v>4</v>
      </c>
      <c r="H40" t="s">
        <v>16</v>
      </c>
      <c r="I40">
        <f t="shared" si="22"/>
        <v>10</v>
      </c>
      <c r="J40" t="s">
        <v>16</v>
      </c>
      <c r="K40">
        <f t="shared" si="23"/>
        <v>4</v>
      </c>
      <c r="L40">
        <f t="shared" si="24"/>
        <v>3</v>
      </c>
      <c r="M40" t="str">
        <f t="shared" si="25"/>
        <v>4/3</v>
      </c>
      <c r="R40" t="s">
        <v>11</v>
      </c>
      <c r="S40" t="s">
        <v>32</v>
      </c>
      <c r="T40" t="str">
        <f t="shared" si="26"/>
        <v>競走路の熱狂者</v>
      </c>
      <c r="U40" t="str">
        <f t="shared" si="27"/>
        <v/>
      </c>
      <c r="V40" t="str">
        <f>IF(I40=0,VLOOKUP(T40,[1]Sheet4!A:B,2,TRUE),"")</f>
        <v/>
      </c>
      <c r="W40" t="s">
        <v>12</v>
      </c>
      <c r="X40" t="s">
        <v>11</v>
      </c>
      <c r="Y40" s="6"/>
      <c r="Z40" s="11" t="s">
        <v>2143</v>
      </c>
      <c r="AA40" t="str">
        <f t="shared" si="28"/>
        <v>速攻</v>
      </c>
      <c r="AB40" t="str">
        <f t="shared" si="29"/>
        <v/>
      </c>
      <c r="AC40" t="str">
        <f t="shared" si="30"/>
        <v/>
      </c>
      <c r="AD40" t="str">
        <f t="shared" si="31"/>
        <v>得る</v>
      </c>
      <c r="AE40" t="b">
        <f t="shared" si="19"/>
        <v>1</v>
      </c>
      <c r="AF40" s="4">
        <v>929</v>
      </c>
      <c r="AG40" s="3" t="s">
        <v>51</v>
      </c>
      <c r="AH40" s="2" t="s">
        <v>8</v>
      </c>
      <c r="AI40" s="2" t="s">
        <v>272</v>
      </c>
      <c r="AJ40" s="2">
        <v>10</v>
      </c>
      <c r="AK40" s="2" t="s">
        <v>2146</v>
      </c>
      <c r="AL40" s="2" t="s">
        <v>2145</v>
      </c>
      <c r="AM40" s="2" t="s">
        <v>4</v>
      </c>
      <c r="AN40" s="2" t="s">
        <v>371</v>
      </c>
      <c r="AO40" s="2" t="s">
        <v>800</v>
      </c>
      <c r="AP40" s="2"/>
      <c r="AQ40" s="2" t="s">
        <v>1440</v>
      </c>
      <c r="AR40" s="2" t="s">
        <v>2144</v>
      </c>
      <c r="AS40" s="2"/>
      <c r="AT40" s="2"/>
      <c r="AU40" s="2">
        <v>4</v>
      </c>
      <c r="AV40" s="2">
        <v>3</v>
      </c>
      <c r="AW40" s="2" t="s">
        <v>2143</v>
      </c>
    </row>
    <row r="41" spans="1:49" x14ac:dyDescent="0.4">
      <c r="A41" t="str">
        <f t="shared" si="18"/>
        <v>|KLD|赤|10|6/6|《[[ラスヌーのヘリオン]]》|</v>
      </c>
      <c r="B41" t="s">
        <v>16</v>
      </c>
      <c r="C41" t="str">
        <f t="shared" si="20"/>
        <v>KLD</v>
      </c>
      <c r="D41">
        <f>IF(AG41="","",VLOOKUP(C41,[1]tnpl!$Z$1:$AA$11,2,TRUE))</f>
        <v>6</v>
      </c>
      <c r="E41" t="s">
        <v>16</v>
      </c>
      <c r="F41" t="str">
        <f t="shared" si="21"/>
        <v>赤</v>
      </c>
      <c r="G41">
        <f>IF(AH41="","",VLOOKUP(F41,[1]tnpl!$X$1:$Y$16,2,TRUE))</f>
        <v>4</v>
      </c>
      <c r="H41" t="s">
        <v>16</v>
      </c>
      <c r="I41">
        <f t="shared" si="22"/>
        <v>10</v>
      </c>
      <c r="J41" t="s">
        <v>16</v>
      </c>
      <c r="K41">
        <f t="shared" si="23"/>
        <v>6</v>
      </c>
      <c r="L41">
        <f t="shared" si="24"/>
        <v>6</v>
      </c>
      <c r="M41" t="str">
        <f t="shared" si="25"/>
        <v>6/6</v>
      </c>
      <c r="R41" t="s">
        <v>11</v>
      </c>
      <c r="S41" t="s">
        <v>32</v>
      </c>
      <c r="T41" t="str">
        <f t="shared" si="26"/>
        <v>ラスヌーのヘリオン</v>
      </c>
      <c r="U41" t="str">
        <f t="shared" si="27"/>
        <v/>
      </c>
      <c r="V41" t="str">
        <f>IF(I41=0,VLOOKUP(T41,[1]Sheet4!A:B,2,TRUE),"")</f>
        <v/>
      </c>
      <c r="W41" t="s">
        <v>12</v>
      </c>
      <c r="X41" t="s">
        <v>11</v>
      </c>
      <c r="Y41" s="6"/>
      <c r="Z41" s="11" t="s">
        <v>2205</v>
      </c>
      <c r="AA41" t="str">
        <f t="shared" si="28"/>
        <v>速攻</v>
      </c>
      <c r="AB41" t="str">
        <f t="shared" si="29"/>
        <v/>
      </c>
      <c r="AC41" t="str">
        <f t="shared" si="30"/>
        <v/>
      </c>
      <c r="AD41" t="str">
        <f t="shared" si="31"/>
        <v/>
      </c>
      <c r="AE41" t="b">
        <f t="shared" si="19"/>
        <v>0</v>
      </c>
      <c r="AF41" s="4">
        <v>934</v>
      </c>
      <c r="AG41" s="3" t="s">
        <v>51</v>
      </c>
      <c r="AH41" s="2" t="s">
        <v>8</v>
      </c>
      <c r="AI41" s="2" t="s">
        <v>7</v>
      </c>
      <c r="AJ41" s="2">
        <v>10</v>
      </c>
      <c r="AK41" s="2" t="s">
        <v>2208</v>
      </c>
      <c r="AL41" s="2" t="s">
        <v>2207</v>
      </c>
      <c r="AM41" s="2" t="s">
        <v>4</v>
      </c>
      <c r="AN41" s="2" t="s">
        <v>1555</v>
      </c>
      <c r="AO41" s="2"/>
      <c r="AP41" s="2"/>
      <c r="AQ41" s="2" t="s">
        <v>1440</v>
      </c>
      <c r="AR41" s="2" t="s">
        <v>776</v>
      </c>
      <c r="AS41" s="2" t="s">
        <v>2206</v>
      </c>
      <c r="AT41" s="2"/>
      <c r="AU41" s="2">
        <v>6</v>
      </c>
      <c r="AV41" s="2">
        <v>6</v>
      </c>
      <c r="AW41" s="2" t="s">
        <v>2205</v>
      </c>
    </row>
    <row r="42" spans="1:49" x14ac:dyDescent="0.4">
      <c r="A42" t="str">
        <f t="shared" si="18"/>
        <v>|KLD|無色|12|4/4|《[[鉄華会の馬]]》|</v>
      </c>
      <c r="B42" t="s">
        <v>16</v>
      </c>
      <c r="C42" t="str">
        <f t="shared" si="20"/>
        <v>KLD</v>
      </c>
      <c r="D42">
        <f>IF(AG42="","",VLOOKUP(C42,[1]tnpl!$Z$1:$AA$11,2,TRUE))</f>
        <v>6</v>
      </c>
      <c r="E42" t="s">
        <v>16</v>
      </c>
      <c r="F42" t="str">
        <f t="shared" si="21"/>
        <v>無色</v>
      </c>
      <c r="G42">
        <f>IF(AH42="","",VLOOKUP(F42,[1]tnpl!$X$1:$Y$16,2,TRUE))</f>
        <v>16</v>
      </c>
      <c r="H42" t="s">
        <v>16</v>
      </c>
      <c r="I42">
        <f t="shared" si="22"/>
        <v>12</v>
      </c>
      <c r="J42" t="s">
        <v>16</v>
      </c>
      <c r="K42">
        <f t="shared" si="23"/>
        <v>4</v>
      </c>
      <c r="L42">
        <f t="shared" si="24"/>
        <v>4</v>
      </c>
      <c r="M42" t="str">
        <f t="shared" si="25"/>
        <v>4/4</v>
      </c>
      <c r="R42" t="s">
        <v>11</v>
      </c>
      <c r="S42" t="s">
        <v>32</v>
      </c>
      <c r="T42" t="str">
        <f t="shared" si="26"/>
        <v>鉄華会の馬</v>
      </c>
      <c r="U42" t="str">
        <f t="shared" si="27"/>
        <v/>
      </c>
      <c r="V42" t="str">
        <f>IF(I42=0,VLOOKUP(T42,[1]Sheet4!A:B,2,TRUE),"")</f>
        <v/>
      </c>
      <c r="W42" t="s">
        <v>12</v>
      </c>
      <c r="X42" t="s">
        <v>11</v>
      </c>
      <c r="Y42" s="6"/>
      <c r="Z42" s="11" t="s">
        <v>2202</v>
      </c>
      <c r="AA42" t="str">
        <f t="shared" si="28"/>
        <v>速攻</v>
      </c>
      <c r="AB42" t="str">
        <f t="shared" si="29"/>
        <v/>
      </c>
      <c r="AC42" t="str">
        <f t="shared" si="30"/>
        <v/>
      </c>
      <c r="AD42" t="str">
        <f t="shared" si="31"/>
        <v/>
      </c>
      <c r="AE42" t="b">
        <f t="shared" si="19"/>
        <v>0</v>
      </c>
      <c r="AF42" s="4">
        <v>1000</v>
      </c>
      <c r="AG42" s="3" t="s">
        <v>51</v>
      </c>
      <c r="AH42" s="2" t="s">
        <v>50</v>
      </c>
      <c r="AI42" s="2" t="s">
        <v>272</v>
      </c>
      <c r="AJ42" s="2">
        <v>12</v>
      </c>
      <c r="AK42" s="2" t="s">
        <v>2204</v>
      </c>
      <c r="AL42" s="2" t="s">
        <v>2203</v>
      </c>
      <c r="AM42" s="2" t="s">
        <v>4</v>
      </c>
      <c r="AN42" s="2" t="s">
        <v>387</v>
      </c>
      <c r="AO42" s="2"/>
      <c r="AP42" s="2"/>
      <c r="AQ42" s="2" t="s">
        <v>1440</v>
      </c>
      <c r="AR42" s="2" t="s">
        <v>866</v>
      </c>
      <c r="AS42" s="2"/>
      <c r="AT42" s="2"/>
      <c r="AU42" s="2">
        <v>4</v>
      </c>
      <c r="AV42" s="2">
        <v>4</v>
      </c>
      <c r="AW42" s="2" t="s">
        <v>2202</v>
      </c>
    </row>
    <row r="43" spans="1:49" x14ac:dyDescent="0.4">
      <c r="A43" t="str">
        <f t="shared" si="18"/>
        <v>|KLD|無色|12|4/4|《[[楕円競走車]]》|</v>
      </c>
      <c r="B43" t="s">
        <v>16</v>
      </c>
      <c r="C43" t="str">
        <f t="shared" si="20"/>
        <v>KLD</v>
      </c>
      <c r="D43">
        <f>IF(AG43="","",VLOOKUP(C43,[1]tnpl!$Z$1:$AA$11,2,TRUE))</f>
        <v>6</v>
      </c>
      <c r="E43" t="s">
        <v>16</v>
      </c>
      <c r="F43" t="str">
        <f t="shared" si="21"/>
        <v>無色</v>
      </c>
      <c r="G43">
        <f>IF(AH43="","",VLOOKUP(F43,[1]tnpl!$X$1:$Y$16,2,TRUE))</f>
        <v>16</v>
      </c>
      <c r="H43" t="s">
        <v>16</v>
      </c>
      <c r="I43">
        <f t="shared" si="22"/>
        <v>12</v>
      </c>
      <c r="J43" t="s">
        <v>16</v>
      </c>
      <c r="K43">
        <f t="shared" si="23"/>
        <v>4</v>
      </c>
      <c r="L43">
        <f t="shared" si="24"/>
        <v>4</v>
      </c>
      <c r="M43" t="str">
        <f t="shared" si="25"/>
        <v>4/4</v>
      </c>
      <c r="R43" t="s">
        <v>11</v>
      </c>
      <c r="S43" t="s">
        <v>32</v>
      </c>
      <c r="T43" t="str">
        <f t="shared" si="26"/>
        <v>楕円競走車</v>
      </c>
      <c r="U43" t="str">
        <f t="shared" si="27"/>
        <v/>
      </c>
      <c r="V43" t="str">
        <f>IF(I43=0,VLOOKUP(T43,[1]Sheet4!A:B,2,TRUE),"")</f>
        <v/>
      </c>
      <c r="W43" t="s">
        <v>12</v>
      </c>
      <c r="X43" t="s">
        <v>11</v>
      </c>
      <c r="Y43" s="6"/>
      <c r="Z43" s="11" t="s">
        <v>2194</v>
      </c>
      <c r="AA43" t="str">
        <f t="shared" si="28"/>
        <v>速攻</v>
      </c>
      <c r="AB43" t="str">
        <f t="shared" si="29"/>
        <v/>
      </c>
      <c r="AC43" t="str">
        <f t="shared" si="30"/>
        <v/>
      </c>
      <c r="AD43" t="str">
        <f t="shared" si="31"/>
        <v/>
      </c>
      <c r="AE43" t="b">
        <f t="shared" si="19"/>
        <v>0</v>
      </c>
      <c r="AF43" s="4">
        <v>1001</v>
      </c>
      <c r="AG43" s="3" t="s">
        <v>51</v>
      </c>
      <c r="AH43" s="2" t="s">
        <v>50</v>
      </c>
      <c r="AI43" s="2" t="s">
        <v>272</v>
      </c>
      <c r="AJ43" s="2">
        <v>12</v>
      </c>
      <c r="AK43" s="2" t="s">
        <v>2201</v>
      </c>
      <c r="AL43" s="2" t="s">
        <v>2200</v>
      </c>
      <c r="AM43" s="2" t="s">
        <v>4</v>
      </c>
      <c r="AN43" s="2" t="s">
        <v>378</v>
      </c>
      <c r="AO43" s="2"/>
      <c r="AP43" s="2"/>
      <c r="AQ43" s="2" t="s">
        <v>1440</v>
      </c>
      <c r="AR43" s="2" t="s">
        <v>1189</v>
      </c>
      <c r="AS43" s="2"/>
      <c r="AT43" s="2"/>
      <c r="AU43" s="2">
        <v>4</v>
      </c>
      <c r="AV43" s="2">
        <v>4</v>
      </c>
      <c r="AW43" s="2" t="s">
        <v>2194</v>
      </c>
    </row>
    <row r="44" spans="1:49" x14ac:dyDescent="0.4">
      <c r="A44" t="str">
        <f t="shared" si="18"/>
        <v>|KLD|無色|12|4/3|《[[捕獲飛行機械]]》|</v>
      </c>
      <c r="B44" t="s">
        <v>16</v>
      </c>
      <c r="C44" t="str">
        <f t="shared" si="20"/>
        <v>KLD</v>
      </c>
      <c r="D44">
        <f>IF(AG44="","",VLOOKUP(C44,[1]tnpl!$Z$1:$AA$11,2,TRUE))</f>
        <v>6</v>
      </c>
      <c r="E44" t="s">
        <v>16</v>
      </c>
      <c r="F44" t="str">
        <f t="shared" si="21"/>
        <v>無色</v>
      </c>
      <c r="G44">
        <f>IF(AH44="","",VLOOKUP(F44,[1]tnpl!$X$1:$Y$16,2,TRUE))</f>
        <v>16</v>
      </c>
      <c r="H44" t="s">
        <v>16</v>
      </c>
      <c r="I44">
        <f t="shared" si="22"/>
        <v>12</v>
      </c>
      <c r="J44" t="s">
        <v>16</v>
      </c>
      <c r="K44">
        <f t="shared" si="23"/>
        <v>4</v>
      </c>
      <c r="L44">
        <f t="shared" si="24"/>
        <v>3</v>
      </c>
      <c r="M44" t="str">
        <f t="shared" si="25"/>
        <v>4/3</v>
      </c>
      <c r="R44" t="s">
        <v>11</v>
      </c>
      <c r="S44" t="s">
        <v>32</v>
      </c>
      <c r="T44" t="str">
        <f t="shared" si="26"/>
        <v>捕獲飛行機械</v>
      </c>
      <c r="U44" t="str">
        <f t="shared" si="27"/>
        <v/>
      </c>
      <c r="V44" t="str">
        <f>IF(I44=0,VLOOKUP(T44,[1]Sheet4!A:B,2,TRUE),"")</f>
        <v/>
      </c>
      <c r="W44" t="s">
        <v>12</v>
      </c>
      <c r="X44" t="s">
        <v>11</v>
      </c>
      <c r="Y44" s="6"/>
      <c r="Z44" s="11" t="s">
        <v>710</v>
      </c>
      <c r="AA44" t="str">
        <f t="shared" si="28"/>
        <v>速攻</v>
      </c>
      <c r="AB44" t="str">
        <f t="shared" si="29"/>
        <v/>
      </c>
      <c r="AC44" t="str">
        <f t="shared" si="30"/>
        <v/>
      </c>
      <c r="AD44" t="str">
        <f t="shared" si="31"/>
        <v/>
      </c>
      <c r="AE44" t="b">
        <f t="shared" si="19"/>
        <v>0</v>
      </c>
      <c r="AF44" s="4">
        <v>1002</v>
      </c>
      <c r="AG44" s="3" t="s">
        <v>51</v>
      </c>
      <c r="AH44" s="2" t="s">
        <v>50</v>
      </c>
      <c r="AI44" s="2" t="s">
        <v>272</v>
      </c>
      <c r="AJ44" s="2">
        <v>12</v>
      </c>
      <c r="AK44" s="2" t="s">
        <v>811</v>
      </c>
      <c r="AL44" s="2" t="s">
        <v>810</v>
      </c>
      <c r="AM44" s="2" t="s">
        <v>4</v>
      </c>
      <c r="AN44" s="2" t="s">
        <v>771</v>
      </c>
      <c r="AO44" s="2"/>
      <c r="AP44" s="2"/>
      <c r="AQ44" s="2" t="s">
        <v>710</v>
      </c>
      <c r="AR44" s="2"/>
      <c r="AS44" s="2"/>
      <c r="AT44" s="2"/>
      <c r="AU44" s="2">
        <v>4</v>
      </c>
      <c r="AV44" s="2">
        <v>3</v>
      </c>
      <c r="AW44" s="2" t="s">
        <v>710</v>
      </c>
    </row>
    <row r="45" spans="1:49" x14ac:dyDescent="0.4">
      <c r="A45" t="str">
        <f t="shared" si="18"/>
        <v>|KLD|無色|12|6/6|《[[ボーマットの急使]]》|</v>
      </c>
      <c r="B45" t="s">
        <v>16</v>
      </c>
      <c r="C45" t="str">
        <f t="shared" si="20"/>
        <v>KLD</v>
      </c>
      <c r="D45">
        <f>IF(AG45="","",VLOOKUP(C45,[1]tnpl!$Z$1:$AA$11,2,TRUE))</f>
        <v>6</v>
      </c>
      <c r="E45" t="s">
        <v>16</v>
      </c>
      <c r="F45" t="str">
        <f t="shared" si="21"/>
        <v>無色</v>
      </c>
      <c r="G45">
        <f>IF(AH45="","",VLOOKUP(F45,[1]tnpl!$X$1:$Y$16,2,TRUE))</f>
        <v>16</v>
      </c>
      <c r="H45" t="s">
        <v>16</v>
      </c>
      <c r="I45">
        <f t="shared" si="22"/>
        <v>12</v>
      </c>
      <c r="J45" t="s">
        <v>16</v>
      </c>
      <c r="K45">
        <f t="shared" si="23"/>
        <v>6</v>
      </c>
      <c r="L45">
        <f t="shared" si="24"/>
        <v>6</v>
      </c>
      <c r="M45" t="str">
        <f t="shared" si="25"/>
        <v>6/6</v>
      </c>
      <c r="R45" t="s">
        <v>11</v>
      </c>
      <c r="S45" t="s">
        <v>32</v>
      </c>
      <c r="T45" t="str">
        <f t="shared" si="26"/>
        <v>ボーマットの急使</v>
      </c>
      <c r="U45" t="str">
        <f t="shared" si="27"/>
        <v/>
      </c>
      <c r="V45" t="str">
        <f>IF(I45=0,VLOOKUP(T45,[1]Sheet4!A:B,2,TRUE),"")</f>
        <v/>
      </c>
      <c r="W45" t="s">
        <v>12</v>
      </c>
      <c r="X45" t="s">
        <v>11</v>
      </c>
      <c r="Y45" s="6"/>
      <c r="Z45" s="11" t="s">
        <v>52</v>
      </c>
      <c r="AA45" t="str">
        <f t="shared" si="28"/>
        <v>速攻</v>
      </c>
      <c r="AB45" t="str">
        <f t="shared" si="29"/>
        <v/>
      </c>
      <c r="AC45" t="str">
        <f t="shared" si="30"/>
        <v/>
      </c>
      <c r="AD45" t="str">
        <f t="shared" si="31"/>
        <v/>
      </c>
      <c r="AE45" t="b">
        <f t="shared" si="19"/>
        <v>0</v>
      </c>
      <c r="AF45" s="4">
        <v>1006</v>
      </c>
      <c r="AG45" s="3" t="s">
        <v>51</v>
      </c>
      <c r="AH45" s="2" t="s">
        <v>50</v>
      </c>
      <c r="AI45" s="2" t="s">
        <v>7</v>
      </c>
      <c r="AJ45" s="2">
        <v>12</v>
      </c>
      <c r="AK45" s="2" t="s">
        <v>53</v>
      </c>
      <c r="AL45" s="2" t="s">
        <v>2199</v>
      </c>
      <c r="AM45" s="2" t="s">
        <v>4</v>
      </c>
      <c r="AN45" s="2" t="s">
        <v>387</v>
      </c>
      <c r="AO45" s="2"/>
      <c r="AP45" s="2"/>
      <c r="AQ45" s="2" t="s">
        <v>2198</v>
      </c>
      <c r="AR45" s="2" t="s">
        <v>2197</v>
      </c>
      <c r="AS45" s="2"/>
      <c r="AT45" s="2"/>
      <c r="AU45" s="2">
        <v>6</v>
      </c>
      <c r="AV45" s="2">
        <v>6</v>
      </c>
      <c r="AW45" s="2" t="s">
        <v>52</v>
      </c>
    </row>
    <row r="46" spans="1:49" x14ac:dyDescent="0.4">
      <c r="A46" t="str">
        <f t="shared" si="18"/>
        <v>|KLD|無色|15|6/6|《[[高速警備車]]》|</v>
      </c>
      <c r="B46" t="s">
        <v>16</v>
      </c>
      <c r="C46" t="str">
        <f t="shared" si="20"/>
        <v>KLD</v>
      </c>
      <c r="D46">
        <f>IF(AG46="","",VLOOKUP(C46,[1]tnpl!$Z$1:$AA$11,2,TRUE))</f>
        <v>6</v>
      </c>
      <c r="E46" t="s">
        <v>16</v>
      </c>
      <c r="F46" t="str">
        <f t="shared" si="21"/>
        <v>無色</v>
      </c>
      <c r="G46">
        <f>IF(AH46="","",VLOOKUP(F46,[1]tnpl!$X$1:$Y$16,2,TRUE))</f>
        <v>16</v>
      </c>
      <c r="H46" t="s">
        <v>16</v>
      </c>
      <c r="I46">
        <f t="shared" si="22"/>
        <v>15</v>
      </c>
      <c r="J46" t="s">
        <v>16</v>
      </c>
      <c r="K46">
        <f t="shared" si="23"/>
        <v>6</v>
      </c>
      <c r="L46">
        <f t="shared" si="24"/>
        <v>6</v>
      </c>
      <c r="M46" t="str">
        <f t="shared" si="25"/>
        <v>6/6</v>
      </c>
      <c r="R46" t="s">
        <v>11</v>
      </c>
      <c r="S46" t="s">
        <v>32</v>
      </c>
      <c r="T46" t="str">
        <f t="shared" si="26"/>
        <v>高速警備車</v>
      </c>
      <c r="U46" t="str">
        <f t="shared" si="27"/>
        <v/>
      </c>
      <c r="V46" t="str">
        <f>IF(I46=0,VLOOKUP(T46,[1]Sheet4!A:B,2,TRUE),"")</f>
        <v/>
      </c>
      <c r="W46" t="s">
        <v>12</v>
      </c>
      <c r="X46" t="s">
        <v>11</v>
      </c>
      <c r="Y46" s="6"/>
      <c r="Z46" s="11" t="s">
        <v>2194</v>
      </c>
      <c r="AA46" t="str">
        <f t="shared" si="28"/>
        <v>速攻</v>
      </c>
      <c r="AB46" t="str">
        <f t="shared" si="29"/>
        <v/>
      </c>
      <c r="AC46" t="str">
        <f t="shared" si="30"/>
        <v/>
      </c>
      <c r="AD46" t="str">
        <f t="shared" si="31"/>
        <v/>
      </c>
      <c r="AE46" t="b">
        <f t="shared" si="19"/>
        <v>0</v>
      </c>
      <c r="AF46" s="4">
        <v>1009</v>
      </c>
      <c r="AG46" s="3" t="s">
        <v>51</v>
      </c>
      <c r="AH46" s="2" t="s">
        <v>50</v>
      </c>
      <c r="AI46" s="2" t="s">
        <v>7</v>
      </c>
      <c r="AJ46" s="2">
        <v>15</v>
      </c>
      <c r="AK46" s="2" t="s">
        <v>2196</v>
      </c>
      <c r="AL46" s="2" t="s">
        <v>2195</v>
      </c>
      <c r="AM46" s="2" t="s">
        <v>4</v>
      </c>
      <c r="AN46" s="2" t="s">
        <v>378</v>
      </c>
      <c r="AO46" s="2"/>
      <c r="AP46" s="2"/>
      <c r="AQ46" s="2" t="s">
        <v>1440</v>
      </c>
      <c r="AR46" s="2" t="s">
        <v>1189</v>
      </c>
      <c r="AS46" s="2"/>
      <c r="AT46" s="2"/>
      <c r="AU46" s="2">
        <v>6</v>
      </c>
      <c r="AV46" s="2">
        <v>6</v>
      </c>
      <c r="AW46" s="2" t="s">
        <v>2194</v>
      </c>
    </row>
    <row r="47" spans="1:49" x14ac:dyDescent="0.4">
      <c r="A47" t="str">
        <f t="shared" si="18"/>
        <v>|AER|黒|11|2/2|《[[不死の援護者、ヤヘンニ]]》|</v>
      </c>
      <c r="B47" t="s">
        <v>16</v>
      </c>
      <c r="C47" t="str">
        <f t="shared" si="20"/>
        <v>AER</v>
      </c>
      <c r="D47">
        <f>IF(AG47="","",VLOOKUP(C47,[1]tnpl!$Z$1:$AA$11,2,TRUE))</f>
        <v>7</v>
      </c>
      <c r="E47" t="s">
        <v>16</v>
      </c>
      <c r="F47" t="str">
        <f t="shared" si="21"/>
        <v>黒</v>
      </c>
      <c r="G47">
        <f>IF(AH47="","",VLOOKUP(F47,[1]tnpl!$X$1:$Y$16,2,TRUE))</f>
        <v>3</v>
      </c>
      <c r="H47" t="s">
        <v>16</v>
      </c>
      <c r="I47">
        <f t="shared" si="22"/>
        <v>11</v>
      </c>
      <c r="J47" t="s">
        <v>16</v>
      </c>
      <c r="K47">
        <f t="shared" si="23"/>
        <v>2</v>
      </c>
      <c r="L47">
        <f t="shared" si="24"/>
        <v>2</v>
      </c>
      <c r="M47" t="str">
        <f t="shared" si="25"/>
        <v>2/2</v>
      </c>
      <c r="R47" t="s">
        <v>11</v>
      </c>
      <c r="S47" t="s">
        <v>32</v>
      </c>
      <c r="T47" t="str">
        <f t="shared" si="26"/>
        <v>不死の援護者、ヤヘンニ</v>
      </c>
      <c r="U47" t="str">
        <f t="shared" si="27"/>
        <v/>
      </c>
      <c r="V47" t="str">
        <f>IF(I47=0,VLOOKUP(T47,[1]Sheet4!A:B,2,TRUE),"")</f>
        <v/>
      </c>
      <c r="W47" t="s">
        <v>12</v>
      </c>
      <c r="X47" t="s">
        <v>11</v>
      </c>
      <c r="Y47" s="6"/>
      <c r="Z47" s="11" t="s">
        <v>1437</v>
      </c>
      <c r="AA47" t="str">
        <f t="shared" si="28"/>
        <v>速攻</v>
      </c>
      <c r="AB47" t="str">
        <f t="shared" si="29"/>
        <v/>
      </c>
      <c r="AC47" t="str">
        <f t="shared" si="30"/>
        <v/>
      </c>
      <c r="AD47" t="str">
        <f t="shared" si="31"/>
        <v>得る</v>
      </c>
      <c r="AE47" t="b">
        <f t="shared" si="19"/>
        <v>1</v>
      </c>
      <c r="AF47" s="4">
        <v>1046</v>
      </c>
      <c r="AG47" s="3" t="s">
        <v>46</v>
      </c>
      <c r="AH47" s="2" t="s">
        <v>40</v>
      </c>
      <c r="AI47" s="2" t="s">
        <v>280</v>
      </c>
      <c r="AJ47" s="2">
        <v>11</v>
      </c>
      <c r="AK47" s="2" t="s">
        <v>1442</v>
      </c>
      <c r="AL47" s="2" t="s">
        <v>1441</v>
      </c>
      <c r="AM47" s="2" t="s">
        <v>4</v>
      </c>
      <c r="AN47" s="2" t="s">
        <v>839</v>
      </c>
      <c r="AO47" s="2" t="s">
        <v>884</v>
      </c>
      <c r="AP47" s="2"/>
      <c r="AQ47" s="2" t="s">
        <v>1440</v>
      </c>
      <c r="AR47" s="2" t="s">
        <v>1439</v>
      </c>
      <c r="AS47" s="2" t="s">
        <v>1438</v>
      </c>
      <c r="AT47" s="2"/>
      <c r="AU47" s="2">
        <v>2</v>
      </c>
      <c r="AV47" s="2">
        <v>2</v>
      </c>
      <c r="AW47" s="2" t="s">
        <v>1437</v>
      </c>
    </row>
    <row r="48" spans="1:49" x14ac:dyDescent="0.4">
      <c r="A48" t="str">
        <f t="shared" si="18"/>
        <v>|AER|赤|13|4/4|《[[怒れる巨人]]》|</v>
      </c>
      <c r="B48" t="s">
        <v>16</v>
      </c>
      <c r="C48" t="str">
        <f t="shared" si="20"/>
        <v>AER</v>
      </c>
      <c r="D48">
        <f>IF(AG48="","",VLOOKUP(C48,[1]tnpl!$Z$1:$AA$11,2,TRUE))</f>
        <v>7</v>
      </c>
      <c r="E48" t="s">
        <v>16</v>
      </c>
      <c r="F48" t="str">
        <f t="shared" si="21"/>
        <v>赤</v>
      </c>
      <c r="G48">
        <f>IF(AH48="","",VLOOKUP(F48,[1]tnpl!$X$1:$Y$16,2,TRUE))</f>
        <v>4</v>
      </c>
      <c r="H48" t="s">
        <v>16</v>
      </c>
      <c r="I48">
        <f t="shared" si="22"/>
        <v>13</v>
      </c>
      <c r="J48" t="s">
        <v>16</v>
      </c>
      <c r="K48">
        <f t="shared" si="23"/>
        <v>4</v>
      </c>
      <c r="L48">
        <f t="shared" si="24"/>
        <v>4</v>
      </c>
      <c r="M48" t="str">
        <f t="shared" si="25"/>
        <v>4/4</v>
      </c>
      <c r="R48" t="s">
        <v>11</v>
      </c>
      <c r="S48" t="s">
        <v>32</v>
      </c>
      <c r="T48" t="str">
        <f t="shared" si="26"/>
        <v>怒れる巨人</v>
      </c>
      <c r="U48" t="str">
        <f t="shared" si="27"/>
        <v/>
      </c>
      <c r="V48" t="str">
        <f>IF(I48=0,VLOOKUP(T48,[1]Sheet4!A:B,2,TRUE),"")</f>
        <v/>
      </c>
      <c r="W48" t="s">
        <v>12</v>
      </c>
      <c r="X48" t="s">
        <v>11</v>
      </c>
      <c r="Y48" s="6"/>
      <c r="Z48" s="11" t="s">
        <v>2</v>
      </c>
      <c r="AA48" t="str">
        <f t="shared" si="28"/>
        <v>速攻</v>
      </c>
      <c r="AB48" t="str">
        <f t="shared" si="29"/>
        <v/>
      </c>
      <c r="AC48" t="str">
        <f t="shared" si="30"/>
        <v/>
      </c>
      <c r="AD48" t="str">
        <f t="shared" si="31"/>
        <v/>
      </c>
      <c r="AE48" t="b">
        <f t="shared" si="19"/>
        <v>0</v>
      </c>
      <c r="AF48" s="4">
        <v>1047</v>
      </c>
      <c r="AG48" s="3" t="s">
        <v>46</v>
      </c>
      <c r="AH48" s="2" t="s">
        <v>8</v>
      </c>
      <c r="AI48" s="2" t="s">
        <v>272</v>
      </c>
      <c r="AJ48" s="2">
        <v>13</v>
      </c>
      <c r="AK48" s="2" t="s">
        <v>1808</v>
      </c>
      <c r="AL48" s="2" t="s">
        <v>1807</v>
      </c>
      <c r="AM48" s="2" t="s">
        <v>4</v>
      </c>
      <c r="AN48" s="2" t="s">
        <v>460</v>
      </c>
      <c r="AO48" s="2"/>
      <c r="AP48" s="2"/>
      <c r="AQ48" s="2" t="s">
        <v>2</v>
      </c>
      <c r="AR48" s="2"/>
      <c r="AS48" s="2"/>
      <c r="AT48" s="2"/>
      <c r="AU48" s="2">
        <v>4</v>
      </c>
      <c r="AV48" s="2">
        <v>4</v>
      </c>
      <c r="AW48" s="2" t="s">
        <v>2</v>
      </c>
    </row>
    <row r="49" spans="1:49" x14ac:dyDescent="0.4">
      <c r="A49" t="str">
        <f t="shared" si="18"/>
        <v>|AER|赤|6|2/2|《[[稲妻駆け]]》|</v>
      </c>
      <c r="B49" t="s">
        <v>16</v>
      </c>
      <c r="C49" t="str">
        <f t="shared" si="20"/>
        <v>AER</v>
      </c>
      <c r="D49">
        <f>IF(AG49="","",VLOOKUP(C49,[1]tnpl!$Z$1:$AA$11,2,TRUE))</f>
        <v>7</v>
      </c>
      <c r="E49" t="s">
        <v>16</v>
      </c>
      <c r="F49" t="str">
        <f t="shared" si="21"/>
        <v>赤</v>
      </c>
      <c r="G49">
        <f>IF(AH49="","",VLOOKUP(F49,[1]tnpl!$X$1:$Y$16,2,TRUE))</f>
        <v>4</v>
      </c>
      <c r="H49" t="s">
        <v>16</v>
      </c>
      <c r="I49">
        <f t="shared" si="22"/>
        <v>6</v>
      </c>
      <c r="J49" t="s">
        <v>16</v>
      </c>
      <c r="K49">
        <f t="shared" si="23"/>
        <v>2</v>
      </c>
      <c r="L49">
        <f t="shared" si="24"/>
        <v>2</v>
      </c>
      <c r="M49" t="str">
        <f t="shared" si="25"/>
        <v>2/2</v>
      </c>
      <c r="R49" t="s">
        <v>11</v>
      </c>
      <c r="S49" t="s">
        <v>32</v>
      </c>
      <c r="T49" t="str">
        <f t="shared" si="26"/>
        <v>稲妻駆け</v>
      </c>
      <c r="U49" t="str">
        <f t="shared" si="27"/>
        <v/>
      </c>
      <c r="V49" t="str">
        <f>IF(I49=0,VLOOKUP(T49,[1]Sheet4!A:B,2,TRUE),"")</f>
        <v/>
      </c>
      <c r="W49" t="s">
        <v>12</v>
      </c>
      <c r="X49" t="s">
        <v>11</v>
      </c>
      <c r="Y49" s="6"/>
      <c r="Z49" s="11" t="s">
        <v>1609</v>
      </c>
      <c r="AA49" t="str">
        <f t="shared" si="28"/>
        <v>速攻</v>
      </c>
      <c r="AB49" t="str">
        <f t="shared" si="29"/>
        <v/>
      </c>
      <c r="AC49" t="str">
        <f t="shared" si="30"/>
        <v>与える</v>
      </c>
      <c r="AD49" t="str">
        <f t="shared" si="31"/>
        <v/>
      </c>
      <c r="AE49" t="b">
        <f t="shared" si="19"/>
        <v>1</v>
      </c>
      <c r="AF49" s="4">
        <v>1055</v>
      </c>
      <c r="AG49" s="3" t="s">
        <v>46</v>
      </c>
      <c r="AH49" s="2" t="s">
        <v>8</v>
      </c>
      <c r="AI49" s="2" t="s">
        <v>280</v>
      </c>
      <c r="AJ49" s="2">
        <v>6</v>
      </c>
      <c r="AK49" s="2" t="s">
        <v>1614</v>
      </c>
      <c r="AL49" s="2" t="s">
        <v>1613</v>
      </c>
      <c r="AM49" s="2" t="s">
        <v>4</v>
      </c>
      <c r="AN49" s="2" t="s">
        <v>371</v>
      </c>
      <c r="AO49" s="2" t="s">
        <v>324</v>
      </c>
      <c r="AP49" s="2"/>
      <c r="AQ49" s="2" t="s">
        <v>1612</v>
      </c>
      <c r="AR49" s="2" t="s">
        <v>1611</v>
      </c>
      <c r="AS49" s="2" t="s">
        <v>1610</v>
      </c>
      <c r="AT49" s="2"/>
      <c r="AU49" s="2">
        <v>2</v>
      </c>
      <c r="AV49" s="2">
        <v>2</v>
      </c>
      <c r="AW49" s="2" t="s">
        <v>1609</v>
      </c>
    </row>
    <row r="50" spans="1:49" x14ac:dyDescent="0.4">
      <c r="A50" t="str">
        <f>B50&amp;C50&amp;E50&amp;F50&amp;H50&amp;I50&amp;J50&amp;M50&amp;N50&amp;O50&amp;P50&amp;Q50&amp;R50&amp;S50&amp;T50&amp;V50&amp;W50&amp;X50&amp;Y50</f>
        <v/>
      </c>
      <c r="Z50"/>
    </row>
    <row r="51" spans="1:49" x14ac:dyDescent="0.4">
      <c r="A51" t="str">
        <f>B51&amp;C51&amp;E51&amp;F51&amp;H51&amp;I51&amp;J51&amp;M51&amp;N51&amp;O51&amp;P51&amp;Q51&amp;R51&amp;S51&amp;T51&amp;V51&amp;W51&amp;X51&amp;Y51</f>
        <v>**アモンケットブロック</v>
      </c>
      <c r="B51" t="s">
        <v>185</v>
      </c>
      <c r="C51" t="s">
        <v>2002</v>
      </c>
    </row>
    <row r="52" spans="1:49" x14ac:dyDescent="0.4">
      <c r="A52" t="str">
        <f t="shared" ref="A52:A57" si="32">B52&amp;C52&amp;E52&amp;F52&amp;H52&amp;I52&amp;J52&amp;M52&amp;N52&amp;O52&amp;P52&amp;Q52&amp;R52&amp;S52&amp;T52&amp;U52&amp;V52&amp;W52&amp;X52&amp;Y52</f>
        <v>|LEFT:50|LEFT:50|LEFT:50|LEFT:50|LEFT:500|c</v>
      </c>
      <c r="B52" t="s">
        <v>16</v>
      </c>
      <c r="C52" t="s">
        <v>28</v>
      </c>
      <c r="E52" t="s">
        <v>16</v>
      </c>
      <c r="F52" t="s">
        <v>28</v>
      </c>
      <c r="H52" t="s">
        <v>16</v>
      </c>
      <c r="I52" t="s">
        <v>28</v>
      </c>
      <c r="J52" t="s">
        <v>16</v>
      </c>
      <c r="M52" t="s">
        <v>28</v>
      </c>
      <c r="R52" t="s">
        <v>11</v>
      </c>
      <c r="T52" t="s">
        <v>26</v>
      </c>
      <c r="X52" t="s">
        <v>11</v>
      </c>
      <c r="Y52" t="s">
        <v>25</v>
      </c>
    </row>
    <row r="53" spans="1:49" x14ac:dyDescent="0.4">
      <c r="A53" t="str">
        <f t="shared" si="32"/>
        <v>|セット|色|コスト|P/T|カード名|</v>
      </c>
      <c r="B53" t="s">
        <v>16</v>
      </c>
      <c r="C53" t="s">
        <v>24</v>
      </c>
      <c r="E53" t="s">
        <v>16</v>
      </c>
      <c r="F53" t="s">
        <v>23</v>
      </c>
      <c r="H53" t="s">
        <v>16</v>
      </c>
      <c r="I53" t="s">
        <v>22</v>
      </c>
      <c r="J53" t="s">
        <v>16</v>
      </c>
      <c r="K53" t="s">
        <v>21</v>
      </c>
      <c r="L53" t="s">
        <v>20</v>
      </c>
      <c r="M53" t="str">
        <f>K53&amp;"/"&amp;L53</f>
        <v>P/T</v>
      </c>
      <c r="R53" t="s">
        <v>11</v>
      </c>
      <c r="T53" t="s">
        <v>18</v>
      </c>
      <c r="X53" t="s">
        <v>11</v>
      </c>
      <c r="AE53" t="b">
        <f>OR(AC53="与える",AD53="得る")</f>
        <v>0</v>
      </c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</row>
    <row r="54" spans="1:49" x14ac:dyDescent="0.4">
      <c r="A54" t="str">
        <f t="shared" si="32"/>
        <v>|AKH|赤|9|4/3|《[[アン一門の壊し屋]]》|</v>
      </c>
      <c r="B54" t="s">
        <v>16</v>
      </c>
      <c r="C54" t="str">
        <f>AG54</f>
        <v>AKH</v>
      </c>
      <c r="D54">
        <f>IF(AG54="","",VLOOKUP(C54,[1]tnpl!$Z$1:$AA$11,2,TRUE))</f>
        <v>10</v>
      </c>
      <c r="E54" t="s">
        <v>16</v>
      </c>
      <c r="F54" t="str">
        <f>AH54</f>
        <v>赤</v>
      </c>
      <c r="G54">
        <f>IF(AH54="","",VLOOKUP(F54,[1]tnpl!$X$1:$Y$16,2,TRUE))</f>
        <v>4</v>
      </c>
      <c r="H54" t="s">
        <v>16</v>
      </c>
      <c r="I54">
        <f>AJ54</f>
        <v>9</v>
      </c>
      <c r="J54" t="s">
        <v>16</v>
      </c>
      <c r="K54">
        <f t="shared" ref="K54:L57" si="33">AU54</f>
        <v>4</v>
      </c>
      <c r="L54">
        <f t="shared" si="33"/>
        <v>3</v>
      </c>
      <c r="M54" t="str">
        <f>IF(AM54="クリーチャー",K54&amp;"/"&amp;L54,"")</f>
        <v>4/3</v>
      </c>
      <c r="R54" t="s">
        <v>11</v>
      </c>
      <c r="S54" t="s">
        <v>32</v>
      </c>
      <c r="T54" t="str">
        <f>AK54</f>
        <v>アン一門の壊し屋</v>
      </c>
      <c r="U54" t="str">
        <f>IF(I54=0,"&gt;","")</f>
        <v/>
      </c>
      <c r="V54" t="str">
        <f>IF(I54=0,VLOOKUP(T54,[1]Sheet4!A:B,2,TRUE),"")</f>
        <v/>
      </c>
      <c r="W54" t="s">
        <v>12</v>
      </c>
      <c r="X54" t="s">
        <v>11</v>
      </c>
      <c r="Y54" s="6"/>
      <c r="Z54" s="11" t="s">
        <v>2190</v>
      </c>
      <c r="AA54" t="str">
        <f>IF(SEARCH(LEFT($C$3,2),Z54,1)&lt;15,$C$3,"")</f>
        <v>速攻</v>
      </c>
      <c r="AB54" t="str">
        <f>IF(ISERR(SEARCH("召",Z54,1)),"","召喚")</f>
        <v/>
      </c>
      <c r="AC54" t="str">
        <f>IF(ISERR(SEARCH("与",Z54,1)),"","与える")</f>
        <v/>
      </c>
      <c r="AD54" t="str">
        <f>IF(ISERR(SEARCH("得",Z54,1)),"","得る")</f>
        <v/>
      </c>
      <c r="AE54" t="b">
        <f>OR(AC54="与える",AD54="得る")</f>
        <v>0</v>
      </c>
      <c r="AF54" s="4">
        <v>1188</v>
      </c>
      <c r="AG54" s="3" t="s">
        <v>34</v>
      </c>
      <c r="AH54" s="2" t="s">
        <v>8</v>
      </c>
      <c r="AI54" s="2" t="s">
        <v>272</v>
      </c>
      <c r="AJ54" s="2">
        <v>9</v>
      </c>
      <c r="AK54" s="2" t="s">
        <v>2193</v>
      </c>
      <c r="AL54" s="2" t="s">
        <v>2192</v>
      </c>
      <c r="AM54" s="2" t="s">
        <v>4</v>
      </c>
      <c r="AN54" s="2" t="s">
        <v>1205</v>
      </c>
      <c r="AO54" s="2" t="s">
        <v>324</v>
      </c>
      <c r="AP54" s="2"/>
      <c r="AQ54" s="2" t="s">
        <v>1440</v>
      </c>
      <c r="AR54" s="2" t="s">
        <v>2191</v>
      </c>
      <c r="AS54" s="2"/>
      <c r="AT54" s="2"/>
      <c r="AU54" s="2">
        <v>4</v>
      </c>
      <c r="AV54" s="2">
        <v>3</v>
      </c>
      <c r="AW54" s="2" t="s">
        <v>2190</v>
      </c>
    </row>
    <row r="55" spans="1:49" x14ac:dyDescent="0.4">
      <c r="A55" t="str">
        <f t="shared" si="32"/>
        <v>|AKH|赤|19|8/8|《[[栄光をもたらすもの]]》|</v>
      </c>
      <c r="B55" t="s">
        <v>16</v>
      </c>
      <c r="C55" t="str">
        <f>AG55</f>
        <v>AKH</v>
      </c>
      <c r="D55">
        <f>IF(AG55="","",VLOOKUP(C55,[1]tnpl!$Z$1:$AA$11,2,TRUE))</f>
        <v>10</v>
      </c>
      <c r="E55" t="s">
        <v>16</v>
      </c>
      <c r="F55" t="str">
        <f>AH55</f>
        <v>赤</v>
      </c>
      <c r="G55">
        <f>IF(AH55="","",VLOOKUP(F55,[1]tnpl!$X$1:$Y$16,2,TRUE))</f>
        <v>4</v>
      </c>
      <c r="H55" t="s">
        <v>16</v>
      </c>
      <c r="I55">
        <f>AJ55</f>
        <v>19</v>
      </c>
      <c r="J55" t="s">
        <v>16</v>
      </c>
      <c r="K55">
        <f t="shared" si="33"/>
        <v>8</v>
      </c>
      <c r="L55">
        <f t="shared" si="33"/>
        <v>8</v>
      </c>
      <c r="M55" t="str">
        <f>IF(AM55="クリーチャー",K55&amp;"/"&amp;L55,"")</f>
        <v>8/8</v>
      </c>
      <c r="R55" t="s">
        <v>11</v>
      </c>
      <c r="S55" t="s">
        <v>32</v>
      </c>
      <c r="T55" t="str">
        <f>AK55</f>
        <v>栄光をもたらすもの</v>
      </c>
      <c r="U55" t="str">
        <f>IF(I55=0,"&gt;","")</f>
        <v/>
      </c>
      <c r="V55" t="str">
        <f>IF(I55=0,VLOOKUP(T55,[1]Sheet4!A:B,2,TRUE),"")</f>
        <v/>
      </c>
      <c r="W55" t="s">
        <v>12</v>
      </c>
      <c r="X55" t="s">
        <v>11</v>
      </c>
      <c r="Y55" s="6"/>
      <c r="Z55" s="11" t="s">
        <v>708</v>
      </c>
      <c r="AA55" t="str">
        <f>IF(SEARCH(LEFT($C$3,2),Z55,1)&lt;15,$C$3,"")</f>
        <v>速攻</v>
      </c>
      <c r="AB55" t="str">
        <f>IF(ISERR(SEARCH("召",Z55,1)),"","召喚")</f>
        <v/>
      </c>
      <c r="AC55" t="str">
        <f>IF(ISERR(SEARCH("与",Z55,1)),"","与える")</f>
        <v/>
      </c>
      <c r="AD55" t="str">
        <f>IF(ISERR(SEARCH("得",Z55,1)),"","得る")</f>
        <v/>
      </c>
      <c r="AE55" t="b">
        <f>OR(AC55="与える",AD55="得る")</f>
        <v>0</v>
      </c>
      <c r="AF55" s="4">
        <v>1199</v>
      </c>
      <c r="AG55" s="3" t="s">
        <v>34</v>
      </c>
      <c r="AH55" s="2" t="s">
        <v>8</v>
      </c>
      <c r="AI55" s="2" t="s">
        <v>280</v>
      </c>
      <c r="AJ55" s="2">
        <v>19</v>
      </c>
      <c r="AK55" s="2" t="s">
        <v>713</v>
      </c>
      <c r="AL55" s="2" t="s">
        <v>712</v>
      </c>
      <c r="AM55" s="2" t="s">
        <v>4</v>
      </c>
      <c r="AN55" s="2" t="s">
        <v>711</v>
      </c>
      <c r="AO55" s="2"/>
      <c r="AP55" s="2"/>
      <c r="AQ55" s="2" t="s">
        <v>710</v>
      </c>
      <c r="AR55" s="2" t="s">
        <v>709</v>
      </c>
      <c r="AS55" s="2"/>
      <c r="AT55" s="2"/>
      <c r="AU55" s="2">
        <v>8</v>
      </c>
      <c r="AV55" s="2">
        <v>8</v>
      </c>
      <c r="AW55" s="2" t="s">
        <v>708</v>
      </c>
    </row>
    <row r="56" spans="1:49" x14ac:dyDescent="0.4">
      <c r="A56" t="str">
        <f t="shared" si="32"/>
        <v>|AKH|赤|10|5/4|《[[熱烈の神ハゾレト]]》|</v>
      </c>
      <c r="B56" t="s">
        <v>16</v>
      </c>
      <c r="C56" t="str">
        <f>AG56</f>
        <v>AKH</v>
      </c>
      <c r="D56">
        <f>IF(AG56="","",VLOOKUP(C56,[1]tnpl!$Z$1:$AA$11,2,TRUE))</f>
        <v>10</v>
      </c>
      <c r="E56" t="s">
        <v>16</v>
      </c>
      <c r="F56" t="str">
        <f>AH56</f>
        <v>赤</v>
      </c>
      <c r="G56">
        <f>IF(AH56="","",VLOOKUP(F56,[1]tnpl!$X$1:$Y$16,2,TRUE))</f>
        <v>4</v>
      </c>
      <c r="H56" t="s">
        <v>16</v>
      </c>
      <c r="I56">
        <f>AJ56</f>
        <v>10</v>
      </c>
      <c r="J56" t="s">
        <v>16</v>
      </c>
      <c r="K56">
        <f t="shared" si="33"/>
        <v>5</v>
      </c>
      <c r="L56">
        <f t="shared" si="33"/>
        <v>4</v>
      </c>
      <c r="M56" t="str">
        <f>IF(AM56="クリーチャー",K56&amp;"/"&amp;L56,"")</f>
        <v>5/4</v>
      </c>
      <c r="R56" t="s">
        <v>11</v>
      </c>
      <c r="S56" t="s">
        <v>32</v>
      </c>
      <c r="T56" t="str">
        <f>AK56</f>
        <v>熱烈の神ハゾレト</v>
      </c>
      <c r="U56" t="str">
        <f>IF(I56=0,"&gt;","")</f>
        <v/>
      </c>
      <c r="V56" t="str">
        <f>IF(I56=0,VLOOKUP(T56,[1]Sheet4!A:B,2,TRUE),"")</f>
        <v/>
      </c>
      <c r="W56" t="s">
        <v>12</v>
      </c>
      <c r="X56" t="s">
        <v>11</v>
      </c>
      <c r="Y56" s="6"/>
      <c r="Z56" s="11" t="s">
        <v>1942</v>
      </c>
      <c r="AA56" t="str">
        <f>IF(SEARCH(LEFT($C$3,2),Z56,1)&lt;15,$C$3,"")</f>
        <v>速攻</v>
      </c>
      <c r="AB56" t="str">
        <f>IF(ISERR(SEARCH("召",Z56,1)),"","召喚")</f>
        <v/>
      </c>
      <c r="AC56" t="str">
        <f>IF(ISERR(SEARCH("与",Z56,1)),"","与える")</f>
        <v/>
      </c>
      <c r="AD56" t="str">
        <f>IF(ISERR(SEARCH("得",Z56,1)),"","得る")</f>
        <v/>
      </c>
      <c r="AE56" t="b">
        <f>OR(AC56="与える",AD56="得る")</f>
        <v>0</v>
      </c>
      <c r="AF56" s="4">
        <v>1200</v>
      </c>
      <c r="AG56" s="3" t="s">
        <v>34</v>
      </c>
      <c r="AH56" s="2" t="s">
        <v>8</v>
      </c>
      <c r="AI56" s="2" t="s">
        <v>280</v>
      </c>
      <c r="AJ56" s="2">
        <v>10</v>
      </c>
      <c r="AK56" s="2" t="s">
        <v>1947</v>
      </c>
      <c r="AL56" s="2" t="s">
        <v>1946</v>
      </c>
      <c r="AM56" s="2" t="s">
        <v>4</v>
      </c>
      <c r="AN56" s="2" t="s">
        <v>728</v>
      </c>
      <c r="AO56" s="2"/>
      <c r="AP56" s="2"/>
      <c r="AQ56" s="2" t="s">
        <v>1945</v>
      </c>
      <c r="AR56" s="2" t="s">
        <v>1944</v>
      </c>
      <c r="AS56" s="2" t="s">
        <v>1943</v>
      </c>
      <c r="AT56" s="2"/>
      <c r="AU56" s="2">
        <v>5</v>
      </c>
      <c r="AV56" s="2">
        <v>4</v>
      </c>
      <c r="AW56" s="2" t="s">
        <v>1942</v>
      </c>
    </row>
    <row r="57" spans="1:49" x14ac:dyDescent="0.4">
      <c r="A57" t="str">
        <f t="shared" si="32"/>
        <v>|AKH|緑|10|5/4|《[[横断地のクロコダイル]]》|</v>
      </c>
      <c r="B57" t="s">
        <v>16</v>
      </c>
      <c r="C57" t="str">
        <f>AG57</f>
        <v>AKH</v>
      </c>
      <c r="D57">
        <f>IF(AG57="","",VLOOKUP(C57,[1]tnpl!$Z$1:$AA$11,2,TRUE))</f>
        <v>10</v>
      </c>
      <c r="E57" t="s">
        <v>16</v>
      </c>
      <c r="F57" t="str">
        <f>AH57</f>
        <v>緑</v>
      </c>
      <c r="G57">
        <f>IF(AH57="","",VLOOKUP(F57,[1]tnpl!$X$1:$Y$16,2,TRUE))</f>
        <v>5</v>
      </c>
      <c r="H57" t="s">
        <v>16</v>
      </c>
      <c r="I57">
        <f>AJ57</f>
        <v>10</v>
      </c>
      <c r="J57" t="s">
        <v>16</v>
      </c>
      <c r="K57">
        <f t="shared" si="33"/>
        <v>5</v>
      </c>
      <c r="L57">
        <f t="shared" si="33"/>
        <v>4</v>
      </c>
      <c r="M57" t="str">
        <f>IF(AM57="クリーチャー",K57&amp;"/"&amp;L57,"")</f>
        <v>5/4</v>
      </c>
      <c r="R57" t="s">
        <v>11</v>
      </c>
      <c r="S57" t="s">
        <v>32</v>
      </c>
      <c r="T57" t="str">
        <f>AK57</f>
        <v>横断地のクロコダイル</v>
      </c>
      <c r="U57" t="str">
        <f>IF(I57=0,"&gt;","")</f>
        <v/>
      </c>
      <c r="V57" t="str">
        <f>IF(I57=0,VLOOKUP(T57,[1]Sheet4!A:B,2,TRUE),"")</f>
        <v/>
      </c>
      <c r="W57" t="s">
        <v>12</v>
      </c>
      <c r="X57" t="s">
        <v>11</v>
      </c>
      <c r="Y57" s="6"/>
      <c r="Z57" s="11" t="s">
        <v>2187</v>
      </c>
      <c r="AA57" t="str">
        <f>IF(SEARCH(LEFT($C$3,2),Z57,1)&lt;15,$C$3,"")</f>
        <v>速攻</v>
      </c>
      <c r="AB57" t="str">
        <f>IF(ISERR(SEARCH("召",Z57,1)),"","召喚")</f>
        <v/>
      </c>
      <c r="AC57" t="str">
        <f>IF(ISERR(SEARCH("与",Z57,1)),"","与える")</f>
        <v/>
      </c>
      <c r="AD57" t="str">
        <f>IF(ISERR(SEARCH("得",Z57,1)),"","得る")</f>
        <v/>
      </c>
      <c r="AE57" t="b">
        <f>OR(AC57="与える",AD57="得る")</f>
        <v>0</v>
      </c>
      <c r="AF57" s="4">
        <v>1283</v>
      </c>
      <c r="AG57" s="3" t="s">
        <v>34</v>
      </c>
      <c r="AH57" s="2" t="s">
        <v>58</v>
      </c>
      <c r="AI57" s="2" t="s">
        <v>272</v>
      </c>
      <c r="AJ57" s="2">
        <v>10</v>
      </c>
      <c r="AK57" s="2" t="s">
        <v>2189</v>
      </c>
      <c r="AL57" s="2" t="s">
        <v>2188</v>
      </c>
      <c r="AM57" s="2" t="s">
        <v>4</v>
      </c>
      <c r="AN57" s="2" t="s">
        <v>1995</v>
      </c>
      <c r="AO57" s="2"/>
      <c r="AP57" s="2"/>
      <c r="AQ57" s="2" t="s">
        <v>1440</v>
      </c>
      <c r="AR57" s="2" t="s">
        <v>1994</v>
      </c>
      <c r="AS57" s="2"/>
      <c r="AT57" s="2"/>
      <c r="AU57" s="2">
        <v>5</v>
      </c>
      <c r="AV57" s="2">
        <v>4</v>
      </c>
      <c r="AW57" s="2" t="s">
        <v>2187</v>
      </c>
    </row>
    <row r="59" spans="1:49" x14ac:dyDescent="0.4">
      <c r="A59" t="str">
        <f t="shared" ref="A59:A73" si="34">B59&amp;C59&amp;E59&amp;F59&amp;H59&amp;I59&amp;J59&amp;M59&amp;N59&amp;O59&amp;P59&amp;Q59&amp;R59&amp;S59&amp;T59&amp;U59&amp;V59&amp;W59&amp;X59&amp;Y59</f>
        <v>*能力によって速攻を得るまたは与えるクリーチャー</v>
      </c>
      <c r="B59" t="s">
        <v>1787</v>
      </c>
      <c r="F59" t="str">
        <f>$C$4</f>
        <v>速攻</v>
      </c>
      <c r="M59" t="s">
        <v>1786</v>
      </c>
      <c r="Y59" s="6"/>
    </row>
    <row r="60" spans="1:49" x14ac:dyDescent="0.4">
      <c r="A60" t="str">
        <f t="shared" si="34"/>
        <v>|LEFT:50|LEFT:50|LEFT:50|LEFT:50|LEFT:250|LEFT:250|c</v>
      </c>
      <c r="B60" t="s">
        <v>11</v>
      </c>
      <c r="C60" t="s">
        <v>28</v>
      </c>
      <c r="E60" t="s">
        <v>11</v>
      </c>
      <c r="F60" t="s">
        <v>28</v>
      </c>
      <c r="H60" t="s">
        <v>11</v>
      </c>
      <c r="I60" t="s">
        <v>28</v>
      </c>
      <c r="J60" t="s">
        <v>11</v>
      </c>
      <c r="M60" t="s">
        <v>28</v>
      </c>
      <c r="N60" t="s">
        <v>11</v>
      </c>
      <c r="O60" t="s">
        <v>194</v>
      </c>
      <c r="R60" t="s">
        <v>11</v>
      </c>
      <c r="T60" t="s">
        <v>194</v>
      </c>
      <c r="X60" t="s">
        <v>11</v>
      </c>
      <c r="Y60" s="6" t="s">
        <v>25</v>
      </c>
    </row>
    <row r="61" spans="1:49" x14ac:dyDescent="0.4">
      <c r="A61" t="str">
        <f t="shared" si="34"/>
        <v>|セット|色|コスト|P/T|能力|カード名|</v>
      </c>
      <c r="B61" t="s">
        <v>16</v>
      </c>
      <c r="C61" t="s">
        <v>24</v>
      </c>
      <c r="E61" t="s">
        <v>16</v>
      </c>
      <c r="F61" t="s">
        <v>23</v>
      </c>
      <c r="H61" t="s">
        <v>16</v>
      </c>
      <c r="I61" t="s">
        <v>22</v>
      </c>
      <c r="J61" t="s">
        <v>16</v>
      </c>
      <c r="K61" t="s">
        <v>21</v>
      </c>
      <c r="L61" t="s">
        <v>20</v>
      </c>
      <c r="M61" t="str">
        <f>K61&amp;"/"&amp;L61</f>
        <v>P/T</v>
      </c>
      <c r="N61" t="s">
        <v>11</v>
      </c>
      <c r="O61" t="s">
        <v>19</v>
      </c>
      <c r="R61" t="s">
        <v>11</v>
      </c>
      <c r="T61" t="s">
        <v>18</v>
      </c>
      <c r="X61" t="s">
        <v>11</v>
      </c>
      <c r="AE61" t="b">
        <f t="shared" ref="AE61:AE73" si="35">OR(AC61="与える",AD61="得る")</f>
        <v>0</v>
      </c>
    </row>
    <row r="62" spans="1:49" x14ac:dyDescent="0.4">
      <c r="A62" t="str">
        <f t="shared" si="34"/>
        <v>|ORI|青|12|2/3|呪文かサポートを唱える：&amp;br;一時コントロール奪取|《[[意志を砕く者]]》|</v>
      </c>
      <c r="B62" t="s">
        <v>16</v>
      </c>
      <c r="C62" t="str">
        <f t="shared" ref="C62:C73" si="36">AG62</f>
        <v>ORI</v>
      </c>
      <c r="D62">
        <f>IF(AG62="","",VLOOKUP(C62,[1]tnpl!$Z$1:$AA$11,2,TRUE))</f>
        <v>1</v>
      </c>
      <c r="E62" t="s">
        <v>16</v>
      </c>
      <c r="F62" t="str">
        <f t="shared" ref="F62:F73" si="37">AH62</f>
        <v>青</v>
      </c>
      <c r="G62">
        <f>IF(AH62="","",VLOOKUP(F62,[1]tnpl!$X$1:$Y$16,2,TRUE))</f>
        <v>2</v>
      </c>
      <c r="H62" t="s">
        <v>16</v>
      </c>
      <c r="I62">
        <f t="shared" ref="I62:I73" si="38">AJ62</f>
        <v>12</v>
      </c>
      <c r="J62" t="s">
        <v>16</v>
      </c>
      <c r="K62">
        <f t="shared" ref="K62:K73" si="39">AU62</f>
        <v>2</v>
      </c>
      <c r="L62">
        <f t="shared" ref="L62:L73" si="40">AV62</f>
        <v>3</v>
      </c>
      <c r="M62" t="str">
        <f t="shared" ref="M62:M73" si="41">IF(AM62="クリーチャー",K62&amp;"/"&amp;L62,"")</f>
        <v>2/3</v>
      </c>
      <c r="N62" t="s">
        <v>11</v>
      </c>
      <c r="O62" t="s">
        <v>2186</v>
      </c>
      <c r="P62" t="s">
        <v>201</v>
      </c>
      <c r="Q62" t="s">
        <v>2113</v>
      </c>
      <c r="R62" t="s">
        <v>11</v>
      </c>
      <c r="S62" t="s">
        <v>32</v>
      </c>
      <c r="T62" t="str">
        <f t="shared" ref="T62:T73" si="42">AK62</f>
        <v>意志を砕く者</v>
      </c>
      <c r="U62" t="str">
        <f t="shared" ref="U62:U73" si="43">IF(I62=0,"&gt;","")</f>
        <v/>
      </c>
      <c r="V62" t="str">
        <f>IF(I62=0,VLOOKUP(T62,[1]Sheet4!A:B,2,TRUE),"")</f>
        <v/>
      </c>
      <c r="W62" t="s">
        <v>12</v>
      </c>
      <c r="X62" t="s">
        <v>11</v>
      </c>
      <c r="Y62" s="6"/>
      <c r="Z62" s="11" t="s">
        <v>2183</v>
      </c>
      <c r="AA62" t="str">
        <f t="shared" ref="AA62:AA73" si="44">IF(SEARCH(LEFT($C$3,2),Z62,1)&lt;15,$C$3,"")</f>
        <v/>
      </c>
      <c r="AB62" t="str">
        <f t="shared" ref="AB62:AB73" si="45">IF(ISERR(SEARCH("召",Z62,1)),"","召喚")</f>
        <v/>
      </c>
      <c r="AC62" t="str">
        <f t="shared" ref="AC62:AC73" si="46">IF(ISERR(SEARCH("与",Z62,1)),"","与える")</f>
        <v>与える</v>
      </c>
      <c r="AD62" t="str">
        <f t="shared" ref="AD62:AD73" si="47">IF(ISERR(SEARCH("得",Z62,1)),"","得る")</f>
        <v>得る</v>
      </c>
      <c r="AE62" t="b">
        <f t="shared" si="35"/>
        <v>1</v>
      </c>
      <c r="AF62" s="4">
        <v>73</v>
      </c>
      <c r="AG62" s="3" t="s">
        <v>152</v>
      </c>
      <c r="AH62" s="2" t="s">
        <v>42</v>
      </c>
      <c r="AI62" s="2" t="s">
        <v>7</v>
      </c>
      <c r="AJ62" s="2">
        <v>12</v>
      </c>
      <c r="AK62" s="2" t="s">
        <v>2185</v>
      </c>
      <c r="AL62" s="2" t="s">
        <v>2184</v>
      </c>
      <c r="AM62" s="2" t="s">
        <v>4</v>
      </c>
      <c r="AN62" s="2" t="s">
        <v>371</v>
      </c>
      <c r="AO62" s="2" t="s">
        <v>677</v>
      </c>
      <c r="AP62" s="2"/>
      <c r="AQ62" s="2" t="s">
        <v>2183</v>
      </c>
      <c r="AR62" s="2"/>
      <c r="AS62" s="2"/>
      <c r="AT62" s="2"/>
      <c r="AU62" s="2">
        <v>2</v>
      </c>
      <c r="AV62" s="2">
        <v>3</v>
      </c>
      <c r="AW62" s="2" t="s">
        <v>2183</v>
      </c>
    </row>
    <row r="63" spans="1:49" x14ac:dyDescent="0.4">
      <c r="A63" t="str">
        <f t="shared" si="34"/>
        <v>|ORI|赤|8|4/3|CIP：パワー2以下クリーチャー&amp;br;一時コントロール奪取|《[[心酔させる勝者]]》|</v>
      </c>
      <c r="B63" t="s">
        <v>16</v>
      </c>
      <c r="C63" t="str">
        <f t="shared" si="36"/>
        <v>ORI</v>
      </c>
      <c r="D63">
        <f>IF(AG63="","",VLOOKUP(C63,[1]tnpl!$Z$1:$AA$11,2,TRUE))</f>
        <v>1</v>
      </c>
      <c r="E63" t="s">
        <v>16</v>
      </c>
      <c r="F63" t="str">
        <f t="shared" si="37"/>
        <v>赤</v>
      </c>
      <c r="G63">
        <f>IF(AH63="","",VLOOKUP(F63,[1]tnpl!$X$1:$Y$16,2,TRUE))</f>
        <v>4</v>
      </c>
      <c r="H63" t="s">
        <v>16</v>
      </c>
      <c r="I63">
        <f t="shared" si="38"/>
        <v>8</v>
      </c>
      <c r="J63" t="s">
        <v>16</v>
      </c>
      <c r="K63">
        <f t="shared" si="39"/>
        <v>4</v>
      </c>
      <c r="L63">
        <f t="shared" si="40"/>
        <v>3</v>
      </c>
      <c r="M63" t="str">
        <f t="shared" si="41"/>
        <v>4/3</v>
      </c>
      <c r="N63" t="s">
        <v>11</v>
      </c>
      <c r="O63" t="s">
        <v>2182</v>
      </c>
      <c r="P63" t="s">
        <v>201</v>
      </c>
      <c r="Q63" t="s">
        <v>2113</v>
      </c>
      <c r="R63" t="s">
        <v>11</v>
      </c>
      <c r="S63" t="s">
        <v>32</v>
      </c>
      <c r="T63" t="str">
        <f t="shared" si="42"/>
        <v>心酔させる勝者</v>
      </c>
      <c r="U63" t="str">
        <f t="shared" si="43"/>
        <v/>
      </c>
      <c r="V63" t="str">
        <f>IF(I63=0,VLOOKUP(T63,[1]Sheet4!A:B,2,TRUE),"")</f>
        <v/>
      </c>
      <c r="W63" t="s">
        <v>12</v>
      </c>
      <c r="X63" t="s">
        <v>11</v>
      </c>
      <c r="Y63" s="6"/>
      <c r="Z63" s="11" t="s">
        <v>2179</v>
      </c>
      <c r="AA63" t="str">
        <f t="shared" si="44"/>
        <v/>
      </c>
      <c r="AB63" t="str">
        <f t="shared" si="45"/>
        <v/>
      </c>
      <c r="AC63" t="str">
        <f t="shared" si="46"/>
        <v/>
      </c>
      <c r="AD63" t="str">
        <f t="shared" si="47"/>
        <v>得る</v>
      </c>
      <c r="AE63" t="b">
        <f t="shared" si="35"/>
        <v>1</v>
      </c>
      <c r="AF63" s="4">
        <v>138</v>
      </c>
      <c r="AG63" s="3" t="s">
        <v>152</v>
      </c>
      <c r="AH63" s="2" t="s">
        <v>8</v>
      </c>
      <c r="AI63" s="2" t="s">
        <v>272</v>
      </c>
      <c r="AJ63" s="2">
        <v>8</v>
      </c>
      <c r="AK63" s="2" t="s">
        <v>2181</v>
      </c>
      <c r="AL63" s="2" t="s">
        <v>2180</v>
      </c>
      <c r="AM63" s="2" t="s">
        <v>4</v>
      </c>
      <c r="AN63" s="2" t="s">
        <v>371</v>
      </c>
      <c r="AO63" s="2" t="s">
        <v>324</v>
      </c>
      <c r="AP63" s="2"/>
      <c r="AQ63" s="2" t="s">
        <v>2179</v>
      </c>
      <c r="AR63" s="2"/>
      <c r="AS63" s="2"/>
      <c r="AT63" s="2"/>
      <c r="AU63" s="2">
        <v>4</v>
      </c>
      <c r="AV63" s="2">
        <v>3</v>
      </c>
      <c r="AW63" s="2" t="s">
        <v>2179</v>
      </c>
    </row>
    <row r="64" spans="1:49" x14ac:dyDescent="0.4">
      <c r="A64" t="str">
        <f t="shared" si="34"/>
        <v>|BFZ|赤|4|2/1|各クリーチャー&amp;br;結集：ターン終了時まで|《[[地割れの案内人]]》|</v>
      </c>
      <c r="B64" t="s">
        <v>16</v>
      </c>
      <c r="C64" t="str">
        <f t="shared" si="36"/>
        <v>BFZ</v>
      </c>
      <c r="D64">
        <f>IF(AG64="","",VLOOKUP(C64,[1]tnpl!$Z$1:$AA$11,2,TRUE))</f>
        <v>2</v>
      </c>
      <c r="E64" t="s">
        <v>16</v>
      </c>
      <c r="F64" t="str">
        <f t="shared" si="37"/>
        <v>赤</v>
      </c>
      <c r="G64">
        <f>IF(AH64="","",VLOOKUP(F64,[1]tnpl!$X$1:$Y$16,2,TRUE))</f>
        <v>4</v>
      </c>
      <c r="H64" t="s">
        <v>16</v>
      </c>
      <c r="I64">
        <f t="shared" si="38"/>
        <v>4</v>
      </c>
      <c r="J64" t="s">
        <v>16</v>
      </c>
      <c r="K64">
        <f t="shared" si="39"/>
        <v>2</v>
      </c>
      <c r="L64">
        <f t="shared" si="40"/>
        <v>1</v>
      </c>
      <c r="M64" t="str">
        <f t="shared" si="41"/>
        <v>2/1</v>
      </c>
      <c r="N64" t="s">
        <v>11</v>
      </c>
      <c r="O64" t="s">
        <v>318</v>
      </c>
      <c r="P64" t="s">
        <v>201</v>
      </c>
      <c r="Q64" t="s">
        <v>1340</v>
      </c>
      <c r="R64" t="s">
        <v>11</v>
      </c>
      <c r="S64" t="s">
        <v>32</v>
      </c>
      <c r="T64" t="str">
        <f t="shared" si="42"/>
        <v>地割れの案内人</v>
      </c>
      <c r="U64" t="str">
        <f t="shared" si="43"/>
        <v/>
      </c>
      <c r="V64" t="str">
        <f>IF(I64=0,VLOOKUP(T64,[1]Sheet4!A:B,2,TRUE),"")</f>
        <v/>
      </c>
      <c r="W64" t="s">
        <v>12</v>
      </c>
      <c r="X64" t="s">
        <v>11</v>
      </c>
      <c r="Y64" s="6"/>
      <c r="Z64" s="11" t="s">
        <v>2176</v>
      </c>
      <c r="AA64" t="str">
        <f t="shared" si="44"/>
        <v/>
      </c>
      <c r="AB64" t="str">
        <f t="shared" si="45"/>
        <v/>
      </c>
      <c r="AC64" t="str">
        <f t="shared" si="46"/>
        <v>与える</v>
      </c>
      <c r="AD64" t="str">
        <f t="shared" si="47"/>
        <v/>
      </c>
      <c r="AE64" t="b">
        <f t="shared" si="35"/>
        <v>1</v>
      </c>
      <c r="AF64" s="4">
        <v>354</v>
      </c>
      <c r="AG64" s="3" t="s">
        <v>123</v>
      </c>
      <c r="AH64" s="2" t="s">
        <v>8</v>
      </c>
      <c r="AI64" s="2" t="s">
        <v>276</v>
      </c>
      <c r="AJ64" s="2">
        <v>4</v>
      </c>
      <c r="AK64" s="2" t="s">
        <v>2178</v>
      </c>
      <c r="AL64" s="2" t="s">
        <v>2177</v>
      </c>
      <c r="AM64" s="2" t="s">
        <v>4</v>
      </c>
      <c r="AN64" s="2" t="s">
        <v>1283</v>
      </c>
      <c r="AO64" s="2" t="s">
        <v>796</v>
      </c>
      <c r="AP64" s="2" t="s">
        <v>422</v>
      </c>
      <c r="AQ64" s="2" t="s">
        <v>2176</v>
      </c>
      <c r="AR64" s="2"/>
      <c r="AS64" s="2"/>
      <c r="AT64" s="2"/>
      <c r="AU64" s="2">
        <v>2</v>
      </c>
      <c r="AV64" s="2">
        <v>1</v>
      </c>
      <c r="AW64" s="2" t="s">
        <v>2176</v>
      </c>
    </row>
    <row r="65" spans="1:49" x14ac:dyDescent="0.4">
      <c r="A65" t="str">
        <f t="shared" si="34"/>
        <v>|BFZ|黒赤|11|4/3|無色のクリーチャー&amp;br;無色のクリーチャーCIP：永続|《[[殺戮の先陣]]》|</v>
      </c>
      <c r="B65" t="s">
        <v>16</v>
      </c>
      <c r="C65" t="str">
        <f t="shared" si="36"/>
        <v>BFZ</v>
      </c>
      <c r="D65">
        <f>IF(AG65="","",VLOOKUP(C65,[1]tnpl!$Z$1:$AA$11,2,TRUE))</f>
        <v>2</v>
      </c>
      <c r="E65" t="s">
        <v>16</v>
      </c>
      <c r="F65" t="str">
        <f t="shared" si="37"/>
        <v>黒赤</v>
      </c>
      <c r="G65">
        <f>IF(AH65="","",VLOOKUP(F65,[1]tnpl!$X$1:$Y$16,2,TRUE))</f>
        <v>8</v>
      </c>
      <c r="H65" t="s">
        <v>16</v>
      </c>
      <c r="I65">
        <f t="shared" si="38"/>
        <v>11</v>
      </c>
      <c r="J65" t="s">
        <v>16</v>
      </c>
      <c r="K65">
        <f t="shared" si="39"/>
        <v>4</v>
      </c>
      <c r="L65">
        <f t="shared" si="40"/>
        <v>3</v>
      </c>
      <c r="M65" t="str">
        <f t="shared" si="41"/>
        <v>4/3</v>
      </c>
      <c r="N65" t="s">
        <v>11</v>
      </c>
      <c r="O65" t="s">
        <v>2175</v>
      </c>
      <c r="P65" t="s">
        <v>201</v>
      </c>
      <c r="Q65" t="s">
        <v>2174</v>
      </c>
      <c r="R65" t="s">
        <v>11</v>
      </c>
      <c r="S65" t="s">
        <v>32</v>
      </c>
      <c r="T65" t="str">
        <f t="shared" si="42"/>
        <v>殺戮の先陣</v>
      </c>
      <c r="U65" t="str">
        <f t="shared" si="43"/>
        <v/>
      </c>
      <c r="V65" t="str">
        <f>IF(I65=0,VLOOKUP(T65,[1]Sheet4!A:B,2,TRUE),"")</f>
        <v/>
      </c>
      <c r="W65" t="s">
        <v>12</v>
      </c>
      <c r="X65" t="s">
        <v>11</v>
      </c>
      <c r="Y65" s="6"/>
      <c r="Z65" s="11" t="s">
        <v>2170</v>
      </c>
      <c r="AA65" t="str">
        <f t="shared" si="44"/>
        <v/>
      </c>
      <c r="AB65" t="str">
        <f t="shared" si="45"/>
        <v/>
      </c>
      <c r="AC65" t="str">
        <f t="shared" si="46"/>
        <v/>
      </c>
      <c r="AD65" t="str">
        <f t="shared" si="47"/>
        <v>得る</v>
      </c>
      <c r="AE65" t="b">
        <f t="shared" si="35"/>
        <v>1</v>
      </c>
      <c r="AF65" s="4">
        <v>428</v>
      </c>
      <c r="AG65" s="3" t="s">
        <v>123</v>
      </c>
      <c r="AH65" s="2" t="s">
        <v>183</v>
      </c>
      <c r="AI65" s="2" t="s">
        <v>272</v>
      </c>
      <c r="AJ65" s="2">
        <v>11</v>
      </c>
      <c r="AK65" s="2" t="s">
        <v>2173</v>
      </c>
      <c r="AL65" s="2" t="s">
        <v>2172</v>
      </c>
      <c r="AM65" s="2" t="s">
        <v>4</v>
      </c>
      <c r="AN65" s="2" t="s">
        <v>404</v>
      </c>
      <c r="AO65" s="2" t="s">
        <v>1072</v>
      </c>
      <c r="AP65" s="2"/>
      <c r="AQ65" s="2" t="s">
        <v>1389</v>
      </c>
      <c r="AR65" s="2" t="s">
        <v>2171</v>
      </c>
      <c r="AS65" s="2"/>
      <c r="AT65" s="2"/>
      <c r="AU65" s="2">
        <v>4</v>
      </c>
      <c r="AV65" s="2">
        <v>3</v>
      </c>
      <c r="AW65" s="2" t="s">
        <v>2170</v>
      </c>
    </row>
    <row r="66" spans="1:49" x14ac:dyDescent="0.4">
      <c r="A66" t="str">
        <f t="shared" si="34"/>
        <v>|OGW|赤|7|4/3|各クリーチャー&amp;br;CIP：ターン終了時まで|《[[無謀な奇襲隊]]》|</v>
      </c>
      <c r="B66" t="s">
        <v>16</v>
      </c>
      <c r="C66" t="str">
        <f t="shared" si="36"/>
        <v>OGW</v>
      </c>
      <c r="D66">
        <f>IF(AG66="","",VLOOKUP(C66,[1]tnpl!$Z$1:$AA$11,2,TRUE))</f>
        <v>3</v>
      </c>
      <c r="E66" t="s">
        <v>16</v>
      </c>
      <c r="F66" t="str">
        <f t="shared" si="37"/>
        <v>赤</v>
      </c>
      <c r="G66">
        <f>IF(AH66="","",VLOOKUP(F66,[1]tnpl!$X$1:$Y$16,2,TRUE))</f>
        <v>4</v>
      </c>
      <c r="H66" t="s">
        <v>16</v>
      </c>
      <c r="I66">
        <f t="shared" si="38"/>
        <v>7</v>
      </c>
      <c r="J66" t="s">
        <v>16</v>
      </c>
      <c r="K66">
        <f t="shared" si="39"/>
        <v>4</v>
      </c>
      <c r="L66">
        <f t="shared" si="40"/>
        <v>3</v>
      </c>
      <c r="M66" t="str">
        <f t="shared" si="41"/>
        <v>4/3</v>
      </c>
      <c r="N66" t="s">
        <v>11</v>
      </c>
      <c r="O66" t="s">
        <v>318</v>
      </c>
      <c r="P66" t="s">
        <v>201</v>
      </c>
      <c r="Q66" t="s">
        <v>1630</v>
      </c>
      <c r="R66" t="s">
        <v>11</v>
      </c>
      <c r="S66" t="s">
        <v>32</v>
      </c>
      <c r="T66" t="str">
        <f t="shared" si="42"/>
        <v>無謀な奇襲隊</v>
      </c>
      <c r="U66" t="str">
        <f t="shared" si="43"/>
        <v/>
      </c>
      <c r="V66" t="str">
        <f>IF(I66=0,VLOOKUP(T66,[1]Sheet4!A:B,2,TRUE),"")</f>
        <v/>
      </c>
      <c r="W66" t="s">
        <v>12</v>
      </c>
      <c r="X66" t="s">
        <v>11</v>
      </c>
      <c r="Y66" s="6"/>
      <c r="Z66" s="11" t="s">
        <v>2165</v>
      </c>
      <c r="AA66" t="str">
        <f t="shared" si="44"/>
        <v/>
      </c>
      <c r="AB66" t="str">
        <f t="shared" si="45"/>
        <v/>
      </c>
      <c r="AC66" t="str">
        <f t="shared" si="46"/>
        <v/>
      </c>
      <c r="AD66" t="str">
        <f t="shared" si="47"/>
        <v>得る</v>
      </c>
      <c r="AE66" t="b">
        <f t="shared" si="35"/>
        <v>1</v>
      </c>
      <c r="AF66" s="4">
        <v>504</v>
      </c>
      <c r="AG66" s="3" t="s">
        <v>119</v>
      </c>
      <c r="AH66" s="2" t="s">
        <v>8</v>
      </c>
      <c r="AI66" s="2" t="s">
        <v>272</v>
      </c>
      <c r="AJ66" s="2">
        <v>7</v>
      </c>
      <c r="AK66" s="2" t="s">
        <v>2169</v>
      </c>
      <c r="AL66" s="2" t="s">
        <v>2168</v>
      </c>
      <c r="AM66" s="2" t="s">
        <v>4</v>
      </c>
      <c r="AN66" s="2" t="s">
        <v>1283</v>
      </c>
      <c r="AO66" s="2" t="s">
        <v>324</v>
      </c>
      <c r="AP66" s="2" t="s">
        <v>422</v>
      </c>
      <c r="AQ66" s="2" t="s">
        <v>2167</v>
      </c>
      <c r="AR66" s="2" t="s">
        <v>2166</v>
      </c>
      <c r="AS66" s="2"/>
      <c r="AT66" s="2"/>
      <c r="AU66" s="2">
        <v>4</v>
      </c>
      <c r="AV66" s="2">
        <v>3</v>
      </c>
      <c r="AW66" s="2" t="s">
        <v>2165</v>
      </c>
    </row>
    <row r="67" spans="1:49" x14ac:dyDescent="0.4">
      <c r="A67" t="str">
        <f t="shared" si="34"/>
        <v>|SOI|赤|12|6/5|狼男&amp;br;狼男CIP時：永続|《[[ガイアー岬の山賊]]》|</v>
      </c>
      <c r="B67" t="s">
        <v>16</v>
      </c>
      <c r="C67" t="str">
        <f t="shared" si="36"/>
        <v>SOI</v>
      </c>
      <c r="D67">
        <f>IF(AG67="","",VLOOKUP(C67,[1]tnpl!$Z$1:$AA$11,2,TRUE))</f>
        <v>4</v>
      </c>
      <c r="E67" t="s">
        <v>16</v>
      </c>
      <c r="F67" t="str">
        <f t="shared" si="37"/>
        <v>赤</v>
      </c>
      <c r="G67">
        <f>IF(AH67="","",VLOOKUP(F67,[1]tnpl!$X$1:$Y$16,2,TRUE))</f>
        <v>4</v>
      </c>
      <c r="H67" t="s">
        <v>16</v>
      </c>
      <c r="I67">
        <f t="shared" si="38"/>
        <v>12</v>
      </c>
      <c r="J67" t="s">
        <v>16</v>
      </c>
      <c r="K67">
        <f t="shared" si="39"/>
        <v>6</v>
      </c>
      <c r="L67">
        <f t="shared" si="40"/>
        <v>5</v>
      </c>
      <c r="M67" t="str">
        <f t="shared" si="41"/>
        <v>6/5</v>
      </c>
      <c r="N67" t="s">
        <v>11</v>
      </c>
      <c r="O67" t="s">
        <v>2159</v>
      </c>
      <c r="P67" t="s">
        <v>201</v>
      </c>
      <c r="Q67" t="s">
        <v>2158</v>
      </c>
      <c r="R67" t="s">
        <v>11</v>
      </c>
      <c r="S67" t="s">
        <v>32</v>
      </c>
      <c r="T67" t="str">
        <f t="shared" si="42"/>
        <v>ガイアー岬の山賊</v>
      </c>
      <c r="U67" t="str">
        <f t="shared" si="43"/>
        <v/>
      </c>
      <c r="V67" t="str">
        <f>IF(I67=0,VLOOKUP(T67,[1]Sheet4!A:B,2,TRUE),"")</f>
        <v/>
      </c>
      <c r="W67" t="s">
        <v>12</v>
      </c>
      <c r="X67" t="s">
        <v>11</v>
      </c>
      <c r="Y67" s="6"/>
      <c r="Z67" s="11" t="s">
        <v>2160</v>
      </c>
      <c r="AA67" t="str">
        <f t="shared" si="44"/>
        <v>速攻</v>
      </c>
      <c r="AB67" t="str">
        <f t="shared" si="45"/>
        <v/>
      </c>
      <c r="AC67" t="str">
        <f t="shared" si="46"/>
        <v/>
      </c>
      <c r="AD67" t="str">
        <f t="shared" si="47"/>
        <v>得る</v>
      </c>
      <c r="AE67" t="b">
        <f t="shared" si="35"/>
        <v>1</v>
      </c>
      <c r="AF67" s="4">
        <v>675</v>
      </c>
      <c r="AG67" s="3" t="s">
        <v>87</v>
      </c>
      <c r="AH67" s="2" t="s">
        <v>8</v>
      </c>
      <c r="AI67" s="2" t="s">
        <v>280</v>
      </c>
      <c r="AJ67" s="20">
        <v>12</v>
      </c>
      <c r="AK67" s="2" t="s">
        <v>2164</v>
      </c>
      <c r="AL67" s="2" t="s">
        <v>2163</v>
      </c>
      <c r="AM67" s="2" t="s">
        <v>4</v>
      </c>
      <c r="AN67" s="2" t="s">
        <v>371</v>
      </c>
      <c r="AO67" s="2" t="s">
        <v>838</v>
      </c>
      <c r="AP67" s="2" t="s">
        <v>1256</v>
      </c>
      <c r="AQ67" s="2" t="s">
        <v>1440</v>
      </c>
      <c r="AR67" s="2" t="s">
        <v>2162</v>
      </c>
      <c r="AS67" s="2" t="s">
        <v>2161</v>
      </c>
      <c r="AT67" s="2"/>
      <c r="AU67" s="2">
        <v>6</v>
      </c>
      <c r="AV67" s="2">
        <v>5</v>
      </c>
      <c r="AW67" s="2" t="s">
        <v>2160</v>
      </c>
    </row>
    <row r="68" spans="1:49" x14ac:dyDescent="0.4">
      <c r="A68" t="str">
        <f t="shared" si="34"/>
        <v>|SOI|赤|0|12/11|狼男&amp;br;狼男CIP時：永続|《[[ヴィルディン群れの頭目&gt;ガイアー岬の山賊]]》|</v>
      </c>
      <c r="B68" t="s">
        <v>16</v>
      </c>
      <c r="C68" t="str">
        <f t="shared" si="36"/>
        <v>SOI</v>
      </c>
      <c r="D68">
        <f>IF(AG68="","",VLOOKUP(C68,[1]tnpl!$Z$1:$AA$11,2,TRUE))</f>
        <v>4</v>
      </c>
      <c r="E68" t="s">
        <v>16</v>
      </c>
      <c r="F68" t="str">
        <f t="shared" si="37"/>
        <v>赤</v>
      </c>
      <c r="G68">
        <f>IF(AH68="","",VLOOKUP(F68,[1]tnpl!$X$1:$Y$16,2,TRUE))</f>
        <v>4</v>
      </c>
      <c r="H68" t="s">
        <v>16</v>
      </c>
      <c r="I68">
        <f t="shared" si="38"/>
        <v>0</v>
      </c>
      <c r="J68" t="s">
        <v>16</v>
      </c>
      <c r="K68">
        <f t="shared" si="39"/>
        <v>12</v>
      </c>
      <c r="L68">
        <f t="shared" si="40"/>
        <v>11</v>
      </c>
      <c r="M68" t="str">
        <f t="shared" si="41"/>
        <v>12/11</v>
      </c>
      <c r="N68" t="s">
        <v>11</v>
      </c>
      <c r="O68" t="s">
        <v>2159</v>
      </c>
      <c r="P68" t="s">
        <v>201</v>
      </c>
      <c r="Q68" t="s">
        <v>2158</v>
      </c>
      <c r="R68" t="s">
        <v>11</v>
      </c>
      <c r="S68" t="s">
        <v>32</v>
      </c>
      <c r="T68" t="str">
        <f t="shared" si="42"/>
        <v>ヴィルディン群れの頭目</v>
      </c>
      <c r="U68" t="str">
        <f t="shared" si="43"/>
        <v>&gt;</v>
      </c>
      <c r="V68" t="str">
        <f>IF(I68=0,VLOOKUP(T68,[1]Sheet4!A:B,2,TRUE),"")</f>
        <v>ガイアー岬の山賊</v>
      </c>
      <c r="W68" t="s">
        <v>12</v>
      </c>
      <c r="X68" t="s">
        <v>11</v>
      </c>
      <c r="Y68" s="6"/>
      <c r="Z68" s="11" t="s">
        <v>2154</v>
      </c>
      <c r="AA68" t="str">
        <f t="shared" si="44"/>
        <v/>
      </c>
      <c r="AB68" t="str">
        <f t="shared" si="45"/>
        <v/>
      </c>
      <c r="AC68" t="str">
        <f t="shared" si="46"/>
        <v/>
      </c>
      <c r="AD68" t="str">
        <f t="shared" si="47"/>
        <v>得る</v>
      </c>
      <c r="AE68" t="b">
        <f t="shared" si="35"/>
        <v>1</v>
      </c>
      <c r="AF68" s="4">
        <v>676</v>
      </c>
      <c r="AG68" s="3" t="s">
        <v>87</v>
      </c>
      <c r="AH68" s="2" t="s">
        <v>8</v>
      </c>
      <c r="AI68" s="2" t="s">
        <v>280</v>
      </c>
      <c r="AJ68" s="19">
        <v>0</v>
      </c>
      <c r="AK68" s="2" t="s">
        <v>2157</v>
      </c>
      <c r="AL68" s="2" t="s">
        <v>2156</v>
      </c>
      <c r="AM68" s="2" t="s">
        <v>4</v>
      </c>
      <c r="AN68" s="2" t="s">
        <v>1256</v>
      </c>
      <c r="AO68" s="2"/>
      <c r="AP68" s="2"/>
      <c r="AQ68" s="2" t="s">
        <v>2155</v>
      </c>
      <c r="AR68" s="2" t="s">
        <v>1261</v>
      </c>
      <c r="AS68" s="2"/>
      <c r="AT68" s="2"/>
      <c r="AU68" s="2">
        <v>12</v>
      </c>
      <c r="AV68" s="2">
        <v>11</v>
      </c>
      <c r="AW68" s="2" t="s">
        <v>2154</v>
      </c>
    </row>
    <row r="69" spans="1:49" x14ac:dyDescent="0.4">
      <c r="A69" t="str">
        <f t="shared" si="34"/>
        <v>|SOI|黒赤|20|8/8|場に出たクリーチャー&amp;br;クリーチャーCIP時手札1枚捨てる：永続|《[[戦争に向かう者、オリヴィア]]》|</v>
      </c>
      <c r="B69" t="s">
        <v>16</v>
      </c>
      <c r="C69" t="str">
        <f t="shared" si="36"/>
        <v>SOI</v>
      </c>
      <c r="D69">
        <f>IF(AG69="","",VLOOKUP(C69,[1]tnpl!$Z$1:$AA$11,2,TRUE))</f>
        <v>4</v>
      </c>
      <c r="E69" t="s">
        <v>16</v>
      </c>
      <c r="F69" t="str">
        <f t="shared" si="37"/>
        <v>黒赤</v>
      </c>
      <c r="G69">
        <f>IF(AH69="","",VLOOKUP(F69,[1]tnpl!$X$1:$Y$16,2,TRUE))</f>
        <v>8</v>
      </c>
      <c r="H69" t="s">
        <v>16</v>
      </c>
      <c r="I69">
        <f t="shared" si="38"/>
        <v>20</v>
      </c>
      <c r="J69" t="s">
        <v>16</v>
      </c>
      <c r="K69">
        <f t="shared" si="39"/>
        <v>8</v>
      </c>
      <c r="L69">
        <f t="shared" si="40"/>
        <v>8</v>
      </c>
      <c r="M69" t="str">
        <f t="shared" si="41"/>
        <v>8/8</v>
      </c>
      <c r="N69" t="s">
        <v>11</v>
      </c>
      <c r="O69" t="s">
        <v>1987</v>
      </c>
      <c r="P69" t="s">
        <v>201</v>
      </c>
      <c r="Q69" t="s">
        <v>2153</v>
      </c>
      <c r="R69" t="s">
        <v>11</v>
      </c>
      <c r="S69" t="s">
        <v>32</v>
      </c>
      <c r="T69" t="str">
        <f t="shared" si="42"/>
        <v>戦争に向かう者、オリヴィア</v>
      </c>
      <c r="U69" t="str">
        <f t="shared" si="43"/>
        <v/>
      </c>
      <c r="V69" t="str">
        <f>IF(I69=0,VLOOKUP(T69,[1]Sheet4!A:B,2,TRUE),"")</f>
        <v/>
      </c>
      <c r="W69" t="s">
        <v>12</v>
      </c>
      <c r="X69" t="s">
        <v>11</v>
      </c>
      <c r="Y69" s="6"/>
      <c r="Z69" s="11" t="s">
        <v>656</v>
      </c>
      <c r="AA69" t="str">
        <f t="shared" si="44"/>
        <v/>
      </c>
      <c r="AB69" t="str">
        <f t="shared" si="45"/>
        <v/>
      </c>
      <c r="AC69" t="str">
        <f t="shared" si="46"/>
        <v/>
      </c>
      <c r="AD69" t="str">
        <f t="shared" si="47"/>
        <v>得る</v>
      </c>
      <c r="AE69" t="b">
        <f t="shared" si="35"/>
        <v>1</v>
      </c>
      <c r="AF69" s="4">
        <v>721</v>
      </c>
      <c r="AG69" s="3" t="s">
        <v>87</v>
      </c>
      <c r="AH69" s="2" t="s">
        <v>183</v>
      </c>
      <c r="AI69" s="2" t="s">
        <v>280</v>
      </c>
      <c r="AJ69" s="2">
        <v>20</v>
      </c>
      <c r="AK69" s="2" t="s">
        <v>658</v>
      </c>
      <c r="AL69" s="2" t="s">
        <v>657</v>
      </c>
      <c r="AM69" s="2" t="s">
        <v>4</v>
      </c>
      <c r="AN69" s="2" t="s">
        <v>884</v>
      </c>
      <c r="AO69" s="2" t="s">
        <v>450</v>
      </c>
      <c r="AP69" s="2"/>
      <c r="AQ69" s="2" t="s">
        <v>656</v>
      </c>
      <c r="AR69" s="2"/>
      <c r="AS69" s="2"/>
      <c r="AT69" s="2"/>
      <c r="AU69" s="2">
        <v>8</v>
      </c>
      <c r="AV69" s="2">
        <v>8</v>
      </c>
      <c r="AW69" s="2" t="s">
        <v>656</v>
      </c>
    </row>
    <row r="70" spans="1:49" x14ac:dyDescent="0.4">
      <c r="A70" t="str">
        <f t="shared" si="34"/>
        <v>|EMN|無色|21|8/8|各クリーチャー&amp;br;CIP：永続|《[[州民を滅ぼすもの]]》|</v>
      </c>
      <c r="B70" t="s">
        <v>16</v>
      </c>
      <c r="C70" t="str">
        <f t="shared" si="36"/>
        <v>EMN</v>
      </c>
      <c r="D70">
        <f>IF(AG70="","",VLOOKUP(C70,[1]tnpl!$Z$1:$AA$11,2,TRUE))</f>
        <v>5</v>
      </c>
      <c r="E70" t="s">
        <v>16</v>
      </c>
      <c r="F70" t="str">
        <f t="shared" si="37"/>
        <v>無色</v>
      </c>
      <c r="G70">
        <f>IF(AH70="","",VLOOKUP(F70,[1]tnpl!$X$1:$Y$16,2,TRUE))</f>
        <v>16</v>
      </c>
      <c r="H70" t="s">
        <v>16</v>
      </c>
      <c r="I70">
        <f t="shared" si="38"/>
        <v>21</v>
      </c>
      <c r="J70" t="s">
        <v>16</v>
      </c>
      <c r="K70">
        <f t="shared" si="39"/>
        <v>8</v>
      </c>
      <c r="L70">
        <f t="shared" si="40"/>
        <v>8</v>
      </c>
      <c r="M70" t="str">
        <f t="shared" si="41"/>
        <v>8/8</v>
      </c>
      <c r="N70" t="s">
        <v>11</v>
      </c>
      <c r="O70" t="s">
        <v>318</v>
      </c>
      <c r="P70" t="s">
        <v>201</v>
      </c>
      <c r="Q70" t="s">
        <v>636</v>
      </c>
      <c r="R70" t="s">
        <v>11</v>
      </c>
      <c r="S70" t="s">
        <v>32</v>
      </c>
      <c r="T70" t="str">
        <f t="shared" si="42"/>
        <v>州民を滅ぼすもの</v>
      </c>
      <c r="U70" t="str">
        <f t="shared" si="43"/>
        <v/>
      </c>
      <c r="V70" t="str">
        <f>IF(I70=0,VLOOKUP(T70,[1]Sheet4!A:B,2,TRUE),"")</f>
        <v/>
      </c>
      <c r="W70" t="s">
        <v>12</v>
      </c>
      <c r="X70" t="s">
        <v>11</v>
      </c>
      <c r="Y70" s="6"/>
      <c r="Z70" s="11" t="s">
        <v>1450</v>
      </c>
      <c r="AA70" t="str">
        <f t="shared" si="44"/>
        <v>速攻</v>
      </c>
      <c r="AB70" t="str">
        <f t="shared" si="45"/>
        <v/>
      </c>
      <c r="AC70" t="str">
        <f t="shared" si="46"/>
        <v/>
      </c>
      <c r="AD70" t="str">
        <f t="shared" si="47"/>
        <v>得る</v>
      </c>
      <c r="AE70" t="b">
        <f t="shared" si="35"/>
        <v>1</v>
      </c>
      <c r="AF70" s="4">
        <v>834</v>
      </c>
      <c r="AG70" s="3" t="s">
        <v>9</v>
      </c>
      <c r="AH70" s="2" t="s">
        <v>50</v>
      </c>
      <c r="AI70" s="2" t="s">
        <v>280</v>
      </c>
      <c r="AJ70" s="2">
        <v>21</v>
      </c>
      <c r="AK70" s="2" t="s">
        <v>1454</v>
      </c>
      <c r="AL70" s="2" t="s">
        <v>1453</v>
      </c>
      <c r="AM70" s="2" t="s">
        <v>4</v>
      </c>
      <c r="AN70" s="2" t="s">
        <v>404</v>
      </c>
      <c r="AO70" s="2" t="s">
        <v>1184</v>
      </c>
      <c r="AP70" s="2"/>
      <c r="AQ70" s="2" t="s">
        <v>2</v>
      </c>
      <c r="AR70" s="2" t="s">
        <v>1452</v>
      </c>
      <c r="AS70" s="2" t="s">
        <v>1451</v>
      </c>
      <c r="AT70" s="2"/>
      <c r="AU70" s="2">
        <v>8</v>
      </c>
      <c r="AV70" s="2">
        <v>8</v>
      </c>
      <c r="AW70" s="2" t="s">
        <v>1450</v>
      </c>
    </row>
    <row r="71" spans="1:49" x14ac:dyDescent="0.4">
      <c r="A71" t="str">
        <f t="shared" si="34"/>
        <v>|KLD|赤|6|2/2|手札の各クリーチャー&amp;br;超過1：ターン終了時まで|《[[気ままな芸術家]]》|</v>
      </c>
      <c r="B71" t="s">
        <v>16</v>
      </c>
      <c r="C71" t="str">
        <f t="shared" si="36"/>
        <v>KLD</v>
      </c>
      <c r="D71">
        <f>IF(AG71="","",VLOOKUP(C71,[1]tnpl!$Z$1:$AA$11,2,TRUE))</f>
        <v>6</v>
      </c>
      <c r="E71" t="s">
        <v>16</v>
      </c>
      <c r="F71" t="str">
        <f t="shared" si="37"/>
        <v>赤</v>
      </c>
      <c r="G71">
        <f>IF(AH71="","",VLOOKUP(F71,[1]tnpl!$X$1:$Y$16,2,TRUE))</f>
        <v>4</v>
      </c>
      <c r="H71" t="s">
        <v>16</v>
      </c>
      <c r="I71">
        <f t="shared" si="38"/>
        <v>6</v>
      </c>
      <c r="J71" t="s">
        <v>16</v>
      </c>
      <c r="K71">
        <f t="shared" si="39"/>
        <v>2</v>
      </c>
      <c r="L71">
        <f t="shared" si="40"/>
        <v>2</v>
      </c>
      <c r="M71" t="str">
        <f t="shared" si="41"/>
        <v>2/2</v>
      </c>
      <c r="N71" t="s">
        <v>11</v>
      </c>
      <c r="O71" t="s">
        <v>2152</v>
      </c>
      <c r="P71" t="s">
        <v>201</v>
      </c>
      <c r="Q71" t="s">
        <v>639</v>
      </c>
      <c r="R71" t="s">
        <v>11</v>
      </c>
      <c r="S71" t="s">
        <v>32</v>
      </c>
      <c r="T71" t="str">
        <f t="shared" si="42"/>
        <v>気ままな芸術家</v>
      </c>
      <c r="U71" t="str">
        <f t="shared" si="43"/>
        <v/>
      </c>
      <c r="V71" t="str">
        <f>IF(I71=0,VLOOKUP(T71,[1]Sheet4!A:B,2,TRUE),"")</f>
        <v/>
      </c>
      <c r="W71" t="s">
        <v>12</v>
      </c>
      <c r="X71" t="s">
        <v>11</v>
      </c>
      <c r="Y71" s="6"/>
      <c r="Z71" s="11" t="s">
        <v>2147</v>
      </c>
      <c r="AA71" t="str">
        <f t="shared" si="44"/>
        <v/>
      </c>
      <c r="AB71" t="str">
        <f t="shared" si="45"/>
        <v/>
      </c>
      <c r="AC71" t="str">
        <f t="shared" si="46"/>
        <v/>
      </c>
      <c r="AD71" t="str">
        <f t="shared" si="47"/>
        <v>得る</v>
      </c>
      <c r="AE71" t="b">
        <f t="shared" si="35"/>
        <v>1</v>
      </c>
      <c r="AF71" s="4">
        <v>919</v>
      </c>
      <c r="AG71" s="3" t="s">
        <v>51</v>
      </c>
      <c r="AH71" s="2" t="s">
        <v>8</v>
      </c>
      <c r="AI71" s="2" t="s">
        <v>276</v>
      </c>
      <c r="AJ71" s="2">
        <v>6</v>
      </c>
      <c r="AK71" s="2" t="s">
        <v>2151</v>
      </c>
      <c r="AL71" s="2" t="s">
        <v>2150</v>
      </c>
      <c r="AM71" s="2" t="s">
        <v>4</v>
      </c>
      <c r="AN71" s="2" t="s">
        <v>371</v>
      </c>
      <c r="AO71" s="2" t="s">
        <v>838</v>
      </c>
      <c r="AP71" s="2"/>
      <c r="AQ71" s="2" t="s">
        <v>2149</v>
      </c>
      <c r="AR71" s="2" t="s">
        <v>2148</v>
      </c>
      <c r="AS71" s="2"/>
      <c r="AT71" s="2"/>
      <c r="AU71" s="2">
        <v>2</v>
      </c>
      <c r="AV71" s="2">
        <v>2</v>
      </c>
      <c r="AW71" s="2" t="s">
        <v>2147</v>
      </c>
    </row>
    <row r="72" spans="1:49" x14ac:dyDescent="0.4">
      <c r="A72" t="str">
        <f t="shared" si="34"/>
        <v>|KLD|赤|10|4/3|手札の各機体&amp;br;CIP：永続|《[[競走路の熱狂者]]》|</v>
      </c>
      <c r="B72" t="s">
        <v>16</v>
      </c>
      <c r="C72" t="str">
        <f t="shared" si="36"/>
        <v>KLD</v>
      </c>
      <c r="D72">
        <f>IF(AG72="","",VLOOKUP(C72,[1]tnpl!$Z$1:$AA$11,2,TRUE))</f>
        <v>6</v>
      </c>
      <c r="E72" t="s">
        <v>16</v>
      </c>
      <c r="F72" t="str">
        <f t="shared" si="37"/>
        <v>赤</v>
      </c>
      <c r="G72">
        <f>IF(AH72="","",VLOOKUP(F72,[1]tnpl!$X$1:$Y$16,2,TRUE))</f>
        <v>4</v>
      </c>
      <c r="H72" t="s">
        <v>16</v>
      </c>
      <c r="I72">
        <f t="shared" si="38"/>
        <v>10</v>
      </c>
      <c r="J72" t="s">
        <v>16</v>
      </c>
      <c r="K72">
        <f t="shared" si="39"/>
        <v>4</v>
      </c>
      <c r="L72">
        <f t="shared" si="40"/>
        <v>3</v>
      </c>
      <c r="M72" t="str">
        <f t="shared" si="41"/>
        <v>4/3</v>
      </c>
      <c r="N72" t="s">
        <v>11</v>
      </c>
      <c r="O72" t="s">
        <v>637</v>
      </c>
      <c r="P72" t="s">
        <v>201</v>
      </c>
      <c r="Q72" t="s">
        <v>636</v>
      </c>
      <c r="R72" t="s">
        <v>11</v>
      </c>
      <c r="S72" t="s">
        <v>32</v>
      </c>
      <c r="T72" t="str">
        <f t="shared" si="42"/>
        <v>競走路の熱狂者</v>
      </c>
      <c r="U72" t="str">
        <f t="shared" si="43"/>
        <v/>
      </c>
      <c r="V72" t="str">
        <f>IF(I72=0,VLOOKUP(T72,[1]Sheet4!A:B,2,TRUE),"")</f>
        <v/>
      </c>
      <c r="W72" t="s">
        <v>12</v>
      </c>
      <c r="X72" t="s">
        <v>11</v>
      </c>
      <c r="Y72" s="6"/>
      <c r="Z72" s="11" t="s">
        <v>2143</v>
      </c>
      <c r="AA72" t="str">
        <f t="shared" si="44"/>
        <v>速攻</v>
      </c>
      <c r="AB72" t="str">
        <f t="shared" si="45"/>
        <v/>
      </c>
      <c r="AC72" t="str">
        <f t="shared" si="46"/>
        <v/>
      </c>
      <c r="AD72" t="str">
        <f t="shared" si="47"/>
        <v>得る</v>
      </c>
      <c r="AE72" t="b">
        <f t="shared" si="35"/>
        <v>1</v>
      </c>
      <c r="AF72" s="4">
        <v>929</v>
      </c>
      <c r="AG72" s="3" t="s">
        <v>51</v>
      </c>
      <c r="AH72" s="2" t="s">
        <v>8</v>
      </c>
      <c r="AI72" s="2" t="s">
        <v>272</v>
      </c>
      <c r="AJ72" s="2">
        <v>10</v>
      </c>
      <c r="AK72" s="2" t="s">
        <v>2146</v>
      </c>
      <c r="AL72" s="2" t="s">
        <v>2145</v>
      </c>
      <c r="AM72" s="2" t="s">
        <v>4</v>
      </c>
      <c r="AN72" s="2" t="s">
        <v>371</v>
      </c>
      <c r="AO72" s="2" t="s">
        <v>800</v>
      </c>
      <c r="AP72" s="2"/>
      <c r="AQ72" s="2" t="s">
        <v>1440</v>
      </c>
      <c r="AR72" s="2" t="s">
        <v>2144</v>
      </c>
      <c r="AS72" s="2"/>
      <c r="AT72" s="2"/>
      <c r="AU72" s="2">
        <v>4</v>
      </c>
      <c r="AV72" s="2">
        <v>3</v>
      </c>
      <c r="AW72" s="2" t="s">
        <v>2143</v>
      </c>
    </row>
    <row r="73" spans="1:49" x14ac:dyDescent="0.4">
      <c r="A73" t="str">
        <f t="shared" si="34"/>
        <v>|AKH|赤緑|24|7/8|各クリーチャー&amp;br;これがいる間|《[[造反の代弁者、サムト]]》|</v>
      </c>
      <c r="B73" t="s">
        <v>16</v>
      </c>
      <c r="C73" t="str">
        <f t="shared" si="36"/>
        <v>AKH</v>
      </c>
      <c r="D73">
        <f>IF(AG73="","",VLOOKUP(C73,[1]tnpl!$Z$1:$AA$11,2,TRUE))</f>
        <v>10</v>
      </c>
      <c r="E73" t="s">
        <v>16</v>
      </c>
      <c r="F73" t="str">
        <f t="shared" si="37"/>
        <v>赤緑</v>
      </c>
      <c r="G73">
        <f>IF(AH73="","",VLOOKUP(F73,[1]tnpl!$X$1:$Y$16,2,TRUE))</f>
        <v>9</v>
      </c>
      <c r="H73" t="s">
        <v>16</v>
      </c>
      <c r="I73">
        <f t="shared" si="38"/>
        <v>24</v>
      </c>
      <c r="J73" t="s">
        <v>16</v>
      </c>
      <c r="K73">
        <f t="shared" si="39"/>
        <v>7</v>
      </c>
      <c r="L73">
        <f t="shared" si="40"/>
        <v>8</v>
      </c>
      <c r="M73" t="str">
        <f t="shared" si="41"/>
        <v>7/8</v>
      </c>
      <c r="N73" t="s">
        <v>11</v>
      </c>
      <c r="O73" t="s">
        <v>318</v>
      </c>
      <c r="P73" t="s">
        <v>201</v>
      </c>
      <c r="Q73" t="s">
        <v>2119</v>
      </c>
      <c r="R73" t="s">
        <v>11</v>
      </c>
      <c r="S73" t="s">
        <v>32</v>
      </c>
      <c r="T73" t="str">
        <f t="shared" si="42"/>
        <v>造反の代弁者、サムト</v>
      </c>
      <c r="U73" t="str">
        <f t="shared" si="43"/>
        <v/>
      </c>
      <c r="V73" t="str">
        <f>IF(I73=0,VLOOKUP(T73,[1]Sheet4!A:B,2,TRUE),"")</f>
        <v/>
      </c>
      <c r="W73" t="s">
        <v>12</v>
      </c>
      <c r="X73" t="s">
        <v>11</v>
      </c>
      <c r="Y73" s="6"/>
      <c r="Z73" s="11" t="s">
        <v>1582</v>
      </c>
      <c r="AA73" t="str">
        <f t="shared" si="44"/>
        <v/>
      </c>
      <c r="AB73" t="str">
        <f t="shared" si="45"/>
        <v/>
      </c>
      <c r="AC73" t="str">
        <f t="shared" si="46"/>
        <v/>
      </c>
      <c r="AD73" t="str">
        <f t="shared" si="47"/>
        <v>得る</v>
      </c>
      <c r="AE73" t="b">
        <f t="shared" si="35"/>
        <v>1</v>
      </c>
      <c r="AF73" s="4">
        <v>1290</v>
      </c>
      <c r="AG73" s="3" t="s">
        <v>34</v>
      </c>
      <c r="AH73" s="2" t="s">
        <v>170</v>
      </c>
      <c r="AI73" s="2" t="s">
        <v>280</v>
      </c>
      <c r="AJ73" s="2">
        <v>24</v>
      </c>
      <c r="AK73" s="2" t="s">
        <v>1587</v>
      </c>
      <c r="AL73" s="2" t="s">
        <v>1586</v>
      </c>
      <c r="AM73" s="2" t="s">
        <v>4</v>
      </c>
      <c r="AN73" s="2" t="s">
        <v>371</v>
      </c>
      <c r="AO73" s="2" t="s">
        <v>324</v>
      </c>
      <c r="AP73" s="2"/>
      <c r="AQ73" s="2" t="s">
        <v>1585</v>
      </c>
      <c r="AR73" s="2" t="s">
        <v>1584</v>
      </c>
      <c r="AS73" s="2" t="s">
        <v>1583</v>
      </c>
      <c r="AT73" s="2"/>
      <c r="AU73" s="2">
        <v>7</v>
      </c>
      <c r="AV73" s="2">
        <v>8</v>
      </c>
      <c r="AW73" s="2" t="s">
        <v>1582</v>
      </c>
    </row>
    <row r="74" spans="1:49" x14ac:dyDescent="0.4">
      <c r="Y74" s="6"/>
      <c r="Z74"/>
    </row>
    <row r="75" spans="1:49" x14ac:dyDescent="0.4">
      <c r="Y75" s="6"/>
      <c r="Z75"/>
    </row>
    <row r="76" spans="1:49" x14ac:dyDescent="0.4">
      <c r="A76" t="str">
        <f t="shared" ref="A76:A90" si="48">B76&amp;C76&amp;E76&amp;F76&amp;H76&amp;I76&amp;J76&amp;M76&amp;N76&amp;O76&amp;P76&amp;Q76&amp;R76&amp;S76&amp;T76&amp;U76&amp;V76&amp;W76&amp;X76&amp;Y76</f>
        <v>*速攻を与える呪文やサポート</v>
      </c>
      <c r="B76" t="s">
        <v>188</v>
      </c>
      <c r="F76" t="str">
        <f>$C$4</f>
        <v>速攻</v>
      </c>
      <c r="M76" t="s">
        <v>1757</v>
      </c>
    </row>
    <row r="77" spans="1:49" x14ac:dyDescent="0.4">
      <c r="A77" t="str">
        <f t="shared" si="48"/>
        <v>|LEFT:50|LEFT:50|LEFT:50|LEFT:120|LEFT:250|LEFT:250|c</v>
      </c>
      <c r="B77" t="s">
        <v>11</v>
      </c>
      <c r="C77" t="s">
        <v>28</v>
      </c>
      <c r="E77" t="s">
        <v>11</v>
      </c>
      <c r="F77" t="s">
        <v>28</v>
      </c>
      <c r="H77" t="s">
        <v>11</v>
      </c>
      <c r="I77" t="s">
        <v>28</v>
      </c>
      <c r="J77" t="s">
        <v>11</v>
      </c>
      <c r="M77" t="s">
        <v>1723</v>
      </c>
      <c r="N77" t="s">
        <v>11</v>
      </c>
      <c r="O77" t="s">
        <v>194</v>
      </c>
      <c r="R77" t="s">
        <v>11</v>
      </c>
      <c r="T77" t="s">
        <v>194</v>
      </c>
      <c r="X77" t="s">
        <v>11</v>
      </c>
      <c r="Y77" t="s">
        <v>25</v>
      </c>
    </row>
    <row r="78" spans="1:49" x14ac:dyDescent="0.4">
      <c r="A78" t="str">
        <f t="shared" si="48"/>
        <v>|セット|色|コスト|カード種|能力|カード名|</v>
      </c>
      <c r="B78" t="s">
        <v>11</v>
      </c>
      <c r="C78" t="s">
        <v>1722</v>
      </c>
      <c r="E78" t="s">
        <v>11</v>
      </c>
      <c r="F78" t="s">
        <v>23</v>
      </c>
      <c r="H78" t="s">
        <v>11</v>
      </c>
      <c r="I78" t="s">
        <v>22</v>
      </c>
      <c r="J78" t="s">
        <v>11</v>
      </c>
      <c r="K78" t="s">
        <v>1721</v>
      </c>
      <c r="L78" t="s">
        <v>1720</v>
      </c>
      <c r="M78" t="s">
        <v>193</v>
      </c>
      <c r="N78" t="s">
        <v>11</v>
      </c>
      <c r="O78" t="s">
        <v>19</v>
      </c>
      <c r="R78" t="s">
        <v>11</v>
      </c>
      <c r="T78" t="s">
        <v>18</v>
      </c>
      <c r="X78" t="s">
        <v>11</v>
      </c>
    </row>
    <row r="79" spans="1:49" x14ac:dyDescent="0.4">
      <c r="A79" t="str">
        <f t="shared" si="48"/>
        <v>|ORI|赤|4|呪文|対象1体&amp;br;一時コントロール奪取|《[[反逆の行動]]》|</v>
      </c>
      <c r="B79" t="s">
        <v>16</v>
      </c>
      <c r="C79" t="str">
        <f t="shared" ref="C79:C90" si="49">AG79</f>
        <v>ORI</v>
      </c>
      <c r="D79">
        <f>IF(AG79="","",VLOOKUP(C79,[1]tnpl!$Z$1:$AA$11,2,TRUE))</f>
        <v>1</v>
      </c>
      <c r="E79" t="s">
        <v>16</v>
      </c>
      <c r="F79" t="str">
        <f t="shared" ref="F79:F90" si="50">AH79</f>
        <v>赤</v>
      </c>
      <c r="G79">
        <f>IF(AH79="","",VLOOKUP(F79,[1]tnpl!$X$1:$Y$16,2,TRUE))</f>
        <v>4</v>
      </c>
      <c r="H79" t="s">
        <v>16</v>
      </c>
      <c r="I79">
        <f t="shared" ref="I79:I90" si="51">AJ79</f>
        <v>4</v>
      </c>
      <c r="J79" t="s">
        <v>16</v>
      </c>
      <c r="K79">
        <f t="shared" ref="K79:K90" si="52">AU79</f>
        <v>0</v>
      </c>
      <c r="L79">
        <f t="shared" ref="L79:L90" si="53">AV79</f>
        <v>0</v>
      </c>
      <c r="M79" t="s">
        <v>192</v>
      </c>
      <c r="N79" t="s">
        <v>11</v>
      </c>
      <c r="O79" t="s">
        <v>202</v>
      </c>
      <c r="P79" t="s">
        <v>201</v>
      </c>
      <c r="Q79" t="s">
        <v>2113</v>
      </c>
      <c r="R79" t="s">
        <v>11</v>
      </c>
      <c r="S79" t="s">
        <v>32</v>
      </c>
      <c r="T79" t="str">
        <f t="shared" ref="T79:T90" si="54">AK79</f>
        <v>反逆の行動</v>
      </c>
      <c r="U79" t="str">
        <f t="shared" ref="U79:U90" si="55">IF(I79=0,"&gt;","")</f>
        <v/>
      </c>
      <c r="V79" t="str">
        <f>IF(I79=0,VLOOKUP(T79,[1]Sheet4!A:B,2,TRUE),"")</f>
        <v/>
      </c>
      <c r="W79" t="s">
        <v>12</v>
      </c>
      <c r="X79" t="s">
        <v>11</v>
      </c>
      <c r="Y79" s="6"/>
      <c r="Z79" s="11" t="s">
        <v>2140</v>
      </c>
      <c r="AA79" t="str">
        <f t="shared" ref="AA79:AA90" si="56">IF(SEARCH(LEFT($C$3,2),Z79,1)&lt;15,$C$3,"")</f>
        <v/>
      </c>
      <c r="AB79" t="str">
        <f t="shared" ref="AB79:AB90" si="57">IF(ISERR(SEARCH("召",Z79,1)),"","召喚")</f>
        <v/>
      </c>
      <c r="AC79" t="str">
        <f t="shared" ref="AC79:AC90" si="58">IF(ISERR(SEARCH("与",Z79,1)),"","与える")</f>
        <v/>
      </c>
      <c r="AD79" t="str">
        <f t="shared" ref="AD79:AD90" si="59">IF(ISERR(SEARCH("得",Z79,1)),"","得る")</f>
        <v>得る</v>
      </c>
      <c r="AE79" t="b">
        <f t="shared" ref="AE79:AE90" si="60">OR(AC79="与える",AD79="得る")</f>
        <v>1</v>
      </c>
      <c r="AF79" s="4">
        <v>146</v>
      </c>
      <c r="AG79" s="3" t="s">
        <v>152</v>
      </c>
      <c r="AH79" s="2" t="s">
        <v>8</v>
      </c>
      <c r="AI79" s="2" t="s">
        <v>272</v>
      </c>
      <c r="AJ79" s="2">
        <v>4</v>
      </c>
      <c r="AK79" s="2" t="s">
        <v>2142</v>
      </c>
      <c r="AL79" s="2" t="s">
        <v>2141</v>
      </c>
      <c r="AM79" s="2" t="s">
        <v>192</v>
      </c>
      <c r="AN79" s="2"/>
      <c r="AO79" s="2"/>
      <c r="AP79" s="2"/>
      <c r="AQ79" s="2" t="s">
        <v>2140</v>
      </c>
      <c r="AR79" s="2"/>
      <c r="AS79" s="2"/>
      <c r="AT79" s="2"/>
      <c r="AU79" s="2"/>
      <c r="AV79" s="2"/>
      <c r="AW79" s="2" t="s">
        <v>2140</v>
      </c>
    </row>
    <row r="80" spans="1:49" x14ac:dyDescent="0.4">
      <c r="A80" t="str">
        <f t="shared" si="48"/>
        <v>|ORI|赤|6|呪文|対象1体&amp;br;詠唱時：永続|《[[伝染性渇血症]]》|</v>
      </c>
      <c r="B80" t="s">
        <v>16</v>
      </c>
      <c r="C80" t="str">
        <f t="shared" si="49"/>
        <v>ORI</v>
      </c>
      <c r="D80">
        <f>IF(AG80="","",VLOOKUP(C80,[1]tnpl!$Z$1:$AA$11,2,TRUE))</f>
        <v>1</v>
      </c>
      <c r="E80" t="s">
        <v>16</v>
      </c>
      <c r="F80" t="str">
        <f t="shared" si="50"/>
        <v>赤</v>
      </c>
      <c r="G80">
        <f>IF(AH80="","",VLOOKUP(F80,[1]tnpl!$X$1:$Y$16,2,TRUE))</f>
        <v>4</v>
      </c>
      <c r="H80" t="s">
        <v>16</v>
      </c>
      <c r="I80">
        <f t="shared" si="51"/>
        <v>6</v>
      </c>
      <c r="J80" t="s">
        <v>16</v>
      </c>
      <c r="K80">
        <f t="shared" si="52"/>
        <v>0</v>
      </c>
      <c r="L80">
        <f t="shared" si="53"/>
        <v>0</v>
      </c>
      <c r="M80" t="s">
        <v>192</v>
      </c>
      <c r="N80" t="s">
        <v>11</v>
      </c>
      <c r="O80" t="s">
        <v>202</v>
      </c>
      <c r="P80" t="s">
        <v>201</v>
      </c>
      <c r="Q80" t="s">
        <v>211</v>
      </c>
      <c r="R80" t="s">
        <v>11</v>
      </c>
      <c r="S80" t="s">
        <v>32</v>
      </c>
      <c r="T80" t="str">
        <f t="shared" si="54"/>
        <v>伝染性渇血症</v>
      </c>
      <c r="U80" t="str">
        <f t="shared" si="55"/>
        <v/>
      </c>
      <c r="V80" t="str">
        <f>IF(I80=0,VLOOKUP(T80,[1]Sheet4!A:B,2,TRUE),"")</f>
        <v/>
      </c>
      <c r="W80" t="s">
        <v>12</v>
      </c>
      <c r="X80" t="s">
        <v>11</v>
      </c>
      <c r="Y80" s="6"/>
      <c r="Z80" s="11" t="s">
        <v>2137</v>
      </c>
      <c r="AA80" t="str">
        <f t="shared" si="56"/>
        <v/>
      </c>
      <c r="AB80" t="str">
        <f t="shared" si="57"/>
        <v/>
      </c>
      <c r="AC80" t="str">
        <f t="shared" si="58"/>
        <v>与える</v>
      </c>
      <c r="AD80" t="str">
        <f t="shared" si="59"/>
        <v/>
      </c>
      <c r="AE80" t="b">
        <f t="shared" si="60"/>
        <v>1</v>
      </c>
      <c r="AF80" s="4">
        <v>150</v>
      </c>
      <c r="AG80" s="3" t="s">
        <v>152</v>
      </c>
      <c r="AH80" s="2" t="s">
        <v>8</v>
      </c>
      <c r="AI80" s="2" t="s">
        <v>272</v>
      </c>
      <c r="AJ80" s="2">
        <v>6</v>
      </c>
      <c r="AK80" s="2" t="s">
        <v>2139</v>
      </c>
      <c r="AL80" s="2" t="s">
        <v>2138</v>
      </c>
      <c r="AM80" s="2" t="s">
        <v>192</v>
      </c>
      <c r="AN80" s="2"/>
      <c r="AO80" s="2"/>
      <c r="AP80" s="2"/>
      <c r="AQ80" s="2" t="s">
        <v>2137</v>
      </c>
      <c r="AR80" s="2"/>
      <c r="AS80" s="2"/>
      <c r="AT80" s="2"/>
      <c r="AU80" s="2"/>
      <c r="AV80" s="2"/>
      <c r="AW80" s="2" t="s">
        <v>2137</v>
      </c>
    </row>
    <row r="81" spans="1:49" x14ac:dyDescent="0.4">
      <c r="A81" t="str">
        <f t="shared" si="48"/>
        <v>|ORI|赤|10|サポート|トークンでないクリーチャー&amp;br;CIP時：ターン終了時まで|《[[炎影の妖術]]》|</v>
      </c>
      <c r="B81" t="s">
        <v>16</v>
      </c>
      <c r="C81" t="str">
        <f t="shared" si="49"/>
        <v>ORI</v>
      </c>
      <c r="D81">
        <f>IF(AG81="","",VLOOKUP(C81,[1]tnpl!$Z$1:$AA$11,2,TRUE))</f>
        <v>1</v>
      </c>
      <c r="E81" t="s">
        <v>16</v>
      </c>
      <c r="F81" t="str">
        <f t="shared" si="50"/>
        <v>赤</v>
      </c>
      <c r="G81">
        <f>IF(AH81="","",VLOOKUP(F81,[1]tnpl!$X$1:$Y$16,2,TRUE))</f>
        <v>4</v>
      </c>
      <c r="H81" t="s">
        <v>16</v>
      </c>
      <c r="I81">
        <f t="shared" si="51"/>
        <v>10</v>
      </c>
      <c r="J81" t="s">
        <v>16</v>
      </c>
      <c r="K81">
        <f t="shared" si="52"/>
        <v>0</v>
      </c>
      <c r="L81">
        <f t="shared" si="53"/>
        <v>0</v>
      </c>
      <c r="M81" t="s">
        <v>270</v>
      </c>
      <c r="N81" t="s">
        <v>11</v>
      </c>
      <c r="O81" t="s">
        <v>2108</v>
      </c>
      <c r="P81" t="s">
        <v>201</v>
      </c>
      <c r="Q81" t="s">
        <v>2136</v>
      </c>
      <c r="R81" t="s">
        <v>11</v>
      </c>
      <c r="S81" t="s">
        <v>32</v>
      </c>
      <c r="T81" t="str">
        <f t="shared" si="54"/>
        <v>炎影の妖術</v>
      </c>
      <c r="U81" t="str">
        <f t="shared" si="55"/>
        <v/>
      </c>
      <c r="V81" t="str">
        <f>IF(I81=0,VLOOKUP(T81,[1]Sheet4!A:B,2,TRUE),"")</f>
        <v/>
      </c>
      <c r="W81" t="s">
        <v>12</v>
      </c>
      <c r="X81" t="s">
        <v>11</v>
      </c>
      <c r="Y81" s="6"/>
      <c r="Z81" s="11" t="s">
        <v>1927</v>
      </c>
      <c r="AA81" t="str">
        <f t="shared" si="56"/>
        <v/>
      </c>
      <c r="AB81" t="str">
        <f t="shared" si="57"/>
        <v/>
      </c>
      <c r="AC81" t="str">
        <f t="shared" si="58"/>
        <v/>
      </c>
      <c r="AD81" t="str">
        <f t="shared" si="59"/>
        <v>得る</v>
      </c>
      <c r="AE81" t="b">
        <f t="shared" si="60"/>
        <v>1</v>
      </c>
      <c r="AF81" s="4">
        <v>159</v>
      </c>
      <c r="AG81" s="3" t="s">
        <v>152</v>
      </c>
      <c r="AH81" s="2" t="s">
        <v>8</v>
      </c>
      <c r="AI81" s="2" t="s">
        <v>7</v>
      </c>
      <c r="AJ81" s="2">
        <v>10</v>
      </c>
      <c r="AK81" s="2" t="s">
        <v>1929</v>
      </c>
      <c r="AL81" s="2" t="s">
        <v>1928</v>
      </c>
      <c r="AM81" s="2" t="s">
        <v>270</v>
      </c>
      <c r="AN81" s="2"/>
      <c r="AO81" s="2"/>
      <c r="AP81" s="2"/>
      <c r="AQ81" s="2" t="s">
        <v>1927</v>
      </c>
      <c r="AR81" s="2"/>
      <c r="AS81" s="2"/>
      <c r="AT81" s="2">
        <v>2</v>
      </c>
      <c r="AU81" s="2"/>
      <c r="AV81" s="2"/>
      <c r="AW81" s="2" t="s">
        <v>1927</v>
      </c>
    </row>
    <row r="82" spans="1:49" x14ac:dyDescent="0.4">
      <c r="A82" t="str">
        <f t="shared" si="48"/>
        <v>|BFZ|赤|8|呪文|対象1体&amp;br;詠唱時：永続|《[[ゴブリンの戦化粧]]》|</v>
      </c>
      <c r="B82" t="s">
        <v>16</v>
      </c>
      <c r="C82" t="str">
        <f t="shared" si="49"/>
        <v>BFZ</v>
      </c>
      <c r="D82">
        <f>IF(AG82="","",VLOOKUP(C82,[1]tnpl!$Z$1:$AA$11,2,TRUE))</f>
        <v>2</v>
      </c>
      <c r="E82" t="s">
        <v>16</v>
      </c>
      <c r="F82" t="str">
        <f t="shared" si="50"/>
        <v>赤</v>
      </c>
      <c r="G82">
        <f>IF(AH82="","",VLOOKUP(F82,[1]tnpl!$X$1:$Y$16,2,TRUE))</f>
        <v>4</v>
      </c>
      <c r="H82" t="s">
        <v>16</v>
      </c>
      <c r="I82">
        <f t="shared" si="51"/>
        <v>8</v>
      </c>
      <c r="J82" t="s">
        <v>16</v>
      </c>
      <c r="K82">
        <f t="shared" si="52"/>
        <v>0</v>
      </c>
      <c r="L82">
        <f t="shared" si="53"/>
        <v>0</v>
      </c>
      <c r="M82" t="s">
        <v>192</v>
      </c>
      <c r="N82" t="s">
        <v>11</v>
      </c>
      <c r="O82" t="s">
        <v>202</v>
      </c>
      <c r="P82" t="s">
        <v>201</v>
      </c>
      <c r="Q82" t="s">
        <v>211</v>
      </c>
      <c r="R82" t="s">
        <v>11</v>
      </c>
      <c r="S82" t="s">
        <v>32</v>
      </c>
      <c r="T82" t="str">
        <f t="shared" si="54"/>
        <v>ゴブリンの戦化粧</v>
      </c>
      <c r="U82" t="str">
        <f t="shared" si="55"/>
        <v/>
      </c>
      <c r="V82" t="str">
        <f>IF(I82=0,VLOOKUP(T82,[1]Sheet4!A:B,2,TRUE),"")</f>
        <v/>
      </c>
      <c r="W82" t="s">
        <v>12</v>
      </c>
      <c r="X82" t="s">
        <v>11</v>
      </c>
      <c r="Y82" s="6"/>
      <c r="Z82" s="11" t="s">
        <v>2133</v>
      </c>
      <c r="AA82" t="str">
        <f t="shared" si="56"/>
        <v/>
      </c>
      <c r="AB82" t="str">
        <f t="shared" si="57"/>
        <v/>
      </c>
      <c r="AC82" t="str">
        <f t="shared" si="58"/>
        <v>与える</v>
      </c>
      <c r="AD82" t="str">
        <f t="shared" si="59"/>
        <v/>
      </c>
      <c r="AE82" t="b">
        <f t="shared" si="60"/>
        <v>1</v>
      </c>
      <c r="AF82" s="4">
        <v>365</v>
      </c>
      <c r="AG82" s="3" t="s">
        <v>123</v>
      </c>
      <c r="AH82" s="2" t="s">
        <v>8</v>
      </c>
      <c r="AI82" s="2" t="s">
        <v>276</v>
      </c>
      <c r="AJ82" s="2">
        <v>8</v>
      </c>
      <c r="AK82" s="2" t="s">
        <v>2135</v>
      </c>
      <c r="AL82" s="2" t="s">
        <v>2134</v>
      </c>
      <c r="AM82" s="2" t="s">
        <v>192</v>
      </c>
      <c r="AN82" s="2"/>
      <c r="AO82" s="2"/>
      <c r="AP82" s="2"/>
      <c r="AQ82" s="2" t="s">
        <v>2133</v>
      </c>
      <c r="AR82" s="2"/>
      <c r="AS82" s="2"/>
      <c r="AT82" s="2"/>
      <c r="AU82" s="2"/>
      <c r="AV82" s="2"/>
      <c r="AW82" s="2" t="s">
        <v>2133</v>
      </c>
    </row>
    <row r="83" spans="1:49" x14ac:dyDescent="0.4">
      <c r="A83" t="str">
        <f t="shared" si="48"/>
        <v>|BFZ|赤|2|呪文|対象1体&amp;br;一時コントロール奪取|《[[敵対]]》|</v>
      </c>
      <c r="B83" t="s">
        <v>16</v>
      </c>
      <c r="C83" t="str">
        <f t="shared" si="49"/>
        <v>BFZ</v>
      </c>
      <c r="D83">
        <f>IF(AG83="","",VLOOKUP(C83,[1]tnpl!$Z$1:$AA$11,2,TRUE))</f>
        <v>2</v>
      </c>
      <c r="E83" t="s">
        <v>16</v>
      </c>
      <c r="F83" t="str">
        <f t="shared" si="50"/>
        <v>赤</v>
      </c>
      <c r="G83">
        <f>IF(AH83="","",VLOOKUP(F83,[1]tnpl!$X$1:$Y$16,2,TRUE))</f>
        <v>4</v>
      </c>
      <c r="H83" t="s">
        <v>16</v>
      </c>
      <c r="I83">
        <f t="shared" si="51"/>
        <v>2</v>
      </c>
      <c r="J83" t="s">
        <v>16</v>
      </c>
      <c r="K83">
        <f t="shared" si="52"/>
        <v>0</v>
      </c>
      <c r="L83">
        <f t="shared" si="53"/>
        <v>0</v>
      </c>
      <c r="M83" t="s">
        <v>192</v>
      </c>
      <c r="N83" t="s">
        <v>11</v>
      </c>
      <c r="O83" t="s">
        <v>202</v>
      </c>
      <c r="P83" t="s">
        <v>201</v>
      </c>
      <c r="Q83" t="s">
        <v>2113</v>
      </c>
      <c r="R83" t="s">
        <v>11</v>
      </c>
      <c r="S83" t="s">
        <v>32</v>
      </c>
      <c r="T83" t="str">
        <f t="shared" si="54"/>
        <v>敵対</v>
      </c>
      <c r="U83" t="str">
        <f t="shared" si="55"/>
        <v/>
      </c>
      <c r="V83" t="str">
        <f>IF(I83=0,VLOOKUP(T83,[1]Sheet4!A:B,2,TRUE),"")</f>
        <v/>
      </c>
      <c r="W83" t="s">
        <v>12</v>
      </c>
      <c r="X83" t="s">
        <v>11</v>
      </c>
      <c r="Y83" s="6"/>
      <c r="Z83" s="11" t="s">
        <v>2129</v>
      </c>
      <c r="AA83" t="str">
        <f t="shared" si="56"/>
        <v/>
      </c>
      <c r="AB83" t="str">
        <f t="shared" si="57"/>
        <v/>
      </c>
      <c r="AC83" t="str">
        <f t="shared" si="58"/>
        <v/>
      </c>
      <c r="AD83" t="str">
        <f t="shared" si="59"/>
        <v>得る</v>
      </c>
      <c r="AE83" t="b">
        <f t="shared" si="60"/>
        <v>1</v>
      </c>
      <c r="AF83" s="4">
        <v>379</v>
      </c>
      <c r="AG83" s="3" t="s">
        <v>123</v>
      </c>
      <c r="AH83" s="2" t="s">
        <v>8</v>
      </c>
      <c r="AI83" s="2" t="s">
        <v>272</v>
      </c>
      <c r="AJ83" s="2">
        <v>2</v>
      </c>
      <c r="AK83" s="2" t="s">
        <v>2132</v>
      </c>
      <c r="AL83" s="2" t="s">
        <v>2131</v>
      </c>
      <c r="AM83" s="2" t="s">
        <v>192</v>
      </c>
      <c r="AN83" s="2"/>
      <c r="AO83" s="2"/>
      <c r="AP83" s="2"/>
      <c r="AQ83" s="2" t="s">
        <v>1389</v>
      </c>
      <c r="AR83" s="2" t="s">
        <v>2130</v>
      </c>
      <c r="AS83" s="2"/>
      <c r="AT83" s="2"/>
      <c r="AU83" s="2"/>
      <c r="AV83" s="2"/>
      <c r="AW83" s="2" t="s">
        <v>2129</v>
      </c>
    </row>
    <row r="84" spans="1:49" x14ac:dyDescent="0.4">
      <c r="A84" t="str">
        <f t="shared" si="48"/>
        <v>|OGW|無色|8|サポート|最初のクリーチャー&amp;br;これがいる間|《[[闊歩するものの装具]]》|</v>
      </c>
      <c r="B84" t="s">
        <v>16</v>
      </c>
      <c r="C84" t="str">
        <f t="shared" si="49"/>
        <v>OGW</v>
      </c>
      <c r="D84">
        <f>IF(AG84="","",VLOOKUP(C84,[1]tnpl!$Z$1:$AA$11,2,TRUE))</f>
        <v>3</v>
      </c>
      <c r="E84" t="s">
        <v>16</v>
      </c>
      <c r="F84" t="str">
        <f t="shared" si="50"/>
        <v>無色</v>
      </c>
      <c r="G84">
        <f>IF(AH84="","",VLOOKUP(F84,[1]tnpl!$X$1:$Y$16,2,TRUE))</f>
        <v>16</v>
      </c>
      <c r="H84" t="s">
        <v>16</v>
      </c>
      <c r="I84">
        <f t="shared" si="51"/>
        <v>8</v>
      </c>
      <c r="J84" t="s">
        <v>16</v>
      </c>
      <c r="K84">
        <f t="shared" si="52"/>
        <v>0</v>
      </c>
      <c r="L84">
        <f t="shared" si="53"/>
        <v>0</v>
      </c>
      <c r="M84" t="s">
        <v>270</v>
      </c>
      <c r="N84" t="s">
        <v>11</v>
      </c>
      <c r="O84" t="s">
        <v>296</v>
      </c>
      <c r="P84" t="s">
        <v>201</v>
      </c>
      <c r="Q84" t="s">
        <v>2119</v>
      </c>
      <c r="R84" t="s">
        <v>11</v>
      </c>
      <c r="S84" t="s">
        <v>32</v>
      </c>
      <c r="T84" t="str">
        <f t="shared" si="54"/>
        <v>闊歩するものの装具</v>
      </c>
      <c r="U84" t="str">
        <f t="shared" si="55"/>
        <v/>
      </c>
      <c r="V84" t="str">
        <f>IF(I84=0,VLOOKUP(T84,[1]Sheet4!A:B,2,TRUE),"")</f>
        <v/>
      </c>
      <c r="W84" t="s">
        <v>12</v>
      </c>
      <c r="X84" t="s">
        <v>11</v>
      </c>
      <c r="Y84" s="6"/>
      <c r="Z84" s="11" t="s">
        <v>2126</v>
      </c>
      <c r="AA84" t="str">
        <f t="shared" si="56"/>
        <v/>
      </c>
      <c r="AB84" t="str">
        <f t="shared" si="57"/>
        <v/>
      </c>
      <c r="AC84" t="str">
        <f t="shared" si="58"/>
        <v/>
      </c>
      <c r="AD84" t="str">
        <f t="shared" si="59"/>
        <v>得る</v>
      </c>
      <c r="AE84" t="b">
        <f t="shared" si="60"/>
        <v>1</v>
      </c>
      <c r="AF84" s="4">
        <v>532</v>
      </c>
      <c r="AG84" s="3" t="s">
        <v>119</v>
      </c>
      <c r="AH84" s="2" t="s">
        <v>50</v>
      </c>
      <c r="AI84" s="2" t="s">
        <v>272</v>
      </c>
      <c r="AJ84" s="2">
        <v>8</v>
      </c>
      <c r="AK84" s="2" t="s">
        <v>2128</v>
      </c>
      <c r="AL84" s="2" t="s">
        <v>2127</v>
      </c>
      <c r="AM84" s="2" t="s">
        <v>270</v>
      </c>
      <c r="AN84" s="2"/>
      <c r="AO84" s="2"/>
      <c r="AP84" s="2"/>
      <c r="AQ84" s="2" t="s">
        <v>2126</v>
      </c>
      <c r="AR84" s="2"/>
      <c r="AS84" s="2"/>
      <c r="AT84" s="2">
        <v>2</v>
      </c>
      <c r="AU84" s="2"/>
      <c r="AV84" s="2"/>
      <c r="AW84" s="2" t="s">
        <v>2126</v>
      </c>
    </row>
    <row r="85" spans="1:49" x14ac:dyDescent="0.4">
      <c r="A85" t="str">
        <f t="shared" si="48"/>
        <v>|SOI|無色|1|呪文|対象1体&amp;br;詠唱時：永続|《[[憑依の外套]]》|</v>
      </c>
      <c r="B85" t="s">
        <v>16</v>
      </c>
      <c r="C85" t="str">
        <f t="shared" si="49"/>
        <v>SOI</v>
      </c>
      <c r="D85">
        <f>IF(AG85="","",VLOOKUP(C85,[1]tnpl!$Z$1:$AA$11,2,TRUE))</f>
        <v>4</v>
      </c>
      <c r="E85" t="s">
        <v>16</v>
      </c>
      <c r="F85" t="str">
        <f t="shared" si="50"/>
        <v>無色</v>
      </c>
      <c r="G85">
        <f>IF(AH85="","",VLOOKUP(F85,[1]tnpl!$X$1:$Y$16,2,TRUE))</f>
        <v>16</v>
      </c>
      <c r="H85" t="s">
        <v>16</v>
      </c>
      <c r="I85">
        <f t="shared" si="51"/>
        <v>1</v>
      </c>
      <c r="J85" t="s">
        <v>16</v>
      </c>
      <c r="K85">
        <f t="shared" si="52"/>
        <v>0</v>
      </c>
      <c r="L85">
        <f t="shared" si="53"/>
        <v>0</v>
      </c>
      <c r="M85" t="s">
        <v>192</v>
      </c>
      <c r="N85" t="s">
        <v>11</v>
      </c>
      <c r="O85" t="s">
        <v>202</v>
      </c>
      <c r="P85" t="s">
        <v>201</v>
      </c>
      <c r="Q85" t="s">
        <v>211</v>
      </c>
      <c r="R85" t="s">
        <v>11</v>
      </c>
      <c r="S85" t="s">
        <v>32</v>
      </c>
      <c r="T85" t="str">
        <f t="shared" si="54"/>
        <v>憑依の外套</v>
      </c>
      <c r="U85" t="str">
        <f t="shared" si="55"/>
        <v/>
      </c>
      <c r="V85" t="str">
        <f>IF(I85=0,VLOOKUP(T85,[1]Sheet4!A:B,2,TRUE),"")</f>
        <v/>
      </c>
      <c r="W85" t="s">
        <v>12</v>
      </c>
      <c r="X85" t="s">
        <v>11</v>
      </c>
      <c r="Y85" s="6"/>
      <c r="Z85" s="11" t="s">
        <v>300</v>
      </c>
      <c r="AA85" t="str">
        <f t="shared" si="56"/>
        <v/>
      </c>
      <c r="AB85" t="str">
        <f t="shared" si="57"/>
        <v/>
      </c>
      <c r="AC85" t="str">
        <f t="shared" si="58"/>
        <v/>
      </c>
      <c r="AD85" t="str">
        <f t="shared" si="59"/>
        <v>得る</v>
      </c>
      <c r="AE85" t="b">
        <f t="shared" si="60"/>
        <v>1</v>
      </c>
      <c r="AF85" s="4">
        <v>749</v>
      </c>
      <c r="AG85" s="3" t="s">
        <v>87</v>
      </c>
      <c r="AH85" s="2" t="s">
        <v>50</v>
      </c>
      <c r="AI85" s="2" t="s">
        <v>7</v>
      </c>
      <c r="AJ85" s="2">
        <v>1</v>
      </c>
      <c r="AK85" s="2" t="s">
        <v>301</v>
      </c>
      <c r="AL85" s="2" t="s">
        <v>1743</v>
      </c>
      <c r="AM85" s="2" t="s">
        <v>192</v>
      </c>
      <c r="AN85" s="2"/>
      <c r="AO85" s="2"/>
      <c r="AP85" s="2"/>
      <c r="AQ85" s="2" t="s">
        <v>300</v>
      </c>
      <c r="AR85" s="2"/>
      <c r="AS85" s="2"/>
      <c r="AT85" s="2"/>
      <c r="AU85" s="2"/>
      <c r="AV85" s="2"/>
      <c r="AW85" s="2" t="s">
        <v>300</v>
      </c>
    </row>
    <row r="86" spans="1:49" x14ac:dyDescent="0.4">
      <c r="A86" t="str">
        <f t="shared" si="48"/>
        <v>|AER|赤|6|呪文|対象の機体&amp;br;一時コントロール奪取|《[[カーリ・ゼヴの巧技]]》|</v>
      </c>
      <c r="B86" t="s">
        <v>16</v>
      </c>
      <c r="C86" t="str">
        <f t="shared" si="49"/>
        <v>AER</v>
      </c>
      <c r="D86">
        <f>IF(AG86="","",VLOOKUP(C86,[1]tnpl!$Z$1:$AA$11,2,TRUE))</f>
        <v>7</v>
      </c>
      <c r="E86" t="s">
        <v>16</v>
      </c>
      <c r="F86" t="str">
        <f t="shared" si="50"/>
        <v>赤</v>
      </c>
      <c r="G86">
        <f>IF(AH86="","",VLOOKUP(F86,[1]tnpl!$X$1:$Y$16,2,TRUE))</f>
        <v>4</v>
      </c>
      <c r="H86" t="s">
        <v>16</v>
      </c>
      <c r="I86">
        <f t="shared" si="51"/>
        <v>6</v>
      </c>
      <c r="J86" t="s">
        <v>16</v>
      </c>
      <c r="K86">
        <f t="shared" si="52"/>
        <v>0</v>
      </c>
      <c r="L86">
        <f t="shared" si="53"/>
        <v>0</v>
      </c>
      <c r="M86" t="s">
        <v>192</v>
      </c>
      <c r="N86" t="s">
        <v>11</v>
      </c>
      <c r="O86" t="s">
        <v>2125</v>
      </c>
      <c r="P86" t="s">
        <v>201</v>
      </c>
      <c r="Q86" t="s">
        <v>2113</v>
      </c>
      <c r="R86" t="s">
        <v>11</v>
      </c>
      <c r="S86" t="s">
        <v>32</v>
      </c>
      <c r="T86" t="str">
        <f t="shared" si="54"/>
        <v>カーリ・ゼヴの巧技</v>
      </c>
      <c r="U86" t="str">
        <f t="shared" si="55"/>
        <v/>
      </c>
      <c r="V86" t="str">
        <f>IF(I86=0,VLOOKUP(T86,[1]Sheet4!A:B,2,TRUE),"")</f>
        <v/>
      </c>
      <c r="W86" t="s">
        <v>12</v>
      </c>
      <c r="X86" t="s">
        <v>11</v>
      </c>
      <c r="Y86" s="6"/>
      <c r="Z86" s="11" t="s">
        <v>2122</v>
      </c>
      <c r="AA86" t="str">
        <f t="shared" si="56"/>
        <v/>
      </c>
      <c r="AB86" t="str">
        <f t="shared" si="57"/>
        <v/>
      </c>
      <c r="AC86" t="str">
        <f t="shared" si="58"/>
        <v/>
      </c>
      <c r="AD86" t="str">
        <f t="shared" si="59"/>
        <v>得る</v>
      </c>
      <c r="AE86" t="b">
        <f t="shared" si="60"/>
        <v>1</v>
      </c>
      <c r="AF86" s="4">
        <v>1052</v>
      </c>
      <c r="AG86" s="3" t="s">
        <v>46</v>
      </c>
      <c r="AH86" s="2" t="s">
        <v>8</v>
      </c>
      <c r="AI86" s="2" t="s">
        <v>7</v>
      </c>
      <c r="AJ86" s="2">
        <v>6</v>
      </c>
      <c r="AK86" s="2" t="s">
        <v>2124</v>
      </c>
      <c r="AL86" s="2" t="s">
        <v>2123</v>
      </c>
      <c r="AM86" s="2" t="s">
        <v>192</v>
      </c>
      <c r="AN86" s="2"/>
      <c r="AO86" s="2"/>
      <c r="AP86" s="2"/>
      <c r="AQ86" s="2" t="s">
        <v>2122</v>
      </c>
      <c r="AR86" s="2"/>
      <c r="AS86" s="2"/>
      <c r="AT86" s="2"/>
      <c r="AU86" s="2"/>
      <c r="AV86" s="2"/>
      <c r="AW86" s="2" t="s">
        <v>2122</v>
      </c>
    </row>
    <row r="87" spans="1:49" x14ac:dyDescent="0.4">
      <c r="A87" t="str">
        <f t="shared" si="48"/>
        <v>|KLDM|無色|5|サポート|最初のクリーチャー&amp;br;これがいる間|《[[稲妻のすね当て]]》|</v>
      </c>
      <c r="B87" t="s">
        <v>16</v>
      </c>
      <c r="C87" t="str">
        <f t="shared" si="49"/>
        <v>KLDM</v>
      </c>
      <c r="D87">
        <f>IF(AG87="","",VLOOKUP(C87,[1]tnpl!$Z$1:$AA$11,2,TRUE))</f>
        <v>9</v>
      </c>
      <c r="E87" t="s">
        <v>16</v>
      </c>
      <c r="F87" t="str">
        <f t="shared" si="50"/>
        <v>無色</v>
      </c>
      <c r="G87">
        <f>IF(AH87="","",VLOOKUP(F87,[1]tnpl!$X$1:$Y$16,2,TRUE))</f>
        <v>16</v>
      </c>
      <c r="H87" t="s">
        <v>16</v>
      </c>
      <c r="I87">
        <f t="shared" si="51"/>
        <v>5</v>
      </c>
      <c r="J87" t="s">
        <v>16</v>
      </c>
      <c r="K87">
        <f t="shared" si="52"/>
        <v>0</v>
      </c>
      <c r="L87">
        <f t="shared" si="53"/>
        <v>0</v>
      </c>
      <c r="M87" t="s">
        <v>270</v>
      </c>
      <c r="N87" t="s">
        <v>11</v>
      </c>
      <c r="O87" t="s">
        <v>296</v>
      </c>
      <c r="P87" t="s">
        <v>201</v>
      </c>
      <c r="Q87" t="s">
        <v>2119</v>
      </c>
      <c r="R87" t="s">
        <v>11</v>
      </c>
      <c r="S87" t="s">
        <v>32</v>
      </c>
      <c r="T87" t="str">
        <f t="shared" si="54"/>
        <v>稲妻のすね当て</v>
      </c>
      <c r="U87" t="str">
        <f t="shared" si="55"/>
        <v/>
      </c>
      <c r="V87" t="str">
        <f>IF(I87=0,VLOOKUP(T87,[1]Sheet4!A:B,2,TRUE),"")</f>
        <v/>
      </c>
      <c r="W87" t="s">
        <v>12</v>
      </c>
      <c r="X87" t="s">
        <v>11</v>
      </c>
      <c r="Y87" s="6"/>
      <c r="Z87" s="11" t="s">
        <v>1302</v>
      </c>
      <c r="AA87" t="str">
        <f t="shared" si="56"/>
        <v/>
      </c>
      <c r="AB87" t="str">
        <f t="shared" si="57"/>
        <v/>
      </c>
      <c r="AC87" t="str">
        <f t="shared" si="58"/>
        <v/>
      </c>
      <c r="AD87" t="str">
        <f t="shared" si="59"/>
        <v>得る</v>
      </c>
      <c r="AE87" t="b">
        <f t="shared" si="60"/>
        <v>1</v>
      </c>
      <c r="AF87" s="4">
        <v>1092</v>
      </c>
      <c r="AG87" s="3" t="s">
        <v>176</v>
      </c>
      <c r="AH87" s="2" t="s">
        <v>50</v>
      </c>
      <c r="AI87" s="2" t="s">
        <v>698</v>
      </c>
      <c r="AJ87" s="2">
        <v>5</v>
      </c>
      <c r="AK87" s="2" t="s">
        <v>1304</v>
      </c>
      <c r="AL87" s="2" t="s">
        <v>1303</v>
      </c>
      <c r="AM87" s="2" t="s">
        <v>270</v>
      </c>
      <c r="AN87" s="2"/>
      <c r="AO87" s="2"/>
      <c r="AP87" s="2"/>
      <c r="AQ87" s="2" t="s">
        <v>2121</v>
      </c>
      <c r="AR87" s="2" t="s">
        <v>2120</v>
      </c>
      <c r="AS87" s="2"/>
      <c r="AT87" s="2">
        <v>2</v>
      </c>
      <c r="AU87" s="2"/>
      <c r="AV87" s="2"/>
      <c r="AW87" s="2" t="s">
        <v>1302</v>
      </c>
    </row>
    <row r="88" spans="1:49" x14ac:dyDescent="0.4">
      <c r="A88" t="str">
        <f t="shared" si="48"/>
        <v>|AKH|赤|6|サポート|最初のクリーチャー&amp;br;これがいる間|《[[激情のカルトーシュ]]》|</v>
      </c>
      <c r="B88" t="s">
        <v>16</v>
      </c>
      <c r="C88" t="str">
        <f t="shared" si="49"/>
        <v>AKH</v>
      </c>
      <c r="D88">
        <f>IF(AG88="","",VLOOKUP(C88,[1]tnpl!$Z$1:$AA$11,2,TRUE))</f>
        <v>10</v>
      </c>
      <c r="E88" t="s">
        <v>16</v>
      </c>
      <c r="F88" t="str">
        <f t="shared" si="50"/>
        <v>赤</v>
      </c>
      <c r="G88">
        <f>IF(AH88="","",VLOOKUP(F88,[1]tnpl!$X$1:$Y$16,2,TRUE))</f>
        <v>4</v>
      </c>
      <c r="H88" t="s">
        <v>16</v>
      </c>
      <c r="I88">
        <f t="shared" si="51"/>
        <v>6</v>
      </c>
      <c r="J88" t="s">
        <v>16</v>
      </c>
      <c r="K88">
        <f t="shared" si="52"/>
        <v>0</v>
      </c>
      <c r="L88">
        <f t="shared" si="53"/>
        <v>0</v>
      </c>
      <c r="M88" t="s">
        <v>270</v>
      </c>
      <c r="N88" t="s">
        <v>11</v>
      </c>
      <c r="O88" t="s">
        <v>296</v>
      </c>
      <c r="P88" t="s">
        <v>201</v>
      </c>
      <c r="Q88" t="s">
        <v>2119</v>
      </c>
      <c r="R88" t="s">
        <v>11</v>
      </c>
      <c r="S88" t="s">
        <v>32</v>
      </c>
      <c r="T88" t="str">
        <f t="shared" si="54"/>
        <v>激情のカルトーシュ</v>
      </c>
      <c r="U88" t="str">
        <f t="shared" si="55"/>
        <v/>
      </c>
      <c r="V88" t="str">
        <f>IF(I88=0,VLOOKUP(T88,[1]Sheet4!A:B,2,TRUE),"")</f>
        <v/>
      </c>
      <c r="W88" t="s">
        <v>12</v>
      </c>
      <c r="X88" t="s">
        <v>11</v>
      </c>
      <c r="Y88" s="6"/>
      <c r="Z88" s="11" t="s">
        <v>2114</v>
      </c>
      <c r="AA88" t="str">
        <f t="shared" si="56"/>
        <v/>
      </c>
      <c r="AB88" t="str">
        <f t="shared" si="57"/>
        <v/>
      </c>
      <c r="AC88" t="str">
        <f t="shared" si="58"/>
        <v/>
      </c>
      <c r="AD88" t="str">
        <f t="shared" si="59"/>
        <v>得る</v>
      </c>
      <c r="AE88" t="b">
        <f t="shared" si="60"/>
        <v>1</v>
      </c>
      <c r="AF88" s="4">
        <v>1187</v>
      </c>
      <c r="AG88" s="3" t="s">
        <v>34</v>
      </c>
      <c r="AH88" s="2" t="s">
        <v>8</v>
      </c>
      <c r="AI88" s="2" t="s">
        <v>276</v>
      </c>
      <c r="AJ88" s="2">
        <v>6</v>
      </c>
      <c r="AK88" s="2" t="s">
        <v>2118</v>
      </c>
      <c r="AL88" s="2" t="s">
        <v>2117</v>
      </c>
      <c r="AM88" s="2" t="s">
        <v>270</v>
      </c>
      <c r="AN88" s="2"/>
      <c r="AO88" s="2"/>
      <c r="AP88" s="2"/>
      <c r="AQ88" s="2" t="s">
        <v>2116</v>
      </c>
      <c r="AR88" s="2" t="s">
        <v>2115</v>
      </c>
      <c r="AS88" s="2"/>
      <c r="AT88" s="2">
        <v>3</v>
      </c>
      <c r="AU88" s="2"/>
      <c r="AV88" s="2"/>
      <c r="AW88" s="2" t="s">
        <v>2114</v>
      </c>
    </row>
    <row r="89" spans="1:49" x14ac:dyDescent="0.4">
      <c r="A89" t="str">
        <f t="shared" si="48"/>
        <v>|AKH|赤|8|呪文|対象1体&amp;br;一時コントロール奪取|《[[結束の限界]]》|</v>
      </c>
      <c r="B89" t="s">
        <v>16</v>
      </c>
      <c r="C89" t="str">
        <f t="shared" si="49"/>
        <v>AKH</v>
      </c>
      <c r="D89">
        <f>IF(AG89="","",VLOOKUP(C89,[1]tnpl!$Z$1:$AA$11,2,TRUE))</f>
        <v>10</v>
      </c>
      <c r="E89" t="s">
        <v>16</v>
      </c>
      <c r="F89" t="str">
        <f t="shared" si="50"/>
        <v>赤</v>
      </c>
      <c r="G89">
        <f>IF(AH89="","",VLOOKUP(F89,[1]tnpl!$X$1:$Y$16,2,TRUE))</f>
        <v>4</v>
      </c>
      <c r="H89" t="s">
        <v>16</v>
      </c>
      <c r="I89">
        <f t="shared" si="51"/>
        <v>8</v>
      </c>
      <c r="J89" t="s">
        <v>16</v>
      </c>
      <c r="K89">
        <f t="shared" si="52"/>
        <v>0</v>
      </c>
      <c r="L89">
        <f t="shared" si="53"/>
        <v>0</v>
      </c>
      <c r="M89" t="s">
        <v>192</v>
      </c>
      <c r="N89" t="s">
        <v>11</v>
      </c>
      <c r="O89" t="s">
        <v>202</v>
      </c>
      <c r="P89" t="s">
        <v>201</v>
      </c>
      <c r="Q89" t="s">
        <v>2113</v>
      </c>
      <c r="R89" t="s">
        <v>11</v>
      </c>
      <c r="S89" t="s">
        <v>32</v>
      </c>
      <c r="T89" t="str">
        <f t="shared" si="54"/>
        <v>結束の限界</v>
      </c>
      <c r="U89" t="str">
        <f t="shared" si="55"/>
        <v/>
      </c>
      <c r="V89" t="str">
        <f>IF(I89=0,VLOOKUP(T89,[1]Sheet4!A:B,2,TRUE),"")</f>
        <v/>
      </c>
      <c r="W89" t="s">
        <v>12</v>
      </c>
      <c r="X89" t="s">
        <v>11</v>
      </c>
      <c r="Y89" s="6"/>
      <c r="Z89" s="11" t="s">
        <v>2109</v>
      </c>
      <c r="AA89" t="str">
        <f t="shared" si="56"/>
        <v/>
      </c>
      <c r="AB89" t="str">
        <f t="shared" si="57"/>
        <v/>
      </c>
      <c r="AC89" t="str">
        <f t="shared" si="58"/>
        <v/>
      </c>
      <c r="AD89" t="str">
        <f t="shared" si="59"/>
        <v>得る</v>
      </c>
      <c r="AE89" t="b">
        <f t="shared" si="60"/>
        <v>1</v>
      </c>
      <c r="AF89" s="4">
        <v>1192</v>
      </c>
      <c r="AG89" s="3" t="s">
        <v>34</v>
      </c>
      <c r="AH89" s="2" t="s">
        <v>8</v>
      </c>
      <c r="AI89" s="2" t="s">
        <v>272</v>
      </c>
      <c r="AJ89" s="2">
        <v>8</v>
      </c>
      <c r="AK89" s="2" t="s">
        <v>2112</v>
      </c>
      <c r="AL89" s="2" t="s">
        <v>2111</v>
      </c>
      <c r="AM89" s="2" t="s">
        <v>192</v>
      </c>
      <c r="AN89" s="2"/>
      <c r="AO89" s="2"/>
      <c r="AP89" s="2"/>
      <c r="AQ89" s="2" t="s">
        <v>2110</v>
      </c>
      <c r="AR89" s="2" t="s">
        <v>1901</v>
      </c>
      <c r="AS89" s="2"/>
      <c r="AT89" s="2"/>
      <c r="AU89" s="2"/>
      <c r="AV89" s="2"/>
      <c r="AW89" s="2" t="s">
        <v>2109</v>
      </c>
    </row>
    <row r="90" spans="1:49" x14ac:dyDescent="0.4">
      <c r="A90" t="str">
        <f t="shared" si="48"/>
        <v>|AKH|赤|5|サポート|トークンでないクリーチャー&amp;br;CIP時：永続|《[[ハゾレトの指名]]》|</v>
      </c>
      <c r="B90" t="s">
        <v>16</v>
      </c>
      <c r="C90" t="str">
        <f t="shared" si="49"/>
        <v>AKH</v>
      </c>
      <c r="D90">
        <f>IF(AG90="","",VLOOKUP(C90,[1]tnpl!$Z$1:$AA$11,2,TRUE))</f>
        <v>10</v>
      </c>
      <c r="E90" t="s">
        <v>16</v>
      </c>
      <c r="F90" t="str">
        <f t="shared" si="50"/>
        <v>赤</v>
      </c>
      <c r="G90">
        <f>IF(AH90="","",VLOOKUP(F90,[1]tnpl!$X$1:$Y$16,2,TRUE))</f>
        <v>4</v>
      </c>
      <c r="H90" t="s">
        <v>16</v>
      </c>
      <c r="I90">
        <f t="shared" si="51"/>
        <v>5</v>
      </c>
      <c r="J90" t="s">
        <v>16</v>
      </c>
      <c r="K90">
        <f t="shared" si="52"/>
        <v>0</v>
      </c>
      <c r="L90">
        <f t="shared" si="53"/>
        <v>0</v>
      </c>
      <c r="M90" t="s">
        <v>270</v>
      </c>
      <c r="N90" t="s">
        <v>11</v>
      </c>
      <c r="O90" t="s">
        <v>2108</v>
      </c>
      <c r="P90" t="s">
        <v>201</v>
      </c>
      <c r="Q90" t="s">
        <v>2107</v>
      </c>
      <c r="R90" t="s">
        <v>11</v>
      </c>
      <c r="S90" t="s">
        <v>32</v>
      </c>
      <c r="T90" t="str">
        <f t="shared" si="54"/>
        <v>ハゾレトの指名</v>
      </c>
      <c r="U90" t="str">
        <f t="shared" si="55"/>
        <v/>
      </c>
      <c r="V90" t="str">
        <f>IF(I90=0,VLOOKUP(T90,[1]Sheet4!A:B,2,TRUE),"")</f>
        <v/>
      </c>
      <c r="W90" t="s">
        <v>12</v>
      </c>
      <c r="X90" t="s">
        <v>11</v>
      </c>
      <c r="Y90" s="6"/>
      <c r="Z90" s="11" t="s">
        <v>2104</v>
      </c>
      <c r="AA90" t="str">
        <f t="shared" si="56"/>
        <v/>
      </c>
      <c r="AB90" t="str">
        <f t="shared" si="57"/>
        <v/>
      </c>
      <c r="AC90" t="str">
        <f t="shared" si="58"/>
        <v/>
      </c>
      <c r="AD90" t="str">
        <f t="shared" si="59"/>
        <v>得る</v>
      </c>
      <c r="AE90" t="b">
        <f t="shared" si="60"/>
        <v>1</v>
      </c>
      <c r="AF90" s="4">
        <v>1196</v>
      </c>
      <c r="AG90" s="3" t="s">
        <v>34</v>
      </c>
      <c r="AH90" s="2" t="s">
        <v>8</v>
      </c>
      <c r="AI90" s="2" t="s">
        <v>7</v>
      </c>
      <c r="AJ90" s="2">
        <v>5</v>
      </c>
      <c r="AK90" s="2" t="s">
        <v>2106</v>
      </c>
      <c r="AL90" s="2" t="s">
        <v>2105</v>
      </c>
      <c r="AM90" s="2" t="s">
        <v>270</v>
      </c>
      <c r="AN90" s="2"/>
      <c r="AO90" s="2"/>
      <c r="AP90" s="2"/>
      <c r="AQ90" s="2" t="s">
        <v>2104</v>
      </c>
      <c r="AR90" s="2"/>
      <c r="AS90" s="2"/>
      <c r="AT90" s="2">
        <v>3</v>
      </c>
      <c r="AU90" s="2"/>
      <c r="AV90" s="2"/>
      <c r="AW90" s="2" t="s">
        <v>2104</v>
      </c>
    </row>
    <row r="91" spans="1:49" x14ac:dyDescent="0.4">
      <c r="Y91" s="6"/>
      <c r="Z91"/>
    </row>
    <row r="93" spans="1:49" x14ac:dyDescent="0.4">
      <c r="A93" t="str">
        <f>B93&amp;C93&amp;E93&amp;F93&amp;H93&amp;I93&amp;J93&amp;M93&amp;N93&amp;O93&amp;P93&amp;Q93&amp;R93&amp;S93&amp;T93&amp;U93&amp;V93&amp;W93&amp;X93&amp;Y93</f>
        <v>*速攻を持つトークンを召喚するカード</v>
      </c>
      <c r="B93" t="s">
        <v>188</v>
      </c>
      <c r="F93" t="str">
        <f>$C$4</f>
        <v>速攻</v>
      </c>
      <c r="M93" t="s">
        <v>1724</v>
      </c>
    </row>
    <row r="94" spans="1:49" x14ac:dyDescent="0.4">
      <c r="A94" t="str">
        <f>B94&amp;C94&amp;E94&amp;F94&amp;H94&amp;I94&amp;J94&amp;M94&amp;N94&amp;O94&amp;P94&amp;Q94&amp;R94&amp;S94&amp;T94&amp;V94&amp;W94&amp;X94&amp;Y94</f>
        <v>覚醒による速攻トークン生成は[[覚醒一覧]]へ</v>
      </c>
      <c r="C94" t="s">
        <v>2103</v>
      </c>
    </row>
    <row r="95" spans="1:49" x14ac:dyDescent="0.4">
      <c r="A95" t="str">
        <f>B95&amp;C95&amp;E95&amp;F95&amp;H95&amp;I95&amp;J95&amp;M95&amp;N95&amp;O95&amp;P95&amp;Q95&amp;R95&amp;S95&amp;T95&amp;U95&amp;V95&amp;W95&amp;X95&amp;Y95</f>
        <v>|LEFT:50|LEFT:50|LEFT:50|LEFT:120|LEFT:250|LEFT:250|c</v>
      </c>
      <c r="B95" t="s">
        <v>11</v>
      </c>
      <c r="C95" t="s">
        <v>28</v>
      </c>
      <c r="E95" t="s">
        <v>11</v>
      </c>
      <c r="F95" t="s">
        <v>28</v>
      </c>
      <c r="H95" t="s">
        <v>11</v>
      </c>
      <c r="I95" t="s">
        <v>28</v>
      </c>
      <c r="J95" t="s">
        <v>11</v>
      </c>
      <c r="M95" t="s">
        <v>1723</v>
      </c>
      <c r="N95" t="s">
        <v>11</v>
      </c>
      <c r="O95" t="s">
        <v>194</v>
      </c>
      <c r="R95" t="s">
        <v>11</v>
      </c>
      <c r="T95" t="s">
        <v>194</v>
      </c>
      <c r="X95" t="s">
        <v>11</v>
      </c>
      <c r="Y95" t="s">
        <v>25</v>
      </c>
    </row>
    <row r="96" spans="1:49" x14ac:dyDescent="0.4">
      <c r="A96" t="str">
        <f>B96&amp;C96&amp;E96&amp;F96&amp;H96&amp;I96&amp;J96&amp;M96&amp;N96&amp;O96&amp;P96&amp;Q96&amp;R96&amp;S96&amp;T96&amp;U96&amp;V96&amp;W96&amp;X96&amp;Y96</f>
        <v>|セット|色|コスト|カード種|能力|カード名|</v>
      </c>
      <c r="B96" t="s">
        <v>11</v>
      </c>
      <c r="C96" t="s">
        <v>1722</v>
      </c>
      <c r="E96" t="s">
        <v>11</v>
      </c>
      <c r="F96" t="s">
        <v>23</v>
      </c>
      <c r="H96" t="s">
        <v>11</v>
      </c>
      <c r="I96" t="s">
        <v>22</v>
      </c>
      <c r="J96" t="s">
        <v>11</v>
      </c>
      <c r="K96" t="s">
        <v>1721</v>
      </c>
      <c r="L96" t="s">
        <v>1720</v>
      </c>
      <c r="M96" t="s">
        <v>193</v>
      </c>
      <c r="N96" t="s">
        <v>11</v>
      </c>
      <c r="O96" t="s">
        <v>19</v>
      </c>
      <c r="R96" t="s">
        <v>11</v>
      </c>
      <c r="T96" t="s">
        <v>18</v>
      </c>
      <c r="X96" t="s">
        <v>11</v>
      </c>
    </row>
    <row r="97" spans="1:49" x14ac:dyDescent="0.4">
      <c r="A97" t="str">
        <f>B97&amp;C97&amp;E97&amp;F97&amp;H97&amp;I97&amp;J97&amp;M97&amp;N97&amp;O97&amp;P97&amp;Q97&amp;R97&amp;S97&amp;T97&amp;U97&amp;V97&amp;W97&amp;X97&amp;Y97</f>
        <v>|OGW|青|11|3/4|死亡誘発&amp;br;島1/1を3体|《[[竜巻の種父]]》|</v>
      </c>
      <c r="B97" t="s">
        <v>16</v>
      </c>
      <c r="C97" t="str">
        <f>AG97</f>
        <v>OGW</v>
      </c>
      <c r="D97">
        <f>IF(AG97="","",VLOOKUP(C97,[1]tnpl!$Z$1:$AA$11,2,TRUE))</f>
        <v>3</v>
      </c>
      <c r="E97" t="s">
        <v>16</v>
      </c>
      <c r="F97" t="str">
        <f>AH97</f>
        <v>青</v>
      </c>
      <c r="G97">
        <f>IF(AH97="","",VLOOKUP(F97,[1]tnpl!$X$1:$Y$16,2,TRUE))</f>
        <v>2</v>
      </c>
      <c r="H97" t="s">
        <v>16</v>
      </c>
      <c r="I97">
        <f>AJ97</f>
        <v>11</v>
      </c>
      <c r="J97" t="s">
        <v>16</v>
      </c>
      <c r="K97">
        <f>AU97</f>
        <v>3</v>
      </c>
      <c r="L97">
        <f>AV97</f>
        <v>4</v>
      </c>
      <c r="M97" t="str">
        <f>IF(AM97="クリーチャー",K97&amp;"/"&amp;L97,"")</f>
        <v>3/4</v>
      </c>
      <c r="N97" t="s">
        <v>11</v>
      </c>
      <c r="O97" t="s">
        <v>557</v>
      </c>
      <c r="P97" t="s">
        <v>201</v>
      </c>
      <c r="Q97" t="s">
        <v>2102</v>
      </c>
      <c r="R97" t="s">
        <v>11</v>
      </c>
      <c r="S97" t="s">
        <v>32</v>
      </c>
      <c r="T97" t="str">
        <f>AK97</f>
        <v>竜巻の種父</v>
      </c>
      <c r="U97" t="str">
        <f>IF(I97=0,"&gt;","")</f>
        <v/>
      </c>
      <c r="V97" t="str">
        <f>IF(I97=0,VLOOKUP(T97,[1]Sheet4!A:B,2,TRUE),"")</f>
        <v/>
      </c>
      <c r="W97" t="s">
        <v>12</v>
      </c>
      <c r="X97" t="s">
        <v>11</v>
      </c>
      <c r="Y97" s="6"/>
      <c r="Z97" s="11" t="s">
        <v>1015</v>
      </c>
      <c r="AA97" t="str">
        <f>IF(SEARCH(LEFT($C$3,2),Z97,1)&lt;15,$C$3,"")</f>
        <v/>
      </c>
      <c r="AB97" t="str">
        <f>IF(ISERR(SEARCH("召",Z97,1)),"","召喚")</f>
        <v>召喚</v>
      </c>
      <c r="AC97" t="str">
        <f>IF(ISERR(SEARCH("与",Z97,1)),"","与える")</f>
        <v/>
      </c>
      <c r="AD97" t="str">
        <f>IF(ISERR(SEARCH("得",Z97,1)),"","得る")</f>
        <v/>
      </c>
      <c r="AE97" t="b">
        <f>OR(AC97="与える",AD97="得る")</f>
        <v>0</v>
      </c>
      <c r="AF97" s="4">
        <v>493</v>
      </c>
      <c r="AG97" s="3" t="s">
        <v>119</v>
      </c>
      <c r="AH97" s="2" t="s">
        <v>42</v>
      </c>
      <c r="AI97" s="2" t="s">
        <v>272</v>
      </c>
      <c r="AJ97" s="2">
        <v>11</v>
      </c>
      <c r="AK97" s="2" t="s">
        <v>1018</v>
      </c>
      <c r="AL97" s="2" t="s">
        <v>1017</v>
      </c>
      <c r="AM97" s="2" t="s">
        <v>4</v>
      </c>
      <c r="AN97" s="2" t="s">
        <v>430</v>
      </c>
      <c r="AO97" s="2"/>
      <c r="AP97" s="2"/>
      <c r="AQ97" s="2" t="s">
        <v>551</v>
      </c>
      <c r="AR97" s="2" t="s">
        <v>1016</v>
      </c>
      <c r="AS97" s="2"/>
      <c r="AT97" s="2"/>
      <c r="AU97" s="2">
        <v>3</v>
      </c>
      <c r="AV97" s="2">
        <v>4</v>
      </c>
      <c r="AW97" s="2" t="s">
        <v>1015</v>
      </c>
    </row>
    <row r="98" spans="1:49" x14ac:dyDescent="0.4">
      <c r="A98" t="str">
        <f>B98&amp;C98&amp;E98&amp;F98&amp;H98&amp;I98&amp;J98&amp;M98&amp;N98&amp;O98&amp;P98&amp;Q98&amp;R98&amp;S98&amp;T98&amp;U98&amp;V98&amp;W98&amp;X98&amp;Y98</f>
        <v>|BFZ|赤|8|2/2|上陸時&amp;br;エレメンタル3/1|《[[アクームの石覚まし]]》|</v>
      </c>
      <c r="B98" t="s">
        <v>16</v>
      </c>
      <c r="C98" t="str">
        <f>AG98</f>
        <v>BFZ</v>
      </c>
      <c r="D98">
        <f>IF(AG98="","",VLOOKUP(C98,[1]tnpl!$Z$1:$AA$11,2,TRUE))</f>
        <v>2</v>
      </c>
      <c r="E98" t="s">
        <v>16</v>
      </c>
      <c r="F98" t="str">
        <f>AH98</f>
        <v>赤</v>
      </c>
      <c r="G98">
        <f>IF(AH98="","",VLOOKUP(F98,[1]tnpl!$X$1:$Y$16,2,TRUE))</f>
        <v>4</v>
      </c>
      <c r="H98" t="s">
        <v>16</v>
      </c>
      <c r="I98">
        <f>AJ98</f>
        <v>8</v>
      </c>
      <c r="J98" t="s">
        <v>16</v>
      </c>
      <c r="K98">
        <f>AU98</f>
        <v>2</v>
      </c>
      <c r="L98">
        <f>AV98</f>
        <v>2</v>
      </c>
      <c r="M98" t="str">
        <f>IF(AM98="クリーチャー",K98&amp;"/"&amp;L98,"")</f>
        <v>2/2</v>
      </c>
      <c r="N98" t="s">
        <v>11</v>
      </c>
      <c r="O98" t="s">
        <v>2101</v>
      </c>
      <c r="P98" t="s">
        <v>201</v>
      </c>
      <c r="Q98" t="s">
        <v>1718</v>
      </c>
      <c r="R98" t="s">
        <v>11</v>
      </c>
      <c r="S98" t="s">
        <v>32</v>
      </c>
      <c r="T98" t="str">
        <f>AK98</f>
        <v>アクームの石覚まし</v>
      </c>
      <c r="U98" t="str">
        <f>IF(I98=0,"&gt;","")</f>
        <v/>
      </c>
      <c r="V98" t="str">
        <f>IF(I98=0,VLOOKUP(T98,[1]Sheet4!A:B,2,TRUE),"")</f>
        <v/>
      </c>
      <c r="W98" t="s">
        <v>12</v>
      </c>
      <c r="X98" t="s">
        <v>11</v>
      </c>
      <c r="Y98" s="6"/>
      <c r="Z98" s="11" t="s">
        <v>1714</v>
      </c>
      <c r="AA98" t="str">
        <f>IF(SEARCH(LEFT($C$3,2),Z98,1)&lt;15,$C$3,"")</f>
        <v/>
      </c>
      <c r="AB98" t="str">
        <f>IF(ISERR(SEARCH("召",Z98,1)),"","召喚")</f>
        <v>召喚</v>
      </c>
      <c r="AC98" t="str">
        <f>IF(ISERR(SEARCH("与",Z98,1)),"","与える")</f>
        <v/>
      </c>
      <c r="AD98" t="str">
        <f>IF(ISERR(SEARCH("得",Z98,1)),"","得る")</f>
        <v/>
      </c>
      <c r="AE98" t="b">
        <f>OR(AC98="与える",AD98="得る")</f>
        <v>0</v>
      </c>
      <c r="AF98" s="4">
        <v>372</v>
      </c>
      <c r="AG98" s="3" t="s">
        <v>123</v>
      </c>
      <c r="AH98" s="2" t="s">
        <v>8</v>
      </c>
      <c r="AI98" s="2" t="s">
        <v>272</v>
      </c>
      <c r="AJ98" s="2">
        <v>8</v>
      </c>
      <c r="AK98" s="2" t="s">
        <v>1716</v>
      </c>
      <c r="AL98" s="2" t="s">
        <v>1715</v>
      </c>
      <c r="AM98" s="2" t="s">
        <v>4</v>
      </c>
      <c r="AN98" s="2" t="s">
        <v>371</v>
      </c>
      <c r="AO98" s="2" t="s">
        <v>1563</v>
      </c>
      <c r="AP98" s="2"/>
      <c r="AQ98" s="2" t="s">
        <v>1714</v>
      </c>
      <c r="AR98" s="2"/>
      <c r="AS98" s="2"/>
      <c r="AT98" s="2"/>
      <c r="AU98" s="2">
        <v>2</v>
      </c>
      <c r="AV98" s="2">
        <v>2</v>
      </c>
      <c r="AW98" s="2" t="s">
        <v>1714</v>
      </c>
    </row>
    <row r="99" spans="1:49" x14ac:dyDescent="0.4">
      <c r="Y99" s="6"/>
    </row>
    <row r="100" spans="1:49" x14ac:dyDescent="0.4">
      <c r="Y100" s="6"/>
      <c r="Z100"/>
    </row>
  </sheetData>
  <autoFilter ref="Z3:AE10"/>
  <phoneticPr fontId="2"/>
  <conditionalFormatting sqref="AV9:AV11 AV79:AV83 AV62:AV64 AV98 AV16:AV17">
    <cfRule type="cellIs" dxfId="29" priority="5" operator="notEqual">
      <formula>$P9</formula>
    </cfRule>
  </conditionalFormatting>
  <conditionalFormatting sqref="AV66">
    <cfRule type="cellIs" dxfId="28" priority="6" operator="notEqual">
      <formula>$P61</formula>
    </cfRule>
  </conditionalFormatting>
  <conditionalFormatting sqref="AV25:AV26">
    <cfRule type="cellIs" dxfId="27" priority="7" operator="notEqual">
      <formula>$P77</formula>
    </cfRule>
  </conditionalFormatting>
  <conditionalFormatting sqref="AV29">
    <cfRule type="cellIs" dxfId="26" priority="8" operator="notEqual">
      <formula>$P96</formula>
    </cfRule>
  </conditionalFormatting>
  <conditionalFormatting sqref="AV65">
    <cfRule type="cellIs" dxfId="25" priority="9" operator="notEqual">
      <formula>$P58</formula>
    </cfRule>
  </conditionalFormatting>
  <conditionalFormatting sqref="AV55:AV57">
    <cfRule type="cellIs" dxfId="24" priority="10" operator="notEqual">
      <formula>$P123</formula>
    </cfRule>
  </conditionalFormatting>
  <conditionalFormatting sqref="AV97">
    <cfRule type="cellIs" dxfId="23" priority="11" operator="notEqual">
      <formula>$P60</formula>
    </cfRule>
  </conditionalFormatting>
  <conditionalFormatting sqref="AV18">
    <cfRule type="cellIs" dxfId="22" priority="12" operator="notEqual">
      <formula>$P59</formula>
    </cfRule>
  </conditionalFormatting>
  <conditionalFormatting sqref="AV84">
    <cfRule type="cellIs" dxfId="21" priority="13" operator="notEqual">
      <formula>$P75</formula>
    </cfRule>
  </conditionalFormatting>
  <conditionalFormatting sqref="AV19">
    <cfRule type="cellIs" dxfId="20" priority="14" operator="notEqual">
      <formula>$P74</formula>
    </cfRule>
  </conditionalFormatting>
  <conditionalFormatting sqref="AV67:AV69">
    <cfRule type="cellIs" dxfId="19" priority="4" operator="notEqual">
      <formula>$P139</formula>
    </cfRule>
  </conditionalFormatting>
  <conditionalFormatting sqref="AV27:AV28">
    <cfRule type="cellIs" dxfId="18" priority="15" operator="notEqual">
      <formula>$P91</formula>
    </cfRule>
  </conditionalFormatting>
  <conditionalFormatting sqref="AV85">
    <cfRule type="cellIs" dxfId="17" priority="16" operator="notEqual">
      <formula>$P99</formula>
    </cfRule>
  </conditionalFormatting>
  <conditionalFormatting sqref="AV70:AV71">
    <cfRule type="cellIs" dxfId="16" priority="3" operator="notEqual">
      <formula>$P144</formula>
    </cfRule>
  </conditionalFormatting>
  <conditionalFormatting sqref="AV72">
    <cfRule type="cellIs" dxfId="15" priority="2" operator="notEqual">
      <formula>$P146</formula>
    </cfRule>
  </conditionalFormatting>
  <conditionalFormatting sqref="AV86">
    <cfRule type="cellIs" dxfId="14" priority="17" operator="notEqual">
      <formula>$P116</formula>
    </cfRule>
  </conditionalFormatting>
  <conditionalFormatting sqref="AV30:AV34">
    <cfRule type="cellIs" dxfId="13" priority="18" operator="notEqual">
      <formula>$P100</formula>
    </cfRule>
  </conditionalFormatting>
  <conditionalFormatting sqref="AV87:AV88">
    <cfRule type="cellIs" dxfId="12" priority="19" operator="notEqual">
      <formula>$P118</formula>
    </cfRule>
  </conditionalFormatting>
  <conditionalFormatting sqref="AV49">
    <cfRule type="cellIs" dxfId="11" priority="20" operator="notEqual">
      <formula>$P117</formula>
    </cfRule>
  </conditionalFormatting>
  <conditionalFormatting sqref="AV39:AV48">
    <cfRule type="cellIs" dxfId="10" priority="21" operator="notEqual">
      <formula>$P106</formula>
    </cfRule>
  </conditionalFormatting>
  <conditionalFormatting sqref="AV89:AV90">
    <cfRule type="cellIs" dxfId="9" priority="22" operator="notEqual">
      <formula>$P121</formula>
    </cfRule>
  </conditionalFormatting>
  <conditionalFormatting sqref="AV54">
    <cfRule type="cellIs" dxfId="8" priority="23" operator="notEqual">
      <formula>$P120</formula>
    </cfRule>
  </conditionalFormatting>
  <conditionalFormatting sqref="AV73">
    <cfRule type="cellIs" dxfId="7" priority="24" operator="notEqual">
      <formula>$P126</formula>
    </cfRule>
  </conditionalFormatting>
  <conditionalFormatting sqref="AV20">
    <cfRule type="cellIs" dxfId="6" priority="25" operator="notEqual">
      <formula>$P76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1720777A-15EB-4673-BE91-CDAF62DC0B17}">
            <xm:f>'[MTGPQ-DB_HOU.xlsm]TAG'!#REF!</xm:f>
            <x14:dxf>
              <fill>
                <patternFill>
                  <bgColor theme="0" tint="-0.34998626667073579"/>
                </patternFill>
              </fill>
            </x14:dxf>
          </x14:cfRule>
          <xm:sqref>AP12:AP13 AP21:AP22 AP35:AP36 AP50:AP51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W33"/>
  <sheetViews>
    <sheetView topLeftCell="A7" zoomScale="85" zoomScaleNormal="85" workbookViewId="0">
      <selection activeCell="A7" sqref="A1:XFD1048576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hidden="1" customWidth="1"/>
    <col min="5" max="5" width="2" bestFit="1" customWidth="1"/>
    <col min="6" max="6" width="6.625" customWidth="1"/>
    <col min="7" max="7" width="3.5" hidden="1" customWidth="1"/>
    <col min="8" max="8" width="2" bestFit="1" customWidth="1"/>
    <col min="9" max="9" width="5.375" customWidth="1"/>
    <col min="10" max="10" width="2" bestFit="1" customWidth="1"/>
    <col min="11" max="12" width="2" hidden="1" customWidth="1"/>
    <col min="14" max="15" width="5.625" customWidth="1"/>
    <col min="16" max="16" width="1.875" customWidth="1"/>
    <col min="17" max="17" width="5.875" customWidth="1"/>
    <col min="18" max="18" width="2" bestFit="1" customWidth="1"/>
    <col min="19" max="19" width="3.75" bestFit="1" customWidth="1"/>
    <col min="21" max="21" width="2.875" customWidth="1"/>
    <col min="22" max="22" width="10.25" customWidth="1"/>
    <col min="23" max="23" width="3.75" bestFit="1" customWidth="1"/>
    <col min="24" max="24" width="2" bestFit="1" customWidth="1"/>
    <col min="25" max="25" width="2.5" bestFit="1" customWidth="1"/>
    <col min="26" max="26" width="36.625" style="11" customWidth="1"/>
    <col min="27" max="27" width="8.5" bestFit="1" customWidth="1"/>
    <col min="28" max="28" width="6" bestFit="1" customWidth="1"/>
    <col min="29" max="29" width="8.125" bestFit="1" customWidth="1"/>
    <col min="30" max="30" width="3.5" bestFit="1" customWidth="1"/>
    <col min="31" max="31" width="7.125" customWidth="1"/>
    <col min="32" max="33" width="5.5" bestFit="1" customWidth="1"/>
    <col min="34" max="34" width="5.25" bestFit="1" customWidth="1"/>
    <col min="35" max="35" width="9.5" bestFit="1" customWidth="1"/>
    <col min="36" max="36" width="5" bestFit="1" customWidth="1"/>
    <col min="37" max="37" width="14.875" customWidth="1"/>
    <col min="38" max="38" width="9" customWidth="1"/>
    <col min="40" max="45" width="0" hidden="1" customWidth="1"/>
    <col min="46" max="46" width="4.875" bestFit="1" customWidth="1"/>
    <col min="47" max="48" width="3.5" bestFit="1" customWidth="1"/>
  </cols>
  <sheetData>
    <row r="1" spans="1:49" x14ac:dyDescent="0.4">
      <c r="A1" t="s">
        <v>1398</v>
      </c>
    </row>
    <row r="2" spans="1:49" x14ac:dyDescent="0.4">
      <c r="A2" t="str">
        <f>B2&amp;C2&amp;E2&amp;F2&amp;H2&amp;I2&amp;J2&amp;M2&amp;N2&amp;O2&amp;P2&amp;Q2&amp;R2&amp;S2&amp;T2&amp;V2&amp;W2&amp;X2&amp;Y2</f>
        <v/>
      </c>
    </row>
    <row r="3" spans="1:49" x14ac:dyDescent="0.4">
      <c r="A3" t="str">
        <f>B3&amp;C3&amp;E3&amp;F3&amp;H3&amp;I3&amp;J3&amp;M3&amp;N3&amp;O3&amp;P3&amp;Q3&amp;R3&amp;S3&amp;T3&amp;V3&amp;W3&amp;X3&amp;Y3</f>
        <v>*呪禁カード一覧</v>
      </c>
      <c r="B3" t="s">
        <v>188</v>
      </c>
      <c r="C3" t="s">
        <v>2261</v>
      </c>
      <c r="F3" t="s">
        <v>186</v>
      </c>
    </row>
    <row r="4" spans="1:49" x14ac:dyDescent="0.4">
      <c r="A4" t="str">
        <f>B4&amp;C4&amp;E4&amp;F4&amp;H4&amp;I4&amp;J4&amp;M4&amp;N4&amp;O4&amp;P4&amp;Q4&amp;R4&amp;S4&amp;T4&amp;V4&amp;W4&amp;X4&amp;Y4</f>
        <v>[[呪禁]]</v>
      </c>
      <c r="B4" t="s">
        <v>1397</v>
      </c>
      <c r="C4" t="str">
        <f>C3</f>
        <v>呪禁</v>
      </c>
      <c r="E4" t="s">
        <v>1396</v>
      </c>
    </row>
    <row r="5" spans="1:49" x14ac:dyDescent="0.4">
      <c r="A5" t="str">
        <f t="shared" ref="A5:A11" si="0">B5&amp;C5&amp;E5&amp;F5&amp;H5&amp;I5&amp;J5&amp;M5&amp;N5&amp;O5&amp;P5&amp;Q5&amp;R5&amp;S5&amp;T5&amp;U5&amp;V5&amp;W5&amp;X5&amp;Y5</f>
        <v>|LEFT:50|LEFT:50|LEFT:50|LEFT:50|LEFT:500|c</v>
      </c>
      <c r="B5" t="s">
        <v>16</v>
      </c>
      <c r="C5" t="s">
        <v>28</v>
      </c>
      <c r="E5" t="s">
        <v>16</v>
      </c>
      <c r="F5" t="s">
        <v>28</v>
      </c>
      <c r="H5" t="s">
        <v>16</v>
      </c>
      <c r="I5" t="s">
        <v>28</v>
      </c>
      <c r="J5" t="s">
        <v>16</v>
      </c>
      <c r="M5" t="s">
        <v>28</v>
      </c>
      <c r="R5" t="s">
        <v>11</v>
      </c>
      <c r="T5" t="s">
        <v>26</v>
      </c>
      <c r="X5" t="s">
        <v>11</v>
      </c>
      <c r="Y5" t="s">
        <v>25</v>
      </c>
    </row>
    <row r="6" spans="1:49" x14ac:dyDescent="0.4">
      <c r="A6" t="str">
        <f t="shared" si="0"/>
        <v>|セット|色|コスト|P/T|カード名|</v>
      </c>
      <c r="B6" t="s">
        <v>16</v>
      </c>
      <c r="C6" t="s">
        <v>24</v>
      </c>
      <c r="E6" t="s">
        <v>16</v>
      </c>
      <c r="F6" t="s">
        <v>23</v>
      </c>
      <c r="H6" t="s">
        <v>16</v>
      </c>
      <c r="I6" t="s">
        <v>22</v>
      </c>
      <c r="J6" t="s">
        <v>16</v>
      </c>
      <c r="K6" t="s">
        <v>21</v>
      </c>
      <c r="L6" t="s">
        <v>20</v>
      </c>
      <c r="M6" t="str">
        <f>K6&amp;"/"&amp;L6</f>
        <v>P/T</v>
      </c>
      <c r="R6" t="s">
        <v>11</v>
      </c>
      <c r="T6" t="s">
        <v>18</v>
      </c>
      <c r="X6" t="s">
        <v>11</v>
      </c>
      <c r="AE6" t="b">
        <f t="shared" ref="AE6:AE11" si="1">OR(AC6="与える",AD6="得る")</f>
        <v>0</v>
      </c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pans="1:49" x14ac:dyDescent="0.4">
      <c r="A7" t="str">
        <f t="shared" si="0"/>
        <v>|ORI|緑|23|9/16|《[[ガイアの復讐者]]》|</v>
      </c>
      <c r="B7" t="s">
        <v>16</v>
      </c>
      <c r="C7" t="str">
        <f>AG7</f>
        <v>ORI</v>
      </c>
      <c r="D7">
        <f>IF(AG7="","",VLOOKUP(C7,[1]tnpl!$Z$1:$AA$11,2,TRUE))</f>
        <v>1</v>
      </c>
      <c r="E7" t="s">
        <v>16</v>
      </c>
      <c r="F7" t="str">
        <f>AH7</f>
        <v>緑</v>
      </c>
      <c r="G7">
        <f>IF(AH7="","",VLOOKUP(F7,[1]tnpl!$X$1:$Y$16,2,TRUE))</f>
        <v>5</v>
      </c>
      <c r="H7" t="s">
        <v>16</v>
      </c>
      <c r="I7">
        <f>AJ7</f>
        <v>23</v>
      </c>
      <c r="J7" t="s">
        <v>16</v>
      </c>
      <c r="K7">
        <f t="shared" ref="K7:L11" si="2">AU7</f>
        <v>9</v>
      </c>
      <c r="L7">
        <f t="shared" si="2"/>
        <v>16</v>
      </c>
      <c r="M7" t="str">
        <f>IF(AM7="クリーチャー",K7&amp;"/"&amp;L7,"")</f>
        <v>9/16</v>
      </c>
      <c r="R7" t="s">
        <v>11</v>
      </c>
      <c r="S7" t="s">
        <v>32</v>
      </c>
      <c r="T7" t="str">
        <f>AK7</f>
        <v>ガイアの復讐者</v>
      </c>
      <c r="U7" t="str">
        <f>IF(I7=0,"&gt;","")</f>
        <v/>
      </c>
      <c r="V7" t="str">
        <f>IF(I7=0,VLOOKUP(T7,[1]Sheet4!A:B,2,TRUE),"")</f>
        <v/>
      </c>
      <c r="W7" t="s">
        <v>12</v>
      </c>
      <c r="X7" t="s">
        <v>11</v>
      </c>
      <c r="Y7" s="6"/>
      <c r="Z7" s="11" t="s">
        <v>2237</v>
      </c>
      <c r="AA7" t="str">
        <f>IF(SEARCH(LEFT($C$3,2),Z7,1)&lt;15,$C$3,"")</f>
        <v>呪禁</v>
      </c>
      <c r="AB7" t="str">
        <f>IF(ISERR(SEARCH("召",Z7,1)),"","召喚")</f>
        <v/>
      </c>
      <c r="AC7" t="str">
        <f>IF(ISERR(SEARCH("与",Z7,1)),"","与える")</f>
        <v/>
      </c>
      <c r="AD7" t="str">
        <f>IF(ISERR(SEARCH("得",Z7,1)),"","得る")</f>
        <v/>
      </c>
      <c r="AE7" t="b">
        <f t="shared" si="1"/>
        <v>0</v>
      </c>
      <c r="AF7" s="4">
        <v>199</v>
      </c>
      <c r="AG7" s="3" t="s">
        <v>152</v>
      </c>
      <c r="AH7" s="2" t="s">
        <v>58</v>
      </c>
      <c r="AI7" s="2" t="s">
        <v>280</v>
      </c>
      <c r="AJ7" s="2">
        <v>23</v>
      </c>
      <c r="AK7" s="2" t="s">
        <v>2239</v>
      </c>
      <c r="AL7" s="2" t="s">
        <v>2238</v>
      </c>
      <c r="AM7" s="2" t="s">
        <v>4</v>
      </c>
      <c r="AN7" s="2" t="s">
        <v>430</v>
      </c>
      <c r="AO7" s="2"/>
      <c r="AP7" s="2"/>
      <c r="AQ7" s="2" t="s">
        <v>2237</v>
      </c>
      <c r="AR7" s="2"/>
      <c r="AS7" s="2"/>
      <c r="AT7" s="2"/>
      <c r="AU7" s="2">
        <v>9</v>
      </c>
      <c r="AV7" s="2">
        <v>16</v>
      </c>
      <c r="AW7" s="2" t="s">
        <v>2237</v>
      </c>
    </row>
    <row r="8" spans="1:49" x14ac:dyDescent="0.4">
      <c r="A8" t="str">
        <f t="shared" si="0"/>
        <v>|BFZ|緑|18|7/6|《[[板金鎧の破壊屋]]》|</v>
      </c>
      <c r="B8" t="s">
        <v>16</v>
      </c>
      <c r="C8" t="str">
        <f>AG8</f>
        <v>BFZ</v>
      </c>
      <c r="D8">
        <f>IF(AG8="","",VLOOKUP(C8,[1]tnpl!$Z$1:$AA$11,2,TRUE))</f>
        <v>2</v>
      </c>
      <c r="E8" t="s">
        <v>16</v>
      </c>
      <c r="F8" t="str">
        <f>AH8</f>
        <v>緑</v>
      </c>
      <c r="G8">
        <f>IF(AH8="","",VLOOKUP(F8,[1]tnpl!$X$1:$Y$16,2,TRUE))</f>
        <v>5</v>
      </c>
      <c r="H8" t="s">
        <v>16</v>
      </c>
      <c r="I8">
        <f>AJ8</f>
        <v>18</v>
      </c>
      <c r="J8" t="s">
        <v>16</v>
      </c>
      <c r="K8">
        <f t="shared" si="2"/>
        <v>7</v>
      </c>
      <c r="L8">
        <f t="shared" si="2"/>
        <v>6</v>
      </c>
      <c r="M8" t="str">
        <f>IF(AM8="クリーチャー",K8&amp;"/"&amp;L8,"")</f>
        <v>7/6</v>
      </c>
      <c r="R8" t="s">
        <v>11</v>
      </c>
      <c r="S8" t="s">
        <v>32</v>
      </c>
      <c r="T8" t="str">
        <f>AK8</f>
        <v>板金鎧の破壊屋</v>
      </c>
      <c r="U8" t="str">
        <f>IF(I8=0,"&gt;","")</f>
        <v/>
      </c>
      <c r="V8" t="str">
        <f>IF(I8=0,VLOOKUP(T8,[1]Sheet4!A:B,2,TRUE),"")</f>
        <v/>
      </c>
      <c r="W8" t="s">
        <v>12</v>
      </c>
      <c r="X8" t="s">
        <v>11</v>
      </c>
      <c r="Y8" s="6"/>
      <c r="Z8" s="11" t="s">
        <v>1881</v>
      </c>
      <c r="AA8" t="str">
        <f>IF(SEARCH(LEFT($C$3,2),Z8,1)&lt;15,$C$3,"")</f>
        <v>呪禁</v>
      </c>
      <c r="AB8" t="str">
        <f>IF(ISERR(SEARCH("召",Z8,1)),"","召喚")</f>
        <v/>
      </c>
      <c r="AC8" t="str">
        <f>IF(ISERR(SEARCH("与",Z8,1)),"","与える")</f>
        <v/>
      </c>
      <c r="AD8" t="str">
        <f>IF(ISERR(SEARCH("得",Z8,1)),"","得る")</f>
        <v/>
      </c>
      <c r="AE8" t="b">
        <f t="shared" si="1"/>
        <v>0</v>
      </c>
      <c r="AF8" s="4">
        <v>411</v>
      </c>
      <c r="AG8" s="3" t="s">
        <v>123</v>
      </c>
      <c r="AH8" s="2" t="s">
        <v>58</v>
      </c>
      <c r="AI8" s="2" t="s">
        <v>272</v>
      </c>
      <c r="AJ8" s="2">
        <v>18</v>
      </c>
      <c r="AK8" s="2" t="s">
        <v>1883</v>
      </c>
      <c r="AL8" s="2" t="s">
        <v>1882</v>
      </c>
      <c r="AM8" s="2" t="s">
        <v>4</v>
      </c>
      <c r="AN8" s="2" t="s">
        <v>441</v>
      </c>
      <c r="AO8" s="2"/>
      <c r="AP8" s="2"/>
      <c r="AQ8" s="2" t="s">
        <v>1881</v>
      </c>
      <c r="AR8" s="2"/>
      <c r="AS8" s="2"/>
      <c r="AT8" s="2"/>
      <c r="AU8" s="2">
        <v>7</v>
      </c>
      <c r="AV8" s="2">
        <v>6</v>
      </c>
      <c r="AW8" s="2" t="s">
        <v>1881</v>
      </c>
    </row>
    <row r="9" spans="1:49" x14ac:dyDescent="0.4">
      <c r="A9" t="str">
        <f t="shared" si="0"/>
        <v>|OGW|青|19|5/5|《[[終止符のスフィンクス]]》|</v>
      </c>
      <c r="B9" t="s">
        <v>16</v>
      </c>
      <c r="C9" t="str">
        <f>AG9</f>
        <v>OGW</v>
      </c>
      <c r="D9">
        <f>IF(AG9="","",VLOOKUP(C9,[1]tnpl!$Z$1:$AA$11,2,TRUE))</f>
        <v>3</v>
      </c>
      <c r="E9" t="s">
        <v>16</v>
      </c>
      <c r="F9" t="str">
        <f>AH9</f>
        <v>青</v>
      </c>
      <c r="G9">
        <f>IF(AH9="","",VLOOKUP(F9,[1]tnpl!$X$1:$Y$16,2,TRUE))</f>
        <v>2</v>
      </c>
      <c r="H9" t="s">
        <v>16</v>
      </c>
      <c r="I9">
        <f>AJ9</f>
        <v>19</v>
      </c>
      <c r="J9" t="s">
        <v>16</v>
      </c>
      <c r="K9">
        <f t="shared" si="2"/>
        <v>5</v>
      </c>
      <c r="L9">
        <f t="shared" si="2"/>
        <v>5</v>
      </c>
      <c r="M9" t="str">
        <f>IF(AM9="クリーチャー",K9&amp;"/"&amp;L9,"")</f>
        <v>5/5</v>
      </c>
      <c r="R9" t="s">
        <v>11</v>
      </c>
      <c r="S9" t="s">
        <v>32</v>
      </c>
      <c r="T9" t="str">
        <f>AK9</f>
        <v>終止符のスフィンクス</v>
      </c>
      <c r="U9" t="str">
        <f>IF(I9=0,"&gt;","")</f>
        <v/>
      </c>
      <c r="V9" t="str">
        <f>IF(I9=0,VLOOKUP(T9,[1]Sheet4!A:B,2,TRUE),"")</f>
        <v/>
      </c>
      <c r="W9" t="s">
        <v>12</v>
      </c>
      <c r="X9" t="s">
        <v>11</v>
      </c>
      <c r="Y9" s="6"/>
      <c r="Z9" s="11" t="s">
        <v>1010</v>
      </c>
      <c r="AA9" t="str">
        <f>IF(SEARCH(LEFT($C$3,2),Z9,1)&lt;15,$C$3,"")</f>
        <v>呪禁</v>
      </c>
      <c r="AB9" t="str">
        <f>IF(ISERR(SEARCH("召",Z9,1)),"","召喚")</f>
        <v/>
      </c>
      <c r="AC9" t="str">
        <f>IF(ISERR(SEARCH("与",Z9,1)),"","与える")</f>
        <v/>
      </c>
      <c r="AD9" t="str">
        <f>IF(ISERR(SEARCH("得",Z9,1)),"","得る")</f>
        <v>得る</v>
      </c>
      <c r="AE9" t="b">
        <f t="shared" si="1"/>
        <v>1</v>
      </c>
      <c r="AF9" s="4">
        <v>496</v>
      </c>
      <c r="AG9" s="3" t="s">
        <v>119</v>
      </c>
      <c r="AH9" s="2" t="s">
        <v>42</v>
      </c>
      <c r="AI9" s="2" t="s">
        <v>280</v>
      </c>
      <c r="AJ9" s="2">
        <v>19</v>
      </c>
      <c r="AK9" s="2" t="s">
        <v>1014</v>
      </c>
      <c r="AL9" s="2" t="s">
        <v>1013</v>
      </c>
      <c r="AM9" s="2" t="s">
        <v>4</v>
      </c>
      <c r="AN9" s="2" t="s">
        <v>695</v>
      </c>
      <c r="AO9" s="2"/>
      <c r="AP9" s="2"/>
      <c r="AQ9" s="2" t="s">
        <v>1012</v>
      </c>
      <c r="AR9" s="2" t="s">
        <v>1011</v>
      </c>
      <c r="AS9" s="2"/>
      <c r="AT9" s="2"/>
      <c r="AU9" s="2">
        <v>5</v>
      </c>
      <c r="AV9" s="2">
        <v>5</v>
      </c>
      <c r="AW9" s="2" t="s">
        <v>1010</v>
      </c>
    </row>
    <row r="10" spans="1:49" x14ac:dyDescent="0.4">
      <c r="A10" t="str">
        <f t="shared" si="0"/>
        <v>|SOI|無色|10|5/1|《[[遁走する馬車]]》|</v>
      </c>
      <c r="B10" t="s">
        <v>16</v>
      </c>
      <c r="C10" t="str">
        <f>AG10</f>
        <v>SOI</v>
      </c>
      <c r="D10">
        <f>IF(AG10="","",VLOOKUP(C10,[1]tnpl!$Z$1:$AA$11,2,TRUE))</f>
        <v>4</v>
      </c>
      <c r="E10" t="s">
        <v>16</v>
      </c>
      <c r="F10" t="str">
        <f>AH10</f>
        <v>無色</v>
      </c>
      <c r="G10">
        <f>IF(AH10="","",VLOOKUP(F10,[1]tnpl!$X$1:$Y$16,2,TRUE))</f>
        <v>16</v>
      </c>
      <c r="H10" t="s">
        <v>16</v>
      </c>
      <c r="I10">
        <f>AJ10</f>
        <v>10</v>
      </c>
      <c r="J10" t="s">
        <v>16</v>
      </c>
      <c r="K10">
        <f t="shared" si="2"/>
        <v>5</v>
      </c>
      <c r="L10">
        <f t="shared" si="2"/>
        <v>1</v>
      </c>
      <c r="M10" t="str">
        <f>IF(AM10="クリーチャー",K10&amp;"/"&amp;L10,"")</f>
        <v>5/1</v>
      </c>
      <c r="R10" t="s">
        <v>11</v>
      </c>
      <c r="S10" t="s">
        <v>32</v>
      </c>
      <c r="T10" t="str">
        <f>AK10</f>
        <v>遁走する馬車</v>
      </c>
      <c r="U10" t="str">
        <f>IF(I10=0,"&gt;","")</f>
        <v/>
      </c>
      <c r="V10" t="str">
        <f>IF(I10=0,VLOOKUP(T10,[1]Sheet4!A:B,2,TRUE),"")</f>
        <v/>
      </c>
      <c r="W10" t="s">
        <v>12</v>
      </c>
      <c r="X10" t="s">
        <v>11</v>
      </c>
      <c r="Y10" s="6"/>
      <c r="Z10" s="11" t="s">
        <v>1841</v>
      </c>
      <c r="AA10" t="str">
        <f>IF(SEARCH(LEFT($C$3,2),Z10,1)&lt;15,$C$3,"")</f>
        <v>呪禁</v>
      </c>
      <c r="AB10" t="str">
        <f>IF(ISERR(SEARCH("召",Z10,1)),"","召喚")</f>
        <v/>
      </c>
      <c r="AC10" t="str">
        <f>IF(ISERR(SEARCH("与",Z10,1)),"","与える")</f>
        <v/>
      </c>
      <c r="AD10" t="str">
        <f>IF(ISERR(SEARCH("得",Z10,1)),"","得る")</f>
        <v/>
      </c>
      <c r="AE10" t="b">
        <f t="shared" si="1"/>
        <v>0</v>
      </c>
      <c r="AF10" s="4">
        <v>737</v>
      </c>
      <c r="AG10" s="3" t="s">
        <v>87</v>
      </c>
      <c r="AH10" s="2" t="s">
        <v>50</v>
      </c>
      <c r="AI10" s="2" t="s">
        <v>272</v>
      </c>
      <c r="AJ10" s="2">
        <v>10</v>
      </c>
      <c r="AK10" s="2" t="s">
        <v>1843</v>
      </c>
      <c r="AL10" s="2" t="s">
        <v>1842</v>
      </c>
      <c r="AM10" s="2" t="s">
        <v>4</v>
      </c>
      <c r="AN10" s="2" t="s">
        <v>387</v>
      </c>
      <c r="AO10" s="2"/>
      <c r="AP10" s="2"/>
      <c r="AQ10" s="2" t="s">
        <v>1841</v>
      </c>
      <c r="AR10" s="2"/>
      <c r="AS10" s="2"/>
      <c r="AT10" s="2"/>
      <c r="AU10" s="2">
        <v>5</v>
      </c>
      <c r="AV10" s="2">
        <v>1</v>
      </c>
      <c r="AW10" s="2" t="s">
        <v>1841</v>
      </c>
    </row>
    <row r="11" spans="1:49" x14ac:dyDescent="0.4">
      <c r="A11" t="str">
        <f t="shared" si="0"/>
        <v>|EMN|無色|16|5/7|《[[溺墓のビヒモス]]》|</v>
      </c>
      <c r="B11" t="s">
        <v>16</v>
      </c>
      <c r="C11" t="str">
        <f>AG11</f>
        <v>EMN</v>
      </c>
      <c r="D11">
        <f>IF(AG11="","",VLOOKUP(C11,[1]tnpl!$Z$1:$AA$11,2,TRUE))</f>
        <v>5</v>
      </c>
      <c r="E11" t="s">
        <v>16</v>
      </c>
      <c r="F11" t="str">
        <f>AH11</f>
        <v>無色</v>
      </c>
      <c r="G11">
        <f>IF(AH11="","",VLOOKUP(F11,[1]tnpl!$X$1:$Y$16,2,TRUE))</f>
        <v>16</v>
      </c>
      <c r="H11" t="s">
        <v>16</v>
      </c>
      <c r="I11">
        <f>AJ11</f>
        <v>16</v>
      </c>
      <c r="J11" t="s">
        <v>16</v>
      </c>
      <c r="K11">
        <f t="shared" si="2"/>
        <v>5</v>
      </c>
      <c r="L11">
        <f t="shared" si="2"/>
        <v>7</v>
      </c>
      <c r="M11" t="str">
        <f>IF(AM11="クリーチャー",K11&amp;"/"&amp;L11,"")</f>
        <v>5/7</v>
      </c>
      <c r="R11" t="s">
        <v>11</v>
      </c>
      <c r="S11" t="s">
        <v>32</v>
      </c>
      <c r="T11" t="str">
        <f>AK11</f>
        <v>溺墓のビヒモス</v>
      </c>
      <c r="U11" t="str">
        <f>IF(I11=0,"&gt;","")</f>
        <v/>
      </c>
      <c r="V11" t="str">
        <f>IF(I11=0,VLOOKUP(T11,[1]Sheet4!A:B,2,TRUE),"")</f>
        <v/>
      </c>
      <c r="W11" t="s">
        <v>12</v>
      </c>
      <c r="X11" t="s">
        <v>11</v>
      </c>
      <c r="Y11" s="6"/>
      <c r="Z11" s="11" t="s">
        <v>2256</v>
      </c>
      <c r="AA11" t="str">
        <f>IF(SEARCH(LEFT($C$3,2),Z11,1)&lt;15,$C$3,"")</f>
        <v>呪禁</v>
      </c>
      <c r="AB11" t="str">
        <f>IF(ISERR(SEARCH("召",Z11,1)),"","召喚")</f>
        <v/>
      </c>
      <c r="AC11" t="str">
        <f>IF(ISERR(SEARCH("与",Z11,1)),"","与える")</f>
        <v/>
      </c>
      <c r="AD11" t="str">
        <f>IF(ISERR(SEARCH("得",Z11,1)),"","得る")</f>
        <v/>
      </c>
      <c r="AE11" t="b">
        <f t="shared" si="1"/>
        <v>0</v>
      </c>
      <c r="AF11" s="4">
        <v>828</v>
      </c>
      <c r="AG11" s="3" t="s">
        <v>9</v>
      </c>
      <c r="AH11" s="2" t="s">
        <v>50</v>
      </c>
      <c r="AI11" s="2" t="s">
        <v>272</v>
      </c>
      <c r="AJ11" s="2">
        <v>16</v>
      </c>
      <c r="AK11" s="2" t="s">
        <v>2260</v>
      </c>
      <c r="AL11" s="2" t="s">
        <v>2259</v>
      </c>
      <c r="AM11" s="2" t="s">
        <v>4</v>
      </c>
      <c r="AN11" s="2" t="s">
        <v>404</v>
      </c>
      <c r="AO11" s="2"/>
      <c r="AP11" s="2"/>
      <c r="AQ11" s="2" t="s">
        <v>2258</v>
      </c>
      <c r="AR11" s="2" t="s">
        <v>2257</v>
      </c>
      <c r="AS11" s="2"/>
      <c r="AT11" s="2"/>
      <c r="AU11" s="2">
        <v>5</v>
      </c>
      <c r="AV11" s="2">
        <v>7</v>
      </c>
      <c r="AW11" s="2" t="s">
        <v>2256</v>
      </c>
    </row>
    <row r="13" spans="1:49" x14ac:dyDescent="0.4">
      <c r="A13" t="str">
        <f t="shared" ref="A13:A19" si="3">B13&amp;C13&amp;E13&amp;F13&amp;H13&amp;I13&amp;J13&amp;M13&amp;N13&amp;O13&amp;P13&amp;Q13&amp;R13&amp;S13&amp;T13&amp;U13&amp;V13&amp;W13&amp;X13&amp;Y13</f>
        <v>*能力によって呪禁を得るまたは与えるクリーチャー</v>
      </c>
      <c r="B13" t="s">
        <v>1787</v>
      </c>
      <c r="F13" t="str">
        <f>$C$4</f>
        <v>呪禁</v>
      </c>
      <c r="M13" t="s">
        <v>1786</v>
      </c>
      <c r="Y13" s="6"/>
    </row>
    <row r="14" spans="1:49" x14ac:dyDescent="0.4">
      <c r="A14" t="str">
        <f t="shared" si="3"/>
        <v>|LEFT:50|LEFT:50|LEFT:50|LEFT:50|LEFT:250|LEFT:250|c</v>
      </c>
      <c r="B14" t="s">
        <v>11</v>
      </c>
      <c r="C14" t="s">
        <v>28</v>
      </c>
      <c r="E14" t="s">
        <v>11</v>
      </c>
      <c r="F14" t="s">
        <v>28</v>
      </c>
      <c r="H14" t="s">
        <v>11</v>
      </c>
      <c r="I14" t="s">
        <v>28</v>
      </c>
      <c r="J14" t="s">
        <v>11</v>
      </c>
      <c r="M14" t="s">
        <v>28</v>
      </c>
      <c r="N14" t="s">
        <v>11</v>
      </c>
      <c r="O14" t="s">
        <v>194</v>
      </c>
      <c r="R14" t="s">
        <v>11</v>
      </c>
      <c r="T14" t="s">
        <v>194</v>
      </c>
      <c r="X14" t="s">
        <v>11</v>
      </c>
      <c r="Y14" s="6" t="s">
        <v>25</v>
      </c>
    </row>
    <row r="15" spans="1:49" x14ac:dyDescent="0.4">
      <c r="A15" t="str">
        <f t="shared" si="3"/>
        <v>|セット|色|コスト|P/T|能力|カード名|</v>
      </c>
      <c r="B15" t="s">
        <v>16</v>
      </c>
      <c r="C15" t="s">
        <v>24</v>
      </c>
      <c r="E15" t="s">
        <v>16</v>
      </c>
      <c r="F15" t="s">
        <v>23</v>
      </c>
      <c r="H15" t="s">
        <v>16</v>
      </c>
      <c r="I15" t="s">
        <v>22</v>
      </c>
      <c r="J15" t="s">
        <v>16</v>
      </c>
      <c r="K15" t="s">
        <v>21</v>
      </c>
      <c r="L15" t="s">
        <v>20</v>
      </c>
      <c r="M15" t="str">
        <f>K15&amp;"/"&amp;L15</f>
        <v>P/T</v>
      </c>
      <c r="N15" t="s">
        <v>11</v>
      </c>
      <c r="O15" t="s">
        <v>19</v>
      </c>
      <c r="R15" t="s">
        <v>11</v>
      </c>
      <c r="T15" t="s">
        <v>18</v>
      </c>
      <c r="X15" t="s">
        <v>11</v>
      </c>
      <c r="AE15" t="b">
        <f>OR(AC15="与える",AD15="得る")</f>
        <v>0</v>
      </c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</row>
    <row r="16" spans="1:49" x14ac:dyDescent="0.4">
      <c r="A16" t="str">
        <f t="shared" si="3"/>
        <v>|OGW|青|19|5/5|各クリーチャー&amp;br;これが出ている間|《[[終止符のスフィンクス]]》|</v>
      </c>
      <c r="B16" t="s">
        <v>16</v>
      </c>
      <c r="C16" t="str">
        <f>AG16</f>
        <v>OGW</v>
      </c>
      <c r="D16">
        <f>IF(AG16="","",VLOOKUP(C16,[1]tnpl!$Z$1:$AA$11,2,TRUE))</f>
        <v>3</v>
      </c>
      <c r="E16" t="s">
        <v>16</v>
      </c>
      <c r="F16" t="str">
        <f>AH16</f>
        <v>青</v>
      </c>
      <c r="G16">
        <f>IF(AH16="","",VLOOKUP(F16,[1]tnpl!$X$1:$Y$16,2,TRUE))</f>
        <v>2</v>
      </c>
      <c r="H16" t="s">
        <v>16</v>
      </c>
      <c r="I16">
        <f>AJ16</f>
        <v>19</v>
      </c>
      <c r="J16" t="s">
        <v>16</v>
      </c>
      <c r="K16">
        <f t="shared" ref="K16:L19" si="4">AU16</f>
        <v>5</v>
      </c>
      <c r="L16">
        <f t="shared" si="4"/>
        <v>5</v>
      </c>
      <c r="M16" t="str">
        <f>IF(AM16="クリーチャー",K16&amp;"/"&amp;L16,"")</f>
        <v>5/5</v>
      </c>
      <c r="N16" t="s">
        <v>11</v>
      </c>
      <c r="O16" t="s">
        <v>318</v>
      </c>
      <c r="P16" t="s">
        <v>201</v>
      </c>
      <c r="Q16" t="s">
        <v>2253</v>
      </c>
      <c r="R16" t="s">
        <v>11</v>
      </c>
      <c r="S16" t="s">
        <v>32</v>
      </c>
      <c r="T16" t="str">
        <f>AK16</f>
        <v>終止符のスフィンクス</v>
      </c>
      <c r="U16" t="str">
        <f>IF(I16=0,"&gt;","")</f>
        <v/>
      </c>
      <c r="V16" t="str">
        <f>IF(I16=0,VLOOKUP(T16,[1]Sheet4!A:B,2,TRUE),"")</f>
        <v/>
      </c>
      <c r="W16" t="s">
        <v>12</v>
      </c>
      <c r="X16" t="s">
        <v>11</v>
      </c>
      <c r="Y16" s="6"/>
      <c r="Z16" s="11" t="s">
        <v>1010</v>
      </c>
      <c r="AA16" t="str">
        <f>IF(SEARCH(LEFT($C$3,2),Z16,1)&lt;15,$C$3,"")</f>
        <v>呪禁</v>
      </c>
      <c r="AB16" t="str">
        <f>IF(ISERR(SEARCH("召",Z16,1)),"","召喚")</f>
        <v/>
      </c>
      <c r="AC16" t="str">
        <f>IF(ISERR(SEARCH("与",Z16,1)),"","与える")</f>
        <v/>
      </c>
      <c r="AD16" t="str">
        <f>IF(ISERR(SEARCH("得",Z16,1)),"","得る")</f>
        <v>得る</v>
      </c>
      <c r="AE16" t="b">
        <f>OR(AC16="与える",AD16="得る")</f>
        <v>1</v>
      </c>
      <c r="AF16" s="4">
        <v>496</v>
      </c>
      <c r="AG16" s="3" t="s">
        <v>119</v>
      </c>
      <c r="AH16" s="2" t="s">
        <v>42</v>
      </c>
      <c r="AI16" s="2" t="s">
        <v>280</v>
      </c>
      <c r="AJ16" s="2">
        <v>19</v>
      </c>
      <c r="AK16" s="2" t="s">
        <v>1014</v>
      </c>
      <c r="AL16" s="2" t="s">
        <v>1013</v>
      </c>
      <c r="AM16" s="2" t="s">
        <v>4</v>
      </c>
      <c r="AN16" s="2" t="s">
        <v>695</v>
      </c>
      <c r="AO16" s="2"/>
      <c r="AP16" s="2"/>
      <c r="AQ16" s="2" t="s">
        <v>1012</v>
      </c>
      <c r="AR16" s="2" t="s">
        <v>1011</v>
      </c>
      <c r="AS16" s="2"/>
      <c r="AT16" s="2"/>
      <c r="AU16" s="2">
        <v>5</v>
      </c>
      <c r="AV16" s="2">
        <v>5</v>
      </c>
      <c r="AW16" s="2" t="s">
        <v>1010</v>
      </c>
    </row>
    <row r="17" spans="1:49" x14ac:dyDescent="0.4">
      <c r="A17" t="str">
        <f t="shared" si="3"/>
        <v>|SOI|青|18|8/7|各スピリット&amp;br;これが出ている間|《[[鎖鳴らし]]》|</v>
      </c>
      <c r="B17" t="s">
        <v>16</v>
      </c>
      <c r="C17" t="str">
        <f>AG17</f>
        <v>SOI</v>
      </c>
      <c r="D17">
        <f>IF(AG17="","",VLOOKUP(C17,[1]tnpl!$Z$1:$AA$11,2,TRUE))</f>
        <v>4</v>
      </c>
      <c r="E17" t="s">
        <v>16</v>
      </c>
      <c r="F17" t="str">
        <f>AH17</f>
        <v>青</v>
      </c>
      <c r="G17">
        <f>IF(AH17="","",VLOOKUP(F17,[1]tnpl!$X$1:$Y$16,2,TRUE))</f>
        <v>2</v>
      </c>
      <c r="H17" t="s">
        <v>16</v>
      </c>
      <c r="I17">
        <f>AJ17</f>
        <v>18</v>
      </c>
      <c r="J17" t="s">
        <v>16</v>
      </c>
      <c r="K17">
        <f t="shared" si="4"/>
        <v>8</v>
      </c>
      <c r="L17">
        <f t="shared" si="4"/>
        <v>7</v>
      </c>
      <c r="M17" t="str">
        <f>IF(AM17="クリーチャー",K17&amp;"/"&amp;L17,"")</f>
        <v>8/7</v>
      </c>
      <c r="N17" t="s">
        <v>11</v>
      </c>
      <c r="O17" t="s">
        <v>2255</v>
      </c>
      <c r="P17" t="s">
        <v>201</v>
      </c>
      <c r="Q17" t="s">
        <v>2253</v>
      </c>
      <c r="R17" t="s">
        <v>11</v>
      </c>
      <c r="S17" t="s">
        <v>32</v>
      </c>
      <c r="T17" t="str">
        <f>AK17</f>
        <v>鎖鳴らし</v>
      </c>
      <c r="U17" t="str">
        <f>IF(I17=0,"&gt;","")</f>
        <v/>
      </c>
      <c r="V17" t="str">
        <f>IF(I17=0,VLOOKUP(T17,[1]Sheet4!A:B,2,TRUE),"")</f>
        <v/>
      </c>
      <c r="W17" t="s">
        <v>12</v>
      </c>
      <c r="X17" t="s">
        <v>11</v>
      </c>
      <c r="Y17" s="6"/>
      <c r="Z17" s="11" t="s">
        <v>952</v>
      </c>
      <c r="AA17" t="str">
        <f>IF(SEARCH(LEFT($C$3,2),Z17,1)&lt;15,$C$3,"")</f>
        <v/>
      </c>
      <c r="AB17" t="str">
        <f>IF(ISERR(SEARCH("召",Z17,1)),"","召喚")</f>
        <v/>
      </c>
      <c r="AC17" t="str">
        <f>IF(ISERR(SEARCH("与",Z17,1)),"","与える")</f>
        <v/>
      </c>
      <c r="AD17" t="str">
        <f>IF(ISERR(SEARCH("得",Z17,1)),"","得る")</f>
        <v>得る</v>
      </c>
      <c r="AE17" t="b">
        <f>OR(AC17="与える",AD17="得る")</f>
        <v>1</v>
      </c>
      <c r="AF17" s="4">
        <v>606</v>
      </c>
      <c r="AG17" s="3" t="s">
        <v>87</v>
      </c>
      <c r="AH17" s="2" t="s">
        <v>42</v>
      </c>
      <c r="AI17" s="2" t="s">
        <v>280</v>
      </c>
      <c r="AJ17" s="2">
        <v>18</v>
      </c>
      <c r="AK17" s="2" t="s">
        <v>956</v>
      </c>
      <c r="AL17" s="2" t="s">
        <v>955</v>
      </c>
      <c r="AM17" s="2" t="s">
        <v>4</v>
      </c>
      <c r="AN17" s="2" t="s">
        <v>446</v>
      </c>
      <c r="AO17" s="2"/>
      <c r="AP17" s="2"/>
      <c r="AQ17" s="2" t="s">
        <v>551</v>
      </c>
      <c r="AR17" s="2" t="s">
        <v>954</v>
      </c>
      <c r="AS17" s="2" t="s">
        <v>953</v>
      </c>
      <c r="AT17" s="2"/>
      <c r="AU17" s="2">
        <v>8</v>
      </c>
      <c r="AV17" s="2">
        <v>7</v>
      </c>
      <c r="AW17" s="2" t="s">
        <v>952</v>
      </c>
    </row>
    <row r="18" spans="1:49" x14ac:dyDescent="0.4">
      <c r="A18" t="str">
        <f t="shared" si="3"/>
        <v>|SOI|緑白|15|7/8|各人間&amp;br;これが出ている間|《[[優雅な鷺、シガルダ]]》|</v>
      </c>
      <c r="B18" t="s">
        <v>16</v>
      </c>
      <c r="C18" t="str">
        <f>AG18</f>
        <v>SOI</v>
      </c>
      <c r="D18">
        <f>IF(AG18="","",VLOOKUP(C18,[1]tnpl!$Z$1:$AA$11,2,TRUE))</f>
        <v>4</v>
      </c>
      <c r="E18" t="s">
        <v>16</v>
      </c>
      <c r="F18" t="str">
        <f>AH18</f>
        <v>緑白</v>
      </c>
      <c r="G18">
        <f>IF(AH18="","",VLOOKUP(F18,[1]tnpl!$X$1:$Y$16,2,TRUE))</f>
        <v>10</v>
      </c>
      <c r="H18" t="s">
        <v>16</v>
      </c>
      <c r="I18">
        <f>AJ18</f>
        <v>15</v>
      </c>
      <c r="J18" t="s">
        <v>16</v>
      </c>
      <c r="K18">
        <f t="shared" si="4"/>
        <v>7</v>
      </c>
      <c r="L18">
        <f t="shared" si="4"/>
        <v>8</v>
      </c>
      <c r="M18" t="str">
        <f>IF(AM18="クリーチャー",K18&amp;"/"&amp;L18,"")</f>
        <v>7/8</v>
      </c>
      <c r="N18" t="s">
        <v>11</v>
      </c>
      <c r="O18" t="s">
        <v>1595</v>
      </c>
      <c r="P18" t="s">
        <v>201</v>
      </c>
      <c r="Q18" t="s">
        <v>2253</v>
      </c>
      <c r="R18" t="s">
        <v>11</v>
      </c>
      <c r="S18" t="s">
        <v>32</v>
      </c>
      <c r="T18" t="str">
        <f>AK18</f>
        <v>優雅な鷺、シガルダ</v>
      </c>
      <c r="U18" t="str">
        <f>IF(I18=0,"&gt;","")</f>
        <v/>
      </c>
      <c r="V18" t="str">
        <f>IF(I18=0,VLOOKUP(T18,[1]Sheet4!A:B,2,TRUE),"")</f>
        <v/>
      </c>
      <c r="W18" t="s">
        <v>12</v>
      </c>
      <c r="X18" t="s">
        <v>11</v>
      </c>
      <c r="Y18" s="6"/>
      <c r="Z18" s="11" t="s">
        <v>348</v>
      </c>
      <c r="AA18" t="str">
        <f>IF(SEARCH(LEFT($C$3,2),Z18,1)&lt;15,$C$3,"")</f>
        <v/>
      </c>
      <c r="AB18" t="str">
        <f>IF(ISERR(SEARCH("召",Z18,1)),"","召喚")</f>
        <v>召喚</v>
      </c>
      <c r="AC18" t="str">
        <f>IF(ISERR(SEARCH("与",Z18,1)),"","与える")</f>
        <v/>
      </c>
      <c r="AD18" t="str">
        <f>IF(ISERR(SEARCH("得",Z18,1)),"","得る")</f>
        <v>得る</v>
      </c>
      <c r="AE18" t="b">
        <f>OR(AC18="与える",AD18="得る")</f>
        <v>1</v>
      </c>
      <c r="AF18" s="4">
        <v>722</v>
      </c>
      <c r="AG18" s="3" t="s">
        <v>87</v>
      </c>
      <c r="AH18" s="2" t="s">
        <v>159</v>
      </c>
      <c r="AI18" s="2" t="s">
        <v>280</v>
      </c>
      <c r="AJ18" s="2">
        <v>15</v>
      </c>
      <c r="AK18" s="2" t="s">
        <v>353</v>
      </c>
      <c r="AL18" s="2" t="s">
        <v>352</v>
      </c>
      <c r="AM18" s="2" t="s">
        <v>4</v>
      </c>
      <c r="AN18" s="2" t="s">
        <v>351</v>
      </c>
      <c r="AO18" s="2"/>
      <c r="AP18" s="2"/>
      <c r="AQ18" s="2" t="s">
        <v>323</v>
      </c>
      <c r="AR18" s="2" t="s">
        <v>350</v>
      </c>
      <c r="AS18" s="2" t="s">
        <v>349</v>
      </c>
      <c r="AT18" s="2"/>
      <c r="AU18" s="2">
        <v>7</v>
      </c>
      <c r="AV18" s="2">
        <v>8</v>
      </c>
      <c r="AW18" s="2" t="s">
        <v>348</v>
      </c>
    </row>
    <row r="19" spans="1:49" x14ac:dyDescent="0.4">
      <c r="A19" t="str">
        <f t="shared" si="3"/>
        <v>|KLD|青|11|4/4|無色の各クリーチャー&amp;br;これが出ている間|《[[発明の領事、パディーム]]》|</v>
      </c>
      <c r="B19" t="s">
        <v>16</v>
      </c>
      <c r="C19" t="str">
        <f>AG19</f>
        <v>KLD</v>
      </c>
      <c r="D19">
        <f>IF(AG19="","",VLOOKUP(C19,[1]tnpl!$Z$1:$AA$11,2,TRUE))</f>
        <v>6</v>
      </c>
      <c r="E19" t="s">
        <v>16</v>
      </c>
      <c r="F19" t="str">
        <f>AH19</f>
        <v>青</v>
      </c>
      <c r="G19">
        <f>IF(AH19="","",VLOOKUP(F19,[1]tnpl!$X$1:$Y$16,2,TRUE))</f>
        <v>2</v>
      </c>
      <c r="H19" t="s">
        <v>16</v>
      </c>
      <c r="I19">
        <f>AJ19</f>
        <v>11</v>
      </c>
      <c r="J19" t="s">
        <v>16</v>
      </c>
      <c r="K19">
        <f t="shared" si="4"/>
        <v>4</v>
      </c>
      <c r="L19">
        <f t="shared" si="4"/>
        <v>4</v>
      </c>
      <c r="M19" t="str">
        <f>IF(AM19="クリーチャー",K19&amp;"/"&amp;L19,"")</f>
        <v>4/4</v>
      </c>
      <c r="N19" t="s">
        <v>11</v>
      </c>
      <c r="O19" t="s">
        <v>2254</v>
      </c>
      <c r="P19" t="s">
        <v>201</v>
      </c>
      <c r="Q19" t="s">
        <v>2253</v>
      </c>
      <c r="R19" t="s">
        <v>11</v>
      </c>
      <c r="S19" t="s">
        <v>32</v>
      </c>
      <c r="T19" t="str">
        <f>AK19</f>
        <v>発明の領事、パディーム</v>
      </c>
      <c r="U19" t="str">
        <f>IF(I19=0,"&gt;","")</f>
        <v/>
      </c>
      <c r="V19" t="str">
        <f>IF(I19=0,VLOOKUP(T19,[1]Sheet4!A:B,2,TRUE),"")</f>
        <v/>
      </c>
      <c r="W19" t="s">
        <v>12</v>
      </c>
      <c r="X19" t="s">
        <v>11</v>
      </c>
      <c r="Y19" s="6"/>
      <c r="Z19" s="11" t="s">
        <v>2248</v>
      </c>
      <c r="AA19" t="str">
        <f>IF(SEARCH(LEFT($C$3,2),Z19,1)&lt;15,$C$3,"")</f>
        <v/>
      </c>
      <c r="AB19" t="str">
        <f>IF(ISERR(SEARCH("召",Z19,1)),"","召喚")</f>
        <v/>
      </c>
      <c r="AC19" t="str">
        <f>IF(ISERR(SEARCH("与",Z19,1)),"","与える")</f>
        <v/>
      </c>
      <c r="AD19" t="str">
        <f>IF(ISERR(SEARCH("得",Z19,1)),"","得る")</f>
        <v>得る</v>
      </c>
      <c r="AE19" t="b">
        <f>OR(AC19="与える",AD19="得る")</f>
        <v>1</v>
      </c>
      <c r="AF19" s="4">
        <v>885</v>
      </c>
      <c r="AG19" s="3" t="s">
        <v>51</v>
      </c>
      <c r="AH19" s="2" t="s">
        <v>42</v>
      </c>
      <c r="AI19" s="2" t="s">
        <v>280</v>
      </c>
      <c r="AJ19" s="2">
        <v>11</v>
      </c>
      <c r="AK19" s="2" t="s">
        <v>2252</v>
      </c>
      <c r="AL19" s="2" t="s">
        <v>2251</v>
      </c>
      <c r="AM19" s="2" t="s">
        <v>4</v>
      </c>
      <c r="AN19" s="2" t="s">
        <v>819</v>
      </c>
      <c r="AO19" s="2" t="s">
        <v>791</v>
      </c>
      <c r="AP19" s="2"/>
      <c r="AQ19" s="2" t="s">
        <v>2250</v>
      </c>
      <c r="AR19" s="2" t="s">
        <v>2249</v>
      </c>
      <c r="AS19" s="2"/>
      <c r="AT19" s="2"/>
      <c r="AU19" s="2">
        <v>4</v>
      </c>
      <c r="AV19" s="2">
        <v>4</v>
      </c>
      <c r="AW19" s="2" t="s">
        <v>2248</v>
      </c>
    </row>
    <row r="20" spans="1:49" x14ac:dyDescent="0.4">
      <c r="Y20" s="6"/>
      <c r="Z20"/>
      <c r="AF20" s="4"/>
      <c r="AG20" s="3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4">
      <c r="Y21" s="6"/>
      <c r="Z21"/>
      <c r="AF21" s="4"/>
      <c r="AG21" s="3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4">
      <c r="A22" t="str">
        <f>B22&amp;C22&amp;E22&amp;F22&amp;H22&amp;I22&amp;J22&amp;M22&amp;N22&amp;O22&amp;P22&amp;Q22&amp;R22&amp;S22&amp;T22&amp;U22&amp;V22&amp;W22&amp;X22&amp;Y22</f>
        <v>*呪禁を与える呪文やサポート</v>
      </c>
      <c r="B22" t="s">
        <v>188</v>
      </c>
      <c r="F22" t="str">
        <f>$C$4</f>
        <v>呪禁</v>
      </c>
      <c r="M22" t="s">
        <v>1757</v>
      </c>
    </row>
    <row r="23" spans="1:49" x14ac:dyDescent="0.4">
      <c r="A23" t="str">
        <f>B23&amp;C23&amp;E23&amp;F23&amp;H23&amp;I23&amp;J23&amp;M23&amp;N23&amp;O23&amp;P23&amp;Q23&amp;R23&amp;S23&amp;T23&amp;U23&amp;V23&amp;W23&amp;X23&amp;Y23</f>
        <v>|LEFT:50|LEFT:50|LEFT:50|LEFT:120|LEFT:250|LEFT:250|c</v>
      </c>
      <c r="B23" t="s">
        <v>11</v>
      </c>
      <c r="C23" t="s">
        <v>28</v>
      </c>
      <c r="E23" t="s">
        <v>11</v>
      </c>
      <c r="F23" t="s">
        <v>28</v>
      </c>
      <c r="H23" t="s">
        <v>11</v>
      </c>
      <c r="I23" t="s">
        <v>28</v>
      </c>
      <c r="J23" t="s">
        <v>11</v>
      </c>
      <c r="M23" t="s">
        <v>1723</v>
      </c>
      <c r="N23" t="s">
        <v>11</v>
      </c>
      <c r="O23" t="s">
        <v>194</v>
      </c>
      <c r="R23" t="s">
        <v>11</v>
      </c>
      <c r="T23" t="s">
        <v>194</v>
      </c>
      <c r="X23" t="s">
        <v>11</v>
      </c>
      <c r="Y23" t="s">
        <v>25</v>
      </c>
    </row>
    <row r="24" spans="1:49" x14ac:dyDescent="0.4">
      <c r="A24" t="str">
        <f>B24&amp;C24&amp;E24&amp;F24&amp;H24&amp;I24&amp;J24&amp;M24&amp;N24&amp;O24&amp;P24&amp;Q24&amp;R24&amp;S24&amp;T24&amp;U24&amp;V24&amp;W24&amp;X24&amp;Y24</f>
        <v>|セット|色|コスト|カード種|能力|カード名|</v>
      </c>
      <c r="B24" t="s">
        <v>11</v>
      </c>
      <c r="C24" t="s">
        <v>1722</v>
      </c>
      <c r="E24" t="s">
        <v>11</v>
      </c>
      <c r="F24" t="s">
        <v>23</v>
      </c>
      <c r="H24" t="s">
        <v>11</v>
      </c>
      <c r="I24" t="s">
        <v>22</v>
      </c>
      <c r="J24" t="s">
        <v>11</v>
      </c>
      <c r="K24" t="s">
        <v>1721</v>
      </c>
      <c r="L24" t="s">
        <v>1720</v>
      </c>
      <c r="M24" t="s">
        <v>193</v>
      </c>
      <c r="N24" t="s">
        <v>11</v>
      </c>
      <c r="O24" t="s">
        <v>19</v>
      </c>
      <c r="R24" t="s">
        <v>11</v>
      </c>
      <c r="T24" t="s">
        <v>18</v>
      </c>
      <c r="X24" t="s">
        <v>11</v>
      </c>
    </row>
    <row r="25" spans="1:49" x14ac:dyDescent="0.4">
      <c r="A25" t="str">
        <f>B25&amp;C25&amp;E25&amp;F25&amp;H25&amp;I25&amp;J25&amp;M25&amp;N25&amp;O25&amp;P25&amp;Q25&amp;R25&amp;S25&amp;T25&amp;U25&amp;V25&amp;W25&amp;X25&amp;Y25</f>
        <v>|AER|緑|14|呪文|各クリーチャー&amp;br;詠唱時：次ターンまで|《[[英雄的介入]]》|</v>
      </c>
      <c r="B25" t="s">
        <v>16</v>
      </c>
      <c r="C25" t="str">
        <f>AG25</f>
        <v>AER</v>
      </c>
      <c r="D25">
        <f>IF(AG25="","",VLOOKUP(C25,[1]tnpl!$Z$1:$AA$11,2,TRUE))</f>
        <v>7</v>
      </c>
      <c r="E25" t="s">
        <v>16</v>
      </c>
      <c r="F25" t="str">
        <f>AH25</f>
        <v>緑</v>
      </c>
      <c r="G25">
        <f>IF(AH25="","",VLOOKUP(F25,[1]tnpl!$X$1:$Y$16,2,TRUE))</f>
        <v>5</v>
      </c>
      <c r="H25" t="s">
        <v>16</v>
      </c>
      <c r="I25">
        <f>AJ25</f>
        <v>14</v>
      </c>
      <c r="J25" t="s">
        <v>16</v>
      </c>
      <c r="K25">
        <f>AU25</f>
        <v>0</v>
      </c>
      <c r="L25">
        <f>AV25</f>
        <v>0</v>
      </c>
      <c r="M25" t="s">
        <v>192</v>
      </c>
      <c r="N25" t="s">
        <v>11</v>
      </c>
      <c r="O25" t="s">
        <v>318</v>
      </c>
      <c r="P25" t="s">
        <v>201</v>
      </c>
      <c r="Q25" t="s">
        <v>200</v>
      </c>
      <c r="R25" t="s">
        <v>11</v>
      </c>
      <c r="S25" t="s">
        <v>32</v>
      </c>
      <c r="T25" t="str">
        <f>AK25</f>
        <v>英雄的介入</v>
      </c>
      <c r="U25" t="str">
        <f>IF(I25=0,"&gt;","")</f>
        <v/>
      </c>
      <c r="V25" t="str">
        <f>IF(I25=0,VLOOKUP(T25,[1]Sheet4!A:B,2,TRUE),"")</f>
        <v/>
      </c>
      <c r="W25" t="s">
        <v>12</v>
      </c>
      <c r="X25" t="s">
        <v>11</v>
      </c>
      <c r="Y25" s="6"/>
      <c r="Z25" s="11" t="s">
        <v>1910</v>
      </c>
      <c r="AA25" t="str">
        <f>IF(SEARCH(LEFT($C$3,2),Z25,1)&lt;15,$C$3,"")</f>
        <v/>
      </c>
      <c r="AB25" t="str">
        <f>IF(ISERR(SEARCH("召",Z25,1)),"","召喚")</f>
        <v/>
      </c>
      <c r="AC25" t="str">
        <f>IF(ISERR(SEARCH("与",Z25,1)),"","与える")</f>
        <v/>
      </c>
      <c r="AD25" t="str">
        <f>IF(ISERR(SEARCH("得",Z25,1)),"","得る")</f>
        <v>得る</v>
      </c>
      <c r="AE25" t="b">
        <f>OR(AC25="与える",AD25="得る")</f>
        <v>1</v>
      </c>
      <c r="AF25" s="4">
        <v>1060</v>
      </c>
      <c r="AG25" s="3" t="s">
        <v>46</v>
      </c>
      <c r="AH25" s="2" t="s">
        <v>58</v>
      </c>
      <c r="AI25" s="2" t="s">
        <v>7</v>
      </c>
      <c r="AJ25" s="2">
        <v>14</v>
      </c>
      <c r="AK25" s="2" t="s">
        <v>1912</v>
      </c>
      <c r="AL25" s="2" t="s">
        <v>1911</v>
      </c>
      <c r="AM25" s="2" t="s">
        <v>192</v>
      </c>
      <c r="AN25" s="2"/>
      <c r="AO25" s="2"/>
      <c r="AP25" s="2"/>
      <c r="AQ25" s="2" t="s">
        <v>1910</v>
      </c>
      <c r="AR25" s="2"/>
      <c r="AS25" s="2"/>
      <c r="AT25" s="2"/>
      <c r="AU25" s="2"/>
      <c r="AV25" s="2"/>
      <c r="AW25" s="2" t="s">
        <v>1910</v>
      </c>
    </row>
    <row r="26" spans="1:49" x14ac:dyDescent="0.4">
      <c r="A26" t="str">
        <f>B26&amp;C26&amp;E26&amp;F26&amp;H26&amp;I26&amp;J26&amp;M26&amp;N26&amp;O26&amp;P26&amp;Q26&amp;R26&amp;S26&amp;T26&amp;U26&amp;V26&amp;W26&amp;X26&amp;Y26</f>
        <v>|KLDM|無色|5|サポート|最初のクリーチャー&amp;br;これがいる間|《[[勇者の兜]]》|</v>
      </c>
      <c r="B26" t="s">
        <v>16</v>
      </c>
      <c r="C26" t="str">
        <f>AG26</f>
        <v>KLDM</v>
      </c>
      <c r="D26">
        <f>IF(AG26="","",VLOOKUP(C26,[1]tnpl!$Z$1:$AA$11,2,TRUE))</f>
        <v>9</v>
      </c>
      <c r="E26" t="s">
        <v>16</v>
      </c>
      <c r="F26" t="str">
        <f>AH26</f>
        <v>無色</v>
      </c>
      <c r="G26">
        <f>IF(AH26="","",VLOOKUP(F26,[1]tnpl!$X$1:$Y$16,2,TRUE))</f>
        <v>16</v>
      </c>
      <c r="H26" t="s">
        <v>16</v>
      </c>
      <c r="I26">
        <f>AJ26</f>
        <v>5</v>
      </c>
      <c r="J26" t="s">
        <v>16</v>
      </c>
      <c r="K26">
        <f>AU26</f>
        <v>0</v>
      </c>
      <c r="L26">
        <f>AV26</f>
        <v>0</v>
      </c>
      <c r="M26" t="s">
        <v>270</v>
      </c>
      <c r="N26" t="s">
        <v>11</v>
      </c>
      <c r="O26" t="s">
        <v>296</v>
      </c>
      <c r="P26" t="s">
        <v>201</v>
      </c>
      <c r="Q26" t="s">
        <v>2119</v>
      </c>
      <c r="R26" t="s">
        <v>11</v>
      </c>
      <c r="S26" t="s">
        <v>32</v>
      </c>
      <c r="T26" t="str">
        <f>AK26</f>
        <v>勇者の兜</v>
      </c>
      <c r="U26" t="str">
        <f>IF(I26=0,"&gt;","")</f>
        <v/>
      </c>
      <c r="V26" t="str">
        <f>IF(I26=0,VLOOKUP(T26,[1]Sheet4!A:B,2,TRUE),"")</f>
        <v/>
      </c>
      <c r="W26" t="s">
        <v>12</v>
      </c>
      <c r="X26" t="s">
        <v>11</v>
      </c>
      <c r="Y26" s="6"/>
      <c r="Z26" s="11" t="s">
        <v>2243</v>
      </c>
      <c r="AA26" t="str">
        <f>IF(SEARCH(LEFT($C$3,2),Z26,1)&lt;15,$C$3,"")</f>
        <v/>
      </c>
      <c r="AB26" t="str">
        <f>IF(ISERR(SEARCH("召",Z26,1)),"","召喚")</f>
        <v/>
      </c>
      <c r="AC26" t="str">
        <f>IF(ISERR(SEARCH("与",Z26,1)),"","与える")</f>
        <v/>
      </c>
      <c r="AD26" t="str">
        <f>IF(ISERR(SEARCH("得",Z26,1)),"","得る")</f>
        <v>得る</v>
      </c>
      <c r="AE26" t="b">
        <f>OR(AC26="与える",AD26="得る")</f>
        <v>1</v>
      </c>
      <c r="AF26" s="4">
        <v>1088</v>
      </c>
      <c r="AG26" s="3" t="s">
        <v>176</v>
      </c>
      <c r="AH26" s="2" t="s">
        <v>50</v>
      </c>
      <c r="AI26" s="2" t="s">
        <v>698</v>
      </c>
      <c r="AJ26" s="2">
        <v>5</v>
      </c>
      <c r="AK26" s="2" t="s">
        <v>2247</v>
      </c>
      <c r="AL26" s="2" t="s">
        <v>2246</v>
      </c>
      <c r="AM26" s="2" t="s">
        <v>270</v>
      </c>
      <c r="AN26" s="2"/>
      <c r="AO26" s="2"/>
      <c r="AP26" s="2"/>
      <c r="AQ26" s="2" t="s">
        <v>2245</v>
      </c>
      <c r="AR26" s="2" t="s">
        <v>2244</v>
      </c>
      <c r="AS26" s="2"/>
      <c r="AT26" s="2">
        <v>2</v>
      </c>
      <c r="AU26" s="2"/>
      <c r="AV26" s="2"/>
      <c r="AW26" s="2" t="s">
        <v>2243</v>
      </c>
    </row>
    <row r="27" spans="1:49" x14ac:dyDescent="0.4">
      <c r="Y27" s="6"/>
      <c r="Z27"/>
      <c r="AF27" s="4"/>
      <c r="AG27" s="3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9" spans="1:49" x14ac:dyDescent="0.4">
      <c r="A29" t="str">
        <f>B29&amp;C29&amp;E29&amp;F29&amp;H29&amp;I29&amp;J29&amp;M29&amp;N29&amp;O29&amp;P29&amp;Q29&amp;R29&amp;S29&amp;T29&amp;U29&amp;V29&amp;W29&amp;X29&amp;Y29</f>
        <v>*呪禁を持つトークンを召喚するカード</v>
      </c>
      <c r="B29" t="s">
        <v>188</v>
      </c>
      <c r="F29" t="str">
        <f>$C$4</f>
        <v>呪禁</v>
      </c>
      <c r="M29" t="s">
        <v>1724</v>
      </c>
    </row>
    <row r="30" spans="1:49" x14ac:dyDescent="0.4">
      <c r="A30" t="str">
        <f>B30&amp;C30&amp;E30&amp;F30&amp;H30&amp;I30&amp;J30&amp;M30&amp;N30&amp;O30&amp;P30&amp;Q30&amp;R30&amp;S30&amp;T30&amp;U30&amp;V30&amp;W30&amp;X30&amp;Y30</f>
        <v>|LEFT:50|LEFT:50|LEFT:50|LEFT:120|LEFT:250|LEFT:250|c</v>
      </c>
      <c r="B30" t="s">
        <v>11</v>
      </c>
      <c r="C30" t="s">
        <v>28</v>
      </c>
      <c r="E30" t="s">
        <v>11</v>
      </c>
      <c r="F30" t="s">
        <v>28</v>
      </c>
      <c r="H30" t="s">
        <v>11</v>
      </c>
      <c r="I30" t="s">
        <v>28</v>
      </c>
      <c r="J30" t="s">
        <v>11</v>
      </c>
      <c r="M30" t="s">
        <v>1723</v>
      </c>
      <c r="N30" t="s">
        <v>11</v>
      </c>
      <c r="O30" t="s">
        <v>194</v>
      </c>
      <c r="R30" t="s">
        <v>11</v>
      </c>
      <c r="T30" t="s">
        <v>194</v>
      </c>
      <c r="X30" t="s">
        <v>11</v>
      </c>
      <c r="Y30" t="s">
        <v>25</v>
      </c>
    </row>
    <row r="31" spans="1:49" x14ac:dyDescent="0.4">
      <c r="A31" t="str">
        <f>B31&amp;C31&amp;E31&amp;F31&amp;H31&amp;I31&amp;J31&amp;M31&amp;N31&amp;O31&amp;P31&amp;Q31&amp;R31&amp;S31&amp;T31&amp;U31&amp;V31&amp;W31&amp;X31&amp;Y31</f>
        <v>|セット|色|コスト|カード種|能力|カード名|</v>
      </c>
      <c r="B31" t="s">
        <v>11</v>
      </c>
      <c r="C31" t="s">
        <v>1722</v>
      </c>
      <c r="E31" t="s">
        <v>11</v>
      </c>
      <c r="F31" t="s">
        <v>23</v>
      </c>
      <c r="H31" t="s">
        <v>11</v>
      </c>
      <c r="I31" t="s">
        <v>22</v>
      </c>
      <c r="J31" t="s">
        <v>11</v>
      </c>
      <c r="K31" t="s">
        <v>1721</v>
      </c>
      <c r="L31" t="s">
        <v>1720</v>
      </c>
      <c r="M31" t="s">
        <v>193</v>
      </c>
      <c r="N31" t="s">
        <v>11</v>
      </c>
      <c r="O31" t="s">
        <v>19</v>
      </c>
      <c r="R31" t="s">
        <v>11</v>
      </c>
      <c r="T31" t="s">
        <v>18</v>
      </c>
      <c r="X31" t="s">
        <v>11</v>
      </c>
    </row>
    <row r="32" spans="1:49" x14ac:dyDescent="0.4">
      <c r="Y32" s="6"/>
      <c r="AF32" s="4"/>
      <c r="AG32" s="3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25:49" x14ac:dyDescent="0.4">
      <c r="Y33" s="6"/>
      <c r="Z33"/>
      <c r="AF33" s="4"/>
      <c r="AG33" s="3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</sheetData>
  <autoFilter ref="Z3:AE10"/>
  <phoneticPr fontId="2"/>
  <conditionalFormatting sqref="AV17:AV19 AV7:AV11 AV25:AV26">
    <cfRule type="cellIs" dxfId="4" priority="2" operator="notEqual">
      <formula>$P7</formula>
    </cfRule>
  </conditionalFormatting>
  <conditionalFormatting sqref="AV16">
    <cfRule type="cellIs" dxfId="3" priority="1" operator="notEqual">
      <formula>$P16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W36"/>
  <sheetViews>
    <sheetView zoomScale="85" zoomScaleNormal="85" workbookViewId="0">
      <selection activeCell="Q19" sqref="Q19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hidden="1" customWidth="1"/>
    <col min="5" max="5" width="2" bestFit="1" customWidth="1"/>
    <col min="6" max="6" width="6.625" customWidth="1"/>
    <col min="7" max="7" width="3.5" hidden="1" customWidth="1"/>
    <col min="8" max="8" width="2" bestFit="1" customWidth="1"/>
    <col min="9" max="9" width="5.375" customWidth="1"/>
    <col min="10" max="10" width="2" bestFit="1" customWidth="1"/>
    <col min="11" max="12" width="2" hidden="1" customWidth="1"/>
    <col min="14" max="15" width="5.625" customWidth="1"/>
    <col min="16" max="16" width="1.875" customWidth="1"/>
    <col min="17" max="17" width="5.875" customWidth="1"/>
    <col min="18" max="18" width="2" bestFit="1" customWidth="1"/>
    <col min="19" max="19" width="3.75" bestFit="1" customWidth="1"/>
    <col min="21" max="21" width="2.875" customWidth="1"/>
    <col min="22" max="22" width="10.25" customWidth="1"/>
    <col min="23" max="23" width="3.75" bestFit="1" customWidth="1"/>
    <col min="24" max="24" width="2" bestFit="1" customWidth="1"/>
    <col min="25" max="25" width="2.5" bestFit="1" customWidth="1"/>
    <col min="26" max="26" width="36.625" style="11" customWidth="1"/>
    <col min="27" max="27" width="9.375" bestFit="1" customWidth="1"/>
    <col min="28" max="28" width="6" bestFit="1" customWidth="1"/>
    <col min="29" max="29" width="8.125" bestFit="1" customWidth="1"/>
    <col min="30" max="30" width="3.5" bestFit="1" customWidth="1"/>
    <col min="31" max="31" width="7.125" customWidth="1"/>
    <col min="32" max="33" width="5.5" bestFit="1" customWidth="1"/>
    <col min="34" max="34" width="5.25" bestFit="1" customWidth="1"/>
    <col min="35" max="35" width="9.5" bestFit="1" customWidth="1"/>
    <col min="36" max="36" width="5" bestFit="1" customWidth="1"/>
    <col min="37" max="37" width="14.875" customWidth="1"/>
    <col min="38" max="38" width="9" customWidth="1"/>
    <col min="40" max="45" width="0" hidden="1" customWidth="1"/>
    <col min="46" max="46" width="4.875" bestFit="1" customWidth="1"/>
    <col min="47" max="48" width="3.5" bestFit="1" customWidth="1"/>
  </cols>
  <sheetData>
    <row r="1" spans="1:49" x14ac:dyDescent="0.4">
      <c r="A1" t="s">
        <v>1398</v>
      </c>
    </row>
    <row r="2" spans="1:49" x14ac:dyDescent="0.4">
      <c r="A2" t="str">
        <f>B2&amp;C2&amp;E2&amp;F2&amp;H2&amp;I2&amp;J2&amp;M2&amp;N2&amp;O2&amp;P2&amp;Q2&amp;R2&amp;S2&amp;T2&amp;V2&amp;W2&amp;X2&amp;Y2</f>
        <v/>
      </c>
    </row>
    <row r="3" spans="1:49" x14ac:dyDescent="0.4">
      <c r="A3" t="str">
        <f>B3&amp;C3&amp;E3&amp;F3&amp;H3&amp;I3&amp;J3&amp;M3&amp;N3&amp;O3&amp;P3&amp;Q3&amp;R3&amp;S3&amp;T3&amp;V3&amp;W3&amp;X3&amp;Y3</f>
        <v>*補強関係カード一覧</v>
      </c>
      <c r="B3" t="s">
        <v>188</v>
      </c>
      <c r="C3" t="s">
        <v>2318</v>
      </c>
      <c r="F3" t="s">
        <v>186</v>
      </c>
    </row>
    <row r="4" spans="1:49" x14ac:dyDescent="0.4">
      <c r="A4" t="str">
        <f>B4&amp;C4&amp;E4&amp;F4&amp;H4&amp;I4&amp;J4&amp;M4&amp;N4&amp;O4&amp;P4&amp;Q4&amp;R4&amp;S4&amp;T4&amp;V4&amp;W4&amp;X4&amp;Y4</f>
        <v>[[補強]]</v>
      </c>
      <c r="B4" t="s">
        <v>1397</v>
      </c>
      <c r="C4" t="s">
        <v>2317</v>
      </c>
      <c r="E4" t="s">
        <v>1396</v>
      </c>
    </row>
    <row r="6" spans="1:49" x14ac:dyDescent="0.4">
      <c r="A6" t="s">
        <v>2316</v>
      </c>
    </row>
    <row r="7" spans="1:49" x14ac:dyDescent="0.4">
      <c r="A7" t="str">
        <f t="shared" ref="A7:A14" si="0">B7&amp;C7&amp;E7&amp;F7&amp;H7&amp;I7&amp;J7&amp;M7&amp;N7&amp;O7&amp;P7&amp;Q7&amp;R7&amp;S7&amp;T7&amp;U7&amp;V7&amp;W7&amp;X7&amp;Y7</f>
        <v>|LEFT:50|LEFT:50|LEFT:50|LEFT:120|LEFT:250|LEFT:500|c</v>
      </c>
      <c r="B7" t="s">
        <v>16</v>
      </c>
      <c r="C7" t="s">
        <v>28</v>
      </c>
      <c r="E7" t="s">
        <v>16</v>
      </c>
      <c r="F7" t="s">
        <v>28</v>
      </c>
      <c r="H7" t="s">
        <v>16</v>
      </c>
      <c r="I7" t="s">
        <v>28</v>
      </c>
      <c r="J7" t="s">
        <v>16</v>
      </c>
      <c r="M7" t="s">
        <v>1723</v>
      </c>
      <c r="N7" t="s">
        <v>11</v>
      </c>
      <c r="O7" t="s">
        <v>194</v>
      </c>
      <c r="R7" t="s">
        <v>11</v>
      </c>
      <c r="T7" t="s">
        <v>26</v>
      </c>
      <c r="X7" t="s">
        <v>11</v>
      </c>
      <c r="Y7" t="s">
        <v>25</v>
      </c>
    </row>
    <row r="8" spans="1:49" x14ac:dyDescent="0.4">
      <c r="A8" t="str">
        <f t="shared" si="0"/>
        <v>|セット|色|コスト|カード種|能力|カード名|</v>
      </c>
      <c r="B8" t="s">
        <v>16</v>
      </c>
      <c r="C8" t="s">
        <v>24</v>
      </c>
      <c r="E8" t="s">
        <v>16</v>
      </c>
      <c r="F8" t="s">
        <v>23</v>
      </c>
      <c r="H8" t="s">
        <v>16</v>
      </c>
      <c r="I8" t="s">
        <v>22</v>
      </c>
      <c r="J8" t="s">
        <v>16</v>
      </c>
      <c r="K8" t="s">
        <v>21</v>
      </c>
      <c r="L8" t="s">
        <v>20</v>
      </c>
      <c r="M8" t="s">
        <v>193</v>
      </c>
      <c r="N8" t="s">
        <v>11</v>
      </c>
      <c r="O8" t="s">
        <v>19</v>
      </c>
      <c r="R8" t="s">
        <v>11</v>
      </c>
      <c r="T8" t="s">
        <v>18</v>
      </c>
      <c r="X8" t="s">
        <v>11</v>
      </c>
      <c r="AE8" t="b">
        <f t="shared" ref="AE8:AE14" si="1">OR(AC8="与える",AD8="得る")</f>
        <v>0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x14ac:dyDescent="0.4">
      <c r="A9" t="str">
        <f t="shared" si="0"/>
        <v>|ORI|緑|15|サポート|最初のクリーチャー&amp;br;起動|《[[進化の飛躍]]》|</v>
      </c>
      <c r="B9" t="s">
        <v>16</v>
      </c>
      <c r="C9" t="str">
        <f t="shared" ref="C9:C14" si="2">AG9</f>
        <v>ORI</v>
      </c>
      <c r="D9">
        <f>IF(AG9="","",VLOOKUP(C9,[1]tnpl!$Z$1:$AA$11,2,TRUE))</f>
        <v>1</v>
      </c>
      <c r="E9" t="s">
        <v>16</v>
      </c>
      <c r="F9" t="str">
        <f t="shared" ref="F9:F14" si="3">AH9</f>
        <v>緑</v>
      </c>
      <c r="G9">
        <f>IF(AH9="","",VLOOKUP(F9,[1]tnpl!$X$1:$Y$16,2,TRUE))</f>
        <v>5</v>
      </c>
      <c r="H9" t="s">
        <v>16</v>
      </c>
      <c r="I9">
        <f t="shared" ref="I9:I14" si="4">AJ9</f>
        <v>15</v>
      </c>
      <c r="J9" t="s">
        <v>16</v>
      </c>
      <c r="K9">
        <f t="shared" ref="K9:L14" si="5">AU9</f>
        <v>0</v>
      </c>
      <c r="L9">
        <f t="shared" si="5"/>
        <v>0</v>
      </c>
      <c r="M9" t="s">
        <v>270</v>
      </c>
      <c r="N9" t="s">
        <v>11</v>
      </c>
      <c r="O9" t="s">
        <v>296</v>
      </c>
      <c r="P9" t="s">
        <v>201</v>
      </c>
      <c r="Q9" t="s">
        <v>544</v>
      </c>
      <c r="R9" t="s">
        <v>11</v>
      </c>
      <c r="S9" t="s">
        <v>32</v>
      </c>
      <c r="T9" t="str">
        <f t="shared" ref="T9:T14" si="6">AK9</f>
        <v>進化の飛躍</v>
      </c>
      <c r="U9" t="str">
        <f t="shared" ref="U9:U14" si="7">IF(I9=0,"&gt;","")</f>
        <v/>
      </c>
      <c r="V9" t="str">
        <f>IF(I9=0,VLOOKUP(T9,[1]Sheet4!A:B,2,TRUE),"")</f>
        <v/>
      </c>
      <c r="W9" t="s">
        <v>12</v>
      </c>
      <c r="X9" t="s">
        <v>11</v>
      </c>
      <c r="Y9" s="6"/>
      <c r="Z9" s="11" t="s">
        <v>2313</v>
      </c>
      <c r="AA9" t="e">
        <f>IF(SEARCH(LEFT($C$3,2),Z9,1)&lt;15,$C$3,"")</f>
        <v>#VALUE!</v>
      </c>
      <c r="AB9" t="str">
        <f t="shared" ref="AB9:AB14" si="8">IF(ISERR(SEARCH("召",Z9,1)),"","召喚")</f>
        <v/>
      </c>
      <c r="AC9" t="str">
        <f t="shared" ref="AC9:AC14" si="9">IF(ISERR(SEARCH("与",Z9,1)),"","与える")</f>
        <v/>
      </c>
      <c r="AD9" t="str">
        <f t="shared" ref="AD9:AD14" si="10">IF(ISERR(SEARCH("得",Z9,1)),"","得る")</f>
        <v/>
      </c>
      <c r="AE9" t="b">
        <f t="shared" si="1"/>
        <v>0</v>
      </c>
      <c r="AF9" s="4">
        <v>203</v>
      </c>
      <c r="AG9" s="3" t="s">
        <v>152</v>
      </c>
      <c r="AH9" s="2" t="s">
        <v>58</v>
      </c>
      <c r="AI9" s="2" t="s">
        <v>280</v>
      </c>
      <c r="AJ9" s="2">
        <v>15</v>
      </c>
      <c r="AK9" s="2" t="s">
        <v>2315</v>
      </c>
      <c r="AL9" s="2" t="s">
        <v>2314</v>
      </c>
      <c r="AM9" s="2" t="s">
        <v>270</v>
      </c>
      <c r="AN9" s="2"/>
      <c r="AO9" s="2"/>
      <c r="AP9" s="2"/>
      <c r="AQ9" s="2" t="s">
        <v>2313</v>
      </c>
      <c r="AR9" s="2"/>
      <c r="AS9" s="2"/>
      <c r="AT9" s="2">
        <v>2</v>
      </c>
      <c r="AU9" s="2"/>
      <c r="AV9" s="2"/>
      <c r="AW9" s="2" t="s">
        <v>2313</v>
      </c>
    </row>
    <row r="10" spans="1:49" x14ac:dyDescent="0.4">
      <c r="A10" t="str">
        <f t="shared" si="0"/>
        <v>|OGW|無色|4|サポート|CIPクリーチャー&amp;br;CIP時|《[[鏡の池]]》|</v>
      </c>
      <c r="B10" t="s">
        <v>16</v>
      </c>
      <c r="C10" t="str">
        <f t="shared" si="2"/>
        <v>OGW</v>
      </c>
      <c r="D10">
        <f>IF(AG10="","",VLOOKUP(C10,[1]tnpl!$Z$1:$AA$11,2,TRUE))</f>
        <v>3</v>
      </c>
      <c r="E10" t="s">
        <v>16</v>
      </c>
      <c r="F10" t="str">
        <f t="shared" si="3"/>
        <v>無色</v>
      </c>
      <c r="G10">
        <f>IF(AH10="","",VLOOKUP(F10,[1]tnpl!$X$1:$Y$16,2,TRUE))</f>
        <v>16</v>
      </c>
      <c r="H10" t="s">
        <v>16</v>
      </c>
      <c r="I10">
        <f t="shared" si="4"/>
        <v>4</v>
      </c>
      <c r="J10" t="s">
        <v>16</v>
      </c>
      <c r="K10">
        <f t="shared" si="5"/>
        <v>0</v>
      </c>
      <c r="L10">
        <f t="shared" si="5"/>
        <v>0</v>
      </c>
      <c r="M10" t="s">
        <v>270</v>
      </c>
      <c r="N10" t="s">
        <v>11</v>
      </c>
      <c r="O10" t="s">
        <v>2312</v>
      </c>
      <c r="P10" t="s">
        <v>201</v>
      </c>
      <c r="Q10" t="s">
        <v>2298</v>
      </c>
      <c r="R10" t="s">
        <v>11</v>
      </c>
      <c r="S10" t="s">
        <v>32</v>
      </c>
      <c r="T10" t="str">
        <f t="shared" si="6"/>
        <v>鏡の池</v>
      </c>
      <c r="U10" t="str">
        <f t="shared" si="7"/>
        <v/>
      </c>
      <c r="V10" t="str">
        <f>IF(I10=0,VLOOKUP(T10,[1]Sheet4!A:B,2,TRUE),"")</f>
        <v/>
      </c>
      <c r="W10" t="s">
        <v>12</v>
      </c>
      <c r="X10" t="s">
        <v>11</v>
      </c>
      <c r="Y10" s="6"/>
      <c r="Z10" s="11" t="s">
        <v>2307</v>
      </c>
      <c r="AA10" t="e">
        <f t="shared" ref="AA10:AA14" si="11">IF(SEARCH(LEFT($C$3,2),Z10,1)&lt;15,$C$3,"")</f>
        <v>#VALUE!</v>
      </c>
      <c r="AB10" t="str">
        <f t="shared" si="8"/>
        <v/>
      </c>
      <c r="AC10" t="str">
        <f t="shared" si="9"/>
        <v/>
      </c>
      <c r="AD10" t="str">
        <f t="shared" si="10"/>
        <v/>
      </c>
      <c r="AE10" t="b">
        <f t="shared" si="1"/>
        <v>0</v>
      </c>
      <c r="AF10" s="4">
        <v>537</v>
      </c>
      <c r="AG10" s="3" t="s">
        <v>119</v>
      </c>
      <c r="AH10" s="2" t="s">
        <v>50</v>
      </c>
      <c r="AI10" s="2" t="s">
        <v>280</v>
      </c>
      <c r="AJ10" s="2">
        <v>4</v>
      </c>
      <c r="AK10" s="2" t="s">
        <v>2311</v>
      </c>
      <c r="AL10" s="2" t="s">
        <v>2310</v>
      </c>
      <c r="AM10" s="2" t="s">
        <v>270</v>
      </c>
      <c r="AN10" s="2"/>
      <c r="AO10" s="2"/>
      <c r="AP10" s="2"/>
      <c r="AQ10" s="2" t="s">
        <v>2309</v>
      </c>
      <c r="AR10" s="2" t="s">
        <v>2308</v>
      </c>
      <c r="AS10" s="2"/>
      <c r="AT10" s="2">
        <v>10</v>
      </c>
      <c r="AU10" s="2"/>
      <c r="AV10" s="2"/>
      <c r="AW10" s="2" t="s">
        <v>2307</v>
      </c>
    </row>
    <row r="11" spans="1:49" x14ac:dyDescent="0.4">
      <c r="A11" t="str">
        <f t="shared" si="0"/>
        <v>|SOI|緑青|12|呪文|対象1体&amp;br;詠唱時|《[[もう一人の自分]]》|</v>
      </c>
      <c r="B11" t="s">
        <v>16</v>
      </c>
      <c r="C11" t="str">
        <f t="shared" si="2"/>
        <v>SOI</v>
      </c>
      <c r="D11">
        <f>IF(AG11="","",VLOOKUP(C11,[1]tnpl!$Z$1:$AA$11,2,TRUE))</f>
        <v>4</v>
      </c>
      <c r="E11" t="s">
        <v>16</v>
      </c>
      <c r="F11" t="str">
        <f t="shared" si="3"/>
        <v>緑青</v>
      </c>
      <c r="G11">
        <f>IF(AH11="","",VLOOKUP(F11,[1]tnpl!$X$1:$Y$16,2,TRUE))</f>
        <v>15</v>
      </c>
      <c r="H11" t="s">
        <v>16</v>
      </c>
      <c r="I11">
        <f t="shared" si="4"/>
        <v>12</v>
      </c>
      <c r="J11" t="s">
        <v>16</v>
      </c>
      <c r="K11">
        <f t="shared" si="5"/>
        <v>0</v>
      </c>
      <c r="L11">
        <f t="shared" si="5"/>
        <v>0</v>
      </c>
      <c r="M11" t="s">
        <v>192</v>
      </c>
      <c r="N11" t="s">
        <v>11</v>
      </c>
      <c r="O11" t="s">
        <v>202</v>
      </c>
      <c r="P11" t="s">
        <v>201</v>
      </c>
      <c r="Q11" t="s">
        <v>516</v>
      </c>
      <c r="R11" t="s">
        <v>11</v>
      </c>
      <c r="S11" t="s">
        <v>32</v>
      </c>
      <c r="T11" t="str">
        <f t="shared" si="6"/>
        <v>もう一人の自分</v>
      </c>
      <c r="U11" t="str">
        <f t="shared" si="7"/>
        <v/>
      </c>
      <c r="V11" t="str">
        <f>IF(I11=0,VLOOKUP(T11,[1]Sheet4!A:B,2,TRUE),"")</f>
        <v/>
      </c>
      <c r="W11" t="s">
        <v>12</v>
      </c>
      <c r="X11" t="s">
        <v>11</v>
      </c>
      <c r="Y11" s="6"/>
      <c r="Z11" s="11" t="s">
        <v>2304</v>
      </c>
      <c r="AA11" t="e">
        <f t="shared" si="11"/>
        <v>#VALUE!</v>
      </c>
      <c r="AB11" t="str">
        <f t="shared" si="8"/>
        <v/>
      </c>
      <c r="AC11" t="str">
        <f t="shared" si="9"/>
        <v/>
      </c>
      <c r="AD11" t="str">
        <f t="shared" si="10"/>
        <v/>
      </c>
      <c r="AE11" t="b">
        <f t="shared" si="1"/>
        <v>0</v>
      </c>
      <c r="AF11" s="4">
        <v>717</v>
      </c>
      <c r="AG11" s="3" t="s">
        <v>87</v>
      </c>
      <c r="AH11" s="2" t="s">
        <v>122</v>
      </c>
      <c r="AI11" s="2" t="s">
        <v>7</v>
      </c>
      <c r="AJ11" s="2">
        <v>12</v>
      </c>
      <c r="AK11" s="2" t="s">
        <v>2306</v>
      </c>
      <c r="AL11" s="2" t="s">
        <v>2305</v>
      </c>
      <c r="AM11" s="2" t="s">
        <v>192</v>
      </c>
      <c r="AN11" s="2"/>
      <c r="AO11" s="2"/>
      <c r="AP11" s="2"/>
      <c r="AQ11" s="2" t="s">
        <v>2304</v>
      </c>
      <c r="AR11" s="2"/>
      <c r="AS11" s="2"/>
      <c r="AT11" s="2"/>
      <c r="AU11" s="2"/>
      <c r="AV11" s="2"/>
      <c r="AW11" s="2" t="s">
        <v>2304</v>
      </c>
    </row>
    <row r="12" spans="1:49" x14ac:dyDescent="0.4">
      <c r="A12" t="str">
        <f t="shared" si="0"/>
        <v>|AER|青|6|サポート|各クリーチャー&amp;br;超過3|《[[機械化製法]]》|</v>
      </c>
      <c r="B12" t="s">
        <v>16</v>
      </c>
      <c r="C12" t="str">
        <f t="shared" si="2"/>
        <v>AER</v>
      </c>
      <c r="D12">
        <f>IF(AG12="","",VLOOKUP(C12,[1]tnpl!$Z$1:$AA$11,2,TRUE))</f>
        <v>7</v>
      </c>
      <c r="E12" t="s">
        <v>16</v>
      </c>
      <c r="F12" t="str">
        <f t="shared" si="3"/>
        <v>青</v>
      </c>
      <c r="G12">
        <f>IF(AH12="","",VLOOKUP(F12,[1]tnpl!$X$1:$Y$16,2,TRUE))</f>
        <v>2</v>
      </c>
      <c r="H12" t="s">
        <v>16</v>
      </c>
      <c r="I12">
        <f t="shared" si="4"/>
        <v>6</v>
      </c>
      <c r="J12" t="s">
        <v>16</v>
      </c>
      <c r="K12">
        <f t="shared" si="5"/>
        <v>0</v>
      </c>
      <c r="L12">
        <f t="shared" si="5"/>
        <v>0</v>
      </c>
      <c r="M12" t="s">
        <v>270</v>
      </c>
      <c r="N12" t="s">
        <v>11</v>
      </c>
      <c r="O12" t="s">
        <v>318</v>
      </c>
      <c r="P12" t="s">
        <v>201</v>
      </c>
      <c r="Q12" t="s">
        <v>2303</v>
      </c>
      <c r="R12" t="s">
        <v>11</v>
      </c>
      <c r="S12" t="s">
        <v>32</v>
      </c>
      <c r="T12" t="str">
        <f t="shared" si="6"/>
        <v>機械化製法</v>
      </c>
      <c r="U12" t="str">
        <f t="shared" si="7"/>
        <v/>
      </c>
      <c r="V12" t="str">
        <f>IF(I12=0,VLOOKUP(T12,[1]Sheet4!A:B,2,TRUE),"")</f>
        <v/>
      </c>
      <c r="W12" t="s">
        <v>12</v>
      </c>
      <c r="X12" t="s">
        <v>11</v>
      </c>
      <c r="Y12" s="6"/>
      <c r="Z12" s="11" t="s">
        <v>2300</v>
      </c>
      <c r="AA12" t="e">
        <f t="shared" si="11"/>
        <v>#VALUE!</v>
      </c>
      <c r="AB12" t="str">
        <f t="shared" si="8"/>
        <v/>
      </c>
      <c r="AC12" t="str">
        <f t="shared" si="9"/>
        <v/>
      </c>
      <c r="AD12" t="str">
        <f t="shared" si="10"/>
        <v/>
      </c>
      <c r="AE12" t="b">
        <f t="shared" si="1"/>
        <v>0</v>
      </c>
      <c r="AF12" s="4">
        <v>1037</v>
      </c>
      <c r="AG12" s="3" t="s">
        <v>46</v>
      </c>
      <c r="AH12" s="2" t="s">
        <v>42</v>
      </c>
      <c r="AI12" s="2" t="s">
        <v>280</v>
      </c>
      <c r="AJ12" s="2">
        <v>6</v>
      </c>
      <c r="AK12" s="2" t="s">
        <v>2302</v>
      </c>
      <c r="AL12" s="2" t="s">
        <v>2301</v>
      </c>
      <c r="AM12" s="2" t="s">
        <v>270</v>
      </c>
      <c r="AN12" s="2"/>
      <c r="AO12" s="2"/>
      <c r="AP12" s="2"/>
      <c r="AQ12" s="2" t="s">
        <v>2300</v>
      </c>
      <c r="AR12" s="2"/>
      <c r="AS12" s="2"/>
      <c r="AT12" s="2">
        <v>3</v>
      </c>
      <c r="AU12" s="2"/>
      <c r="AV12" s="2"/>
      <c r="AW12" s="2" t="s">
        <v>2300</v>
      </c>
    </row>
    <row r="13" spans="1:49" x14ac:dyDescent="0.4">
      <c r="A13" t="str">
        <f t="shared" si="0"/>
        <v>|AKH|白|8|サポート|クリーチャー・トークン&amp;br;CIP時|《[[選定された行進]]》|</v>
      </c>
      <c r="B13" t="s">
        <v>16</v>
      </c>
      <c r="C13" t="str">
        <f t="shared" si="2"/>
        <v>AKH</v>
      </c>
      <c r="D13">
        <f>IF(AG13="","",VLOOKUP(C13,[1]tnpl!$Z$1:$AA$11,2,TRUE))</f>
        <v>10</v>
      </c>
      <c r="E13" t="s">
        <v>16</v>
      </c>
      <c r="F13" t="str">
        <f t="shared" si="3"/>
        <v>白</v>
      </c>
      <c r="G13">
        <f>IF(AH13="","",VLOOKUP(F13,[1]tnpl!$X$1:$Y$16,2,TRUE))</f>
        <v>1</v>
      </c>
      <c r="H13" t="s">
        <v>16</v>
      </c>
      <c r="I13">
        <f t="shared" si="4"/>
        <v>8</v>
      </c>
      <c r="J13" t="s">
        <v>16</v>
      </c>
      <c r="K13">
        <f t="shared" si="5"/>
        <v>0</v>
      </c>
      <c r="L13">
        <f t="shared" si="5"/>
        <v>0</v>
      </c>
      <c r="M13" t="s">
        <v>270</v>
      </c>
      <c r="N13" t="s">
        <v>11</v>
      </c>
      <c r="O13" t="s">
        <v>2299</v>
      </c>
      <c r="P13" t="s">
        <v>201</v>
      </c>
      <c r="Q13" t="s">
        <v>2298</v>
      </c>
      <c r="R13" t="s">
        <v>11</v>
      </c>
      <c r="S13" t="s">
        <v>32</v>
      </c>
      <c r="T13" t="str">
        <f t="shared" si="6"/>
        <v>選定された行進</v>
      </c>
      <c r="U13" t="str">
        <f t="shared" si="7"/>
        <v/>
      </c>
      <c r="V13" t="str">
        <f>IF(I13=0,VLOOKUP(T13,[1]Sheet4!A:B,2,TRUE),"")</f>
        <v/>
      </c>
      <c r="W13" t="s">
        <v>12</v>
      </c>
      <c r="X13" t="s">
        <v>11</v>
      </c>
      <c r="Y13" s="6"/>
      <c r="Z13" s="11" t="s">
        <v>2295</v>
      </c>
      <c r="AA13" t="e">
        <f t="shared" si="11"/>
        <v>#VALUE!</v>
      </c>
      <c r="AB13" t="str">
        <f t="shared" si="8"/>
        <v/>
      </c>
      <c r="AC13" t="str">
        <f t="shared" si="9"/>
        <v/>
      </c>
      <c r="AD13" t="str">
        <f t="shared" si="10"/>
        <v/>
      </c>
      <c r="AE13" t="b">
        <f t="shared" si="1"/>
        <v>0</v>
      </c>
      <c r="AF13" s="4">
        <v>1127</v>
      </c>
      <c r="AG13" s="3" t="s">
        <v>34</v>
      </c>
      <c r="AH13" s="2" t="s">
        <v>37</v>
      </c>
      <c r="AI13" s="2" t="s">
        <v>280</v>
      </c>
      <c r="AJ13" s="2">
        <v>8</v>
      </c>
      <c r="AK13" s="2" t="s">
        <v>2297</v>
      </c>
      <c r="AL13" s="2" t="s">
        <v>2296</v>
      </c>
      <c r="AM13" s="2" t="s">
        <v>270</v>
      </c>
      <c r="AN13" s="2"/>
      <c r="AO13" s="2"/>
      <c r="AP13" s="2"/>
      <c r="AQ13" s="2" t="s">
        <v>2295</v>
      </c>
      <c r="AR13" s="2"/>
      <c r="AS13" s="2"/>
      <c r="AT13" s="2">
        <v>3</v>
      </c>
      <c r="AU13" s="2"/>
      <c r="AV13" s="2"/>
      <c r="AW13" s="2" t="s">
        <v>2295</v>
      </c>
    </row>
    <row r="14" spans="1:49" x14ac:dyDescent="0.4">
      <c r="A14" t="str">
        <f t="shared" si="0"/>
        <v>|AKH|赤|4|呪文|各クリーチャー&amp;br;詠唱時|《[[栄光の幕切れ]]》|</v>
      </c>
      <c r="B14" t="s">
        <v>16</v>
      </c>
      <c r="C14" t="str">
        <f t="shared" si="2"/>
        <v>AKH</v>
      </c>
      <c r="D14">
        <f>IF(AG14="","",VLOOKUP(C14,[1]tnpl!$Z$1:$AA$11,2,TRUE))</f>
        <v>10</v>
      </c>
      <c r="E14" t="s">
        <v>16</v>
      </c>
      <c r="F14" t="str">
        <f t="shared" si="3"/>
        <v>赤</v>
      </c>
      <c r="G14">
        <f>IF(AH14="","",VLOOKUP(F14,[1]tnpl!$X$1:$Y$16,2,TRUE))</f>
        <v>4</v>
      </c>
      <c r="H14" t="s">
        <v>16</v>
      </c>
      <c r="I14">
        <f t="shared" si="4"/>
        <v>4</v>
      </c>
      <c r="J14" t="s">
        <v>16</v>
      </c>
      <c r="K14">
        <f t="shared" si="5"/>
        <v>0</v>
      </c>
      <c r="L14">
        <f t="shared" si="5"/>
        <v>0</v>
      </c>
      <c r="M14" t="s">
        <v>192</v>
      </c>
      <c r="N14" t="s">
        <v>11</v>
      </c>
      <c r="O14" t="s">
        <v>318</v>
      </c>
      <c r="P14" t="s">
        <v>201</v>
      </c>
      <c r="Q14" t="s">
        <v>516</v>
      </c>
      <c r="R14" t="s">
        <v>11</v>
      </c>
      <c r="S14" t="s">
        <v>32</v>
      </c>
      <c r="T14" t="str">
        <f t="shared" si="6"/>
        <v>栄光の幕切れ</v>
      </c>
      <c r="U14" t="str">
        <f t="shared" si="7"/>
        <v/>
      </c>
      <c r="V14" t="str">
        <f>IF(I14=0,VLOOKUP(T14,[1]Sheet4!A:B,2,TRUE),"")</f>
        <v/>
      </c>
      <c r="W14" t="s">
        <v>12</v>
      </c>
      <c r="X14" t="s">
        <v>11</v>
      </c>
      <c r="Y14" s="6"/>
      <c r="Z14" s="11" t="s">
        <v>1399</v>
      </c>
      <c r="AA14" t="e">
        <f t="shared" si="11"/>
        <v>#VALUE!</v>
      </c>
      <c r="AB14" t="str">
        <f t="shared" si="8"/>
        <v/>
      </c>
      <c r="AC14" t="str">
        <f t="shared" si="9"/>
        <v/>
      </c>
      <c r="AD14" t="str">
        <f t="shared" si="10"/>
        <v>得る</v>
      </c>
      <c r="AE14" t="b">
        <f t="shared" si="1"/>
        <v>1</v>
      </c>
      <c r="AF14" s="4">
        <v>1201</v>
      </c>
      <c r="AG14" s="3" t="s">
        <v>34</v>
      </c>
      <c r="AH14" s="2" t="s">
        <v>8</v>
      </c>
      <c r="AI14" s="2" t="s">
        <v>280</v>
      </c>
      <c r="AJ14" s="2">
        <v>4</v>
      </c>
      <c r="AK14" s="2" t="s">
        <v>1401</v>
      </c>
      <c r="AL14" s="2" t="s">
        <v>1400</v>
      </c>
      <c r="AM14" s="2" t="s">
        <v>192</v>
      </c>
      <c r="AN14" s="2"/>
      <c r="AO14" s="2"/>
      <c r="AP14" s="2"/>
      <c r="AQ14" s="2" t="s">
        <v>1399</v>
      </c>
      <c r="AR14" s="2"/>
      <c r="AS14" s="2"/>
      <c r="AT14" s="2"/>
      <c r="AU14" s="2"/>
      <c r="AV14" s="2"/>
      <c r="AW14" s="2" t="s">
        <v>1399</v>
      </c>
    </row>
    <row r="15" spans="1:49" x14ac:dyDescent="0.4">
      <c r="Y15" s="6"/>
      <c r="Z15"/>
      <c r="AF15" s="4"/>
      <c r="AG15" s="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4">
      <c r="A16" t="s">
        <v>2294</v>
      </c>
      <c r="B16" t="s">
        <v>188</v>
      </c>
      <c r="F16" t="str">
        <f>$C$4</f>
        <v>補強</v>
      </c>
      <c r="M16" t="s">
        <v>1757</v>
      </c>
    </row>
    <row r="17" spans="1:49" x14ac:dyDescent="0.4">
      <c r="A17" t="str">
        <f>B17&amp;C17&amp;E17&amp;F17&amp;H17&amp;I17&amp;J17&amp;M17&amp;N17&amp;O17&amp;P17&amp;Q17&amp;R17&amp;S17&amp;T17&amp;U17&amp;V17&amp;W17&amp;X17&amp;Y17</f>
        <v>|LEFT:50|LEFT:50|LEFT:50|LEFT:120|LEFT:250|LEFT:250|c</v>
      </c>
      <c r="B17" t="s">
        <v>11</v>
      </c>
      <c r="C17" t="s">
        <v>28</v>
      </c>
      <c r="E17" t="s">
        <v>11</v>
      </c>
      <c r="F17" t="s">
        <v>28</v>
      </c>
      <c r="H17" t="s">
        <v>11</v>
      </c>
      <c r="I17" t="s">
        <v>28</v>
      </c>
      <c r="J17" t="s">
        <v>11</v>
      </c>
      <c r="M17" t="s">
        <v>1723</v>
      </c>
      <c r="N17" t="s">
        <v>11</v>
      </c>
      <c r="O17" t="s">
        <v>194</v>
      </c>
      <c r="R17" t="s">
        <v>11</v>
      </c>
      <c r="T17" t="s">
        <v>194</v>
      </c>
      <c r="X17" t="s">
        <v>11</v>
      </c>
      <c r="Y17" t="s">
        <v>25</v>
      </c>
    </row>
    <row r="18" spans="1:49" x14ac:dyDescent="0.4">
      <c r="A18" t="str">
        <f>B18&amp;C18&amp;E18&amp;F18&amp;H18&amp;I18&amp;J18&amp;M18&amp;N18&amp;O18&amp;P18&amp;Q18&amp;R18&amp;S18&amp;T18&amp;U18&amp;V18&amp;W18&amp;X18&amp;Y18</f>
        <v>|セット|色|コスト|P/T|能力|カード名|</v>
      </c>
      <c r="B18" t="s">
        <v>11</v>
      </c>
      <c r="C18" t="s">
        <v>1722</v>
      </c>
      <c r="E18" t="s">
        <v>11</v>
      </c>
      <c r="F18" t="s">
        <v>23</v>
      </c>
      <c r="H18" t="s">
        <v>11</v>
      </c>
      <c r="I18" t="s">
        <v>22</v>
      </c>
      <c r="J18" t="s">
        <v>11</v>
      </c>
      <c r="K18" t="s">
        <v>1721</v>
      </c>
      <c r="L18" t="s">
        <v>1720</v>
      </c>
      <c r="M18" t="str">
        <f>K18&amp;"/"&amp;L18</f>
        <v>P/T</v>
      </c>
      <c r="N18" t="s">
        <v>11</v>
      </c>
      <c r="O18" t="s">
        <v>19</v>
      </c>
      <c r="R18" t="s">
        <v>11</v>
      </c>
      <c r="T18" t="s">
        <v>18</v>
      </c>
      <c r="X18" t="s">
        <v>11</v>
      </c>
    </row>
    <row r="19" spans="1:49" x14ac:dyDescent="0.4">
      <c r="A19" t="str">
        <f>B19&amp;C19&amp;E19&amp;F19&amp;H19&amp;I19&amp;J19&amp;M19&amp;N19&amp;O19&amp;P19&amp;Q19&amp;R19&amp;S19&amp;T19&amp;U19&amp;V19&amp;W19&amp;X19&amp;Y19</f>
        <v>|ORI|白|7|2/2|2点回復&amp;br;|《[[前線の僧侶]]》|</v>
      </c>
      <c r="B19" t="s">
        <v>16</v>
      </c>
      <c r="C19" t="str">
        <f>AG19</f>
        <v>ORI</v>
      </c>
      <c r="D19">
        <f>IF(AG19="","",VLOOKUP(C19,[1]tnpl!$Z$1:$AA$11,2,TRUE))</f>
        <v>1</v>
      </c>
      <c r="E19" t="s">
        <v>16</v>
      </c>
      <c r="F19" t="str">
        <f>AH19</f>
        <v>白</v>
      </c>
      <c r="G19">
        <f>IF(AH19="","",VLOOKUP(F19,[1]tnpl!$X$1:$Y$16,2,TRUE))</f>
        <v>1</v>
      </c>
      <c r="H19" t="s">
        <v>16</v>
      </c>
      <c r="I19">
        <f>AJ19</f>
        <v>7</v>
      </c>
      <c r="J19" t="s">
        <v>16</v>
      </c>
      <c r="K19">
        <f t="shared" ref="K19:L21" si="12">AU19</f>
        <v>2</v>
      </c>
      <c r="L19">
        <f t="shared" si="12"/>
        <v>2</v>
      </c>
      <c r="M19" t="str">
        <f>K19&amp;"/"&amp;L19</f>
        <v>2/2</v>
      </c>
      <c r="N19" t="s">
        <v>11</v>
      </c>
      <c r="O19" t="s">
        <v>2293</v>
      </c>
      <c r="P19" t="s">
        <v>201</v>
      </c>
      <c r="R19" t="s">
        <v>11</v>
      </c>
      <c r="S19" t="s">
        <v>32</v>
      </c>
      <c r="T19" t="str">
        <f>AK19</f>
        <v>前線の僧侶</v>
      </c>
      <c r="U19" t="str">
        <f>IF(I19=0,"&gt;","")</f>
        <v/>
      </c>
      <c r="V19" t="str">
        <f>IF(I19=0,VLOOKUP(T19,[1]Sheet4!A:B,2,TRUE),"")</f>
        <v/>
      </c>
      <c r="W19" t="s">
        <v>12</v>
      </c>
      <c r="X19" t="s">
        <v>11</v>
      </c>
      <c r="Y19" s="6"/>
      <c r="Z19" s="11" t="s">
        <v>2290</v>
      </c>
      <c r="AA19" t="str">
        <f>IF(SEARCH(LEFT($C$3,2),Z19,1)&lt;15,$C$3,"")</f>
        <v>補強関係</v>
      </c>
      <c r="AB19" t="str">
        <f>IF(ISERR(SEARCH("召",Z19,1)),"","召喚")</f>
        <v/>
      </c>
      <c r="AC19" t="str">
        <f>IF(ISERR(SEARCH("与",Z19,1)),"","与える")</f>
        <v/>
      </c>
      <c r="AD19" t="str">
        <f>IF(ISERR(SEARCH("得",Z19,1)),"","得る")</f>
        <v>得る</v>
      </c>
      <c r="AE19" t="b">
        <f>OR(AC19="与える",AD19="得る")</f>
        <v>1</v>
      </c>
      <c r="AF19" s="4">
        <v>4</v>
      </c>
      <c r="AG19" s="3" t="s">
        <v>152</v>
      </c>
      <c r="AH19" s="2" t="s">
        <v>37</v>
      </c>
      <c r="AI19" s="2" t="s">
        <v>276</v>
      </c>
      <c r="AJ19" s="2">
        <v>7</v>
      </c>
      <c r="AK19" s="2" t="s">
        <v>2292</v>
      </c>
      <c r="AL19" s="2" t="s">
        <v>2291</v>
      </c>
      <c r="AM19" s="2" t="s">
        <v>4</v>
      </c>
      <c r="AN19" s="2" t="s">
        <v>371</v>
      </c>
      <c r="AO19" s="2" t="s">
        <v>701</v>
      </c>
      <c r="AP19" s="2"/>
      <c r="AQ19" s="2" t="s">
        <v>2290</v>
      </c>
      <c r="AR19" s="2"/>
      <c r="AS19" s="2"/>
      <c r="AT19" s="2"/>
      <c r="AU19" s="2">
        <v>2</v>
      </c>
      <c r="AV19" s="2">
        <v>2</v>
      </c>
      <c r="AW19" s="2" t="s">
        <v>2290</v>
      </c>
    </row>
    <row r="20" spans="1:49" x14ac:dyDescent="0.4">
      <c r="A20" t="str">
        <f>B20&amp;C20&amp;E20&amp;F20&amp;H20&amp;I20&amp;J20&amp;M20&amp;N20&amp;O20&amp;P20&amp;Q20&amp;R20&amp;S20&amp;T20&amp;U20&amp;V20&amp;W20&amp;X20&amp;Y20</f>
        <v>|ORI|青|6|1/1|1枚引く&amp;br;|《[[フェアリーの悪党]]》|</v>
      </c>
      <c r="B20" t="s">
        <v>16</v>
      </c>
      <c r="C20" t="str">
        <f>AG20</f>
        <v>ORI</v>
      </c>
      <c r="D20">
        <f>IF(AG20="","",VLOOKUP(C20,[1]tnpl!$Z$1:$AA$11,2,TRUE))</f>
        <v>1</v>
      </c>
      <c r="E20" t="s">
        <v>16</v>
      </c>
      <c r="F20" t="str">
        <f>AH20</f>
        <v>青</v>
      </c>
      <c r="G20">
        <f>IF(AH20="","",VLOOKUP(F20,[1]tnpl!$X$1:$Y$16,2,TRUE))</f>
        <v>2</v>
      </c>
      <c r="H20" t="s">
        <v>16</v>
      </c>
      <c r="I20">
        <f>AJ20</f>
        <v>6</v>
      </c>
      <c r="J20" t="s">
        <v>16</v>
      </c>
      <c r="K20">
        <f t="shared" si="12"/>
        <v>1</v>
      </c>
      <c r="L20">
        <f t="shared" si="12"/>
        <v>1</v>
      </c>
      <c r="M20" t="str">
        <f>K20&amp;"/"&amp;L20</f>
        <v>1/1</v>
      </c>
      <c r="N20" t="s">
        <v>11</v>
      </c>
      <c r="O20" t="s">
        <v>2289</v>
      </c>
      <c r="P20" t="s">
        <v>201</v>
      </c>
      <c r="R20" t="s">
        <v>11</v>
      </c>
      <c r="S20" t="s">
        <v>32</v>
      </c>
      <c r="T20" t="str">
        <f>AK20</f>
        <v>フェアリーの悪党</v>
      </c>
      <c r="U20" t="str">
        <f>IF(I20=0,"&gt;","")</f>
        <v/>
      </c>
      <c r="V20" t="str">
        <f>IF(I20=0,VLOOKUP(T20,[1]Sheet4!A:B,2,TRUE),"")</f>
        <v/>
      </c>
      <c r="W20" t="s">
        <v>12</v>
      </c>
      <c r="X20" t="s">
        <v>11</v>
      </c>
      <c r="Y20" s="6"/>
      <c r="Z20" s="11" t="s">
        <v>1151</v>
      </c>
      <c r="AA20" t="str">
        <f>IF(SEARCH(LEFT($C$3,2),Z20,1)&lt;15,$C$3,"")</f>
        <v/>
      </c>
      <c r="AB20" t="str">
        <f>IF(ISERR(SEARCH("召",Z20,1)),"","召喚")</f>
        <v/>
      </c>
      <c r="AC20" t="str">
        <f>IF(ISERR(SEARCH("与",Z20,1)),"","与える")</f>
        <v/>
      </c>
      <c r="AD20" t="str">
        <f>IF(ISERR(SEARCH("得",Z20,1)),"","得る")</f>
        <v/>
      </c>
      <c r="AE20" t="b">
        <f>OR(AC20="与える",AD20="得る")</f>
        <v>0</v>
      </c>
      <c r="AF20" s="4">
        <v>43</v>
      </c>
      <c r="AG20" s="3" t="s">
        <v>152</v>
      </c>
      <c r="AH20" s="2" t="s">
        <v>42</v>
      </c>
      <c r="AI20" s="2" t="s">
        <v>276</v>
      </c>
      <c r="AJ20" s="2">
        <v>6</v>
      </c>
      <c r="AK20" s="2" t="s">
        <v>1155</v>
      </c>
      <c r="AL20" s="2" t="s">
        <v>1154</v>
      </c>
      <c r="AM20" s="2" t="s">
        <v>4</v>
      </c>
      <c r="AN20" s="2" t="s">
        <v>1153</v>
      </c>
      <c r="AO20" s="2" t="s">
        <v>838</v>
      </c>
      <c r="AP20" s="2"/>
      <c r="AQ20" s="2" t="s">
        <v>551</v>
      </c>
      <c r="AR20" s="2" t="s">
        <v>1152</v>
      </c>
      <c r="AS20" s="2"/>
      <c r="AT20" s="2"/>
      <c r="AU20" s="2">
        <v>1</v>
      </c>
      <c r="AV20" s="2">
        <v>1</v>
      </c>
      <c r="AW20" s="2" t="s">
        <v>1151</v>
      </c>
    </row>
    <row r="21" spans="1:49" x14ac:dyDescent="0.4">
      <c r="A21" t="str">
        <f>B21&amp;C21&amp;E21&amp;F21&amp;H21&amp;I21&amp;J21&amp;M21&amp;N21&amp;O21&amp;P21&amp;Q21&amp;R21&amp;S21&amp;T21&amp;U21&amp;V21&amp;W21&amp;X21&amp;Y21</f>
        <v>|ORI|緑|8|2/2|+1/+1修整&amp;br;|《[[森林群れの狼]]》|</v>
      </c>
      <c r="B21" t="s">
        <v>16</v>
      </c>
      <c r="C21" t="str">
        <f>AG21</f>
        <v>ORI</v>
      </c>
      <c r="D21">
        <f>IF(AG21="","",VLOOKUP(C21,[1]tnpl!$Z$1:$AA$11,2,TRUE))</f>
        <v>1</v>
      </c>
      <c r="E21" t="s">
        <v>16</v>
      </c>
      <c r="F21" t="str">
        <f>AH21</f>
        <v>緑</v>
      </c>
      <c r="G21">
        <f>IF(AH21="","",VLOOKUP(F21,[1]tnpl!$X$1:$Y$16,2,TRUE))</f>
        <v>5</v>
      </c>
      <c r="H21" t="s">
        <v>16</v>
      </c>
      <c r="I21">
        <f>AJ21</f>
        <v>8</v>
      </c>
      <c r="J21" t="s">
        <v>16</v>
      </c>
      <c r="K21">
        <f t="shared" si="12"/>
        <v>2</v>
      </c>
      <c r="L21">
        <f t="shared" si="12"/>
        <v>2</v>
      </c>
      <c r="M21" t="str">
        <f>K21&amp;"/"&amp;L21</f>
        <v>2/2</v>
      </c>
      <c r="N21" t="s">
        <v>11</v>
      </c>
      <c r="O21" s="21" t="s">
        <v>2288</v>
      </c>
      <c r="P21" t="s">
        <v>201</v>
      </c>
      <c r="R21" t="s">
        <v>11</v>
      </c>
      <c r="S21" t="s">
        <v>32</v>
      </c>
      <c r="T21" t="str">
        <f>AK21</f>
        <v>森林群れの狼</v>
      </c>
      <c r="U21" t="str">
        <f>IF(I21=0,"&gt;","")</f>
        <v/>
      </c>
      <c r="V21" t="str">
        <f>IF(I21=0,VLOOKUP(T21,[1]Sheet4!A:B,2,TRUE),"")</f>
        <v/>
      </c>
      <c r="W21" t="s">
        <v>12</v>
      </c>
      <c r="X21" t="s">
        <v>11</v>
      </c>
      <c r="Y21" s="6"/>
      <c r="Z21" s="11" t="s">
        <v>2285</v>
      </c>
      <c r="AA21" t="str">
        <f>IF(SEARCH(LEFT($C$3,2),Z21,1)&lt;15,$C$3,"")</f>
        <v>補強関係</v>
      </c>
      <c r="AB21" t="str">
        <f>IF(ISERR(SEARCH("召",Z21,1)),"","召喚")</f>
        <v/>
      </c>
      <c r="AC21" t="str">
        <f>IF(ISERR(SEARCH("与",Z21,1)),"","与える")</f>
        <v/>
      </c>
      <c r="AD21" t="str">
        <f>IF(ISERR(SEARCH("得",Z21,1)),"","得る")</f>
        <v/>
      </c>
      <c r="AE21" t="b">
        <f>OR(AC21="与える",AD21="得る")</f>
        <v>0</v>
      </c>
      <c r="AF21" s="4">
        <v>170</v>
      </c>
      <c r="AG21" s="3" t="s">
        <v>152</v>
      </c>
      <c r="AH21" s="2" t="s">
        <v>58</v>
      </c>
      <c r="AI21" s="2" t="s">
        <v>276</v>
      </c>
      <c r="AJ21" s="2">
        <v>8</v>
      </c>
      <c r="AK21" s="2" t="s">
        <v>2287</v>
      </c>
      <c r="AL21" s="2" t="s">
        <v>2286</v>
      </c>
      <c r="AM21" s="2" t="s">
        <v>4</v>
      </c>
      <c r="AN21" s="2" t="s">
        <v>1599</v>
      </c>
      <c r="AO21" s="2"/>
      <c r="AP21" s="2"/>
      <c r="AQ21" s="2" t="s">
        <v>2285</v>
      </c>
      <c r="AR21" s="2"/>
      <c r="AS21" s="2"/>
      <c r="AT21" s="2"/>
      <c r="AU21" s="2">
        <v>2</v>
      </c>
      <c r="AV21" s="2">
        <v>2</v>
      </c>
      <c r="AW21" s="2" t="s">
        <v>2285</v>
      </c>
    </row>
    <row r="22" spans="1:49" x14ac:dyDescent="0.4">
      <c r="Y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x14ac:dyDescent="0.4">
      <c r="A23" t="s">
        <v>2284</v>
      </c>
      <c r="B23" t="s">
        <v>1787</v>
      </c>
      <c r="F23" t="str">
        <f>$C$4</f>
        <v>補強</v>
      </c>
      <c r="M23" t="s">
        <v>1786</v>
      </c>
      <c r="Y23" s="6"/>
    </row>
    <row r="24" spans="1:49" x14ac:dyDescent="0.4">
      <c r="A24" t="str">
        <f t="shared" ref="A24:A30" si="13">B24&amp;C24&amp;E24&amp;F24&amp;H24&amp;I24&amp;J24&amp;M24&amp;N24&amp;O24&amp;P24&amp;Q24&amp;R24&amp;S24&amp;T24&amp;U24&amp;V24&amp;W24&amp;X24&amp;Y24</f>
        <v>|LEFT:50|LEFT:50|LEFT:50|LEFT:250|c</v>
      </c>
      <c r="B24" t="s">
        <v>11</v>
      </c>
      <c r="C24" t="s">
        <v>28</v>
      </c>
      <c r="E24" t="s">
        <v>11</v>
      </c>
      <c r="F24" t="s">
        <v>28</v>
      </c>
      <c r="H24" t="s">
        <v>11</v>
      </c>
      <c r="I24" t="s">
        <v>28</v>
      </c>
      <c r="J24" t="s">
        <v>11</v>
      </c>
      <c r="T24" t="s">
        <v>194</v>
      </c>
      <c r="X24" t="s">
        <v>11</v>
      </c>
      <c r="Y24" s="6" t="s">
        <v>25</v>
      </c>
    </row>
    <row r="25" spans="1:49" x14ac:dyDescent="0.4">
      <c r="A25" t="str">
        <f t="shared" si="13"/>
        <v>|セット|色|コスト|カード名|</v>
      </c>
      <c r="B25" t="s">
        <v>16</v>
      </c>
      <c r="C25" t="s">
        <v>24</v>
      </c>
      <c r="E25" t="s">
        <v>16</v>
      </c>
      <c r="F25" t="s">
        <v>23</v>
      </c>
      <c r="H25" t="s">
        <v>16</v>
      </c>
      <c r="I25" t="s">
        <v>22</v>
      </c>
      <c r="J25" t="s">
        <v>16</v>
      </c>
      <c r="K25" t="s">
        <v>21</v>
      </c>
      <c r="L25" t="s">
        <v>20</v>
      </c>
      <c r="T25" t="s">
        <v>18</v>
      </c>
      <c r="X25" t="s">
        <v>11</v>
      </c>
      <c r="AE25" t="b">
        <f t="shared" ref="AE25:AE30" si="14">OR(AC25="与える",AD25="得る")</f>
        <v>0</v>
      </c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</row>
    <row r="26" spans="1:49" x14ac:dyDescent="0.4">
      <c r="A26" t="str">
        <f t="shared" si="13"/>
        <v>|AKH|白|16|《[[結束の試練]]》|</v>
      </c>
      <c r="B26" t="s">
        <v>16</v>
      </c>
      <c r="C26" t="str">
        <f>AG26</f>
        <v>AKH</v>
      </c>
      <c r="D26">
        <f>IF(AG26="","",VLOOKUP(C26,[1]tnpl!$Z$1:$AA$11,2,TRUE))</f>
        <v>10</v>
      </c>
      <c r="E26" t="s">
        <v>16</v>
      </c>
      <c r="F26" t="str">
        <f>AH26</f>
        <v>白</v>
      </c>
      <c r="G26">
        <f>IF(AH26="","",VLOOKUP(F26,[1]tnpl!$X$1:$Y$16,2,TRUE))</f>
        <v>1</v>
      </c>
      <c r="H26" t="s">
        <v>16</v>
      </c>
      <c r="I26">
        <f>AJ26</f>
        <v>16</v>
      </c>
      <c r="J26" t="s">
        <v>16</v>
      </c>
      <c r="K26">
        <f t="shared" ref="K26:L30" si="15">AU26</f>
        <v>0</v>
      </c>
      <c r="L26">
        <f t="shared" si="15"/>
        <v>0</v>
      </c>
      <c r="S26" t="s">
        <v>32</v>
      </c>
      <c r="T26" t="str">
        <f>AK26</f>
        <v>結束の試練</v>
      </c>
      <c r="U26" t="str">
        <f>IF(I26=0,"&gt;","")</f>
        <v/>
      </c>
      <c r="V26" t="str">
        <f>IF(I26=0,VLOOKUP(T26,[1]Sheet4!A:B,2,TRUE),"")</f>
        <v/>
      </c>
      <c r="W26" t="s">
        <v>12</v>
      </c>
      <c r="X26" t="s">
        <v>11</v>
      </c>
      <c r="Y26" s="6"/>
      <c r="Z26" s="11" t="s">
        <v>2280</v>
      </c>
      <c r="AA26" t="e">
        <f>IF(SEARCH(LEFT($C$3,2),Z26,1)&lt;15,$C$3,"")</f>
        <v>#VALUE!</v>
      </c>
      <c r="AB26" t="str">
        <f>IF(ISERR(SEARCH("召",Z26,1)),"","召喚")</f>
        <v/>
      </c>
      <c r="AC26" t="str">
        <f>IF(ISERR(SEARCH("与",Z26,1)),"","与える")</f>
        <v/>
      </c>
      <c r="AD26" t="str">
        <f>IF(ISERR(SEARCH("得",Z26,1)),"","得る")</f>
        <v/>
      </c>
      <c r="AE26" t="b">
        <f t="shared" si="14"/>
        <v>0</v>
      </c>
      <c r="AF26" s="4">
        <v>1124</v>
      </c>
      <c r="AG26" s="3" t="s">
        <v>34</v>
      </c>
      <c r="AH26" s="2" t="s">
        <v>37</v>
      </c>
      <c r="AI26" s="2" t="s">
        <v>7</v>
      </c>
      <c r="AJ26" s="2">
        <v>16</v>
      </c>
      <c r="AK26" s="2" t="s">
        <v>2283</v>
      </c>
      <c r="AL26" s="2" t="s">
        <v>2282</v>
      </c>
      <c r="AM26" s="2" t="s">
        <v>270</v>
      </c>
      <c r="AN26" s="2"/>
      <c r="AO26" s="2"/>
      <c r="AP26" s="2"/>
      <c r="AQ26" s="2" t="s">
        <v>2281</v>
      </c>
      <c r="AR26" s="2" t="s">
        <v>2264</v>
      </c>
      <c r="AS26" s="2" t="s">
        <v>2263</v>
      </c>
      <c r="AT26" s="2">
        <v>3</v>
      </c>
      <c r="AU26" s="2"/>
      <c r="AV26" s="2"/>
      <c r="AW26" s="2" t="s">
        <v>2280</v>
      </c>
    </row>
    <row r="27" spans="1:49" x14ac:dyDescent="0.4">
      <c r="A27" t="str">
        <f t="shared" si="13"/>
        <v>|AKH|青|11|《[[知識の試練]]》|</v>
      </c>
      <c r="B27" t="s">
        <v>16</v>
      </c>
      <c r="C27" t="str">
        <f>AG27</f>
        <v>AKH</v>
      </c>
      <c r="D27">
        <f>IF(AG27="","",VLOOKUP(C27,[1]tnpl!$Z$1:$AA$11,2,TRUE))</f>
        <v>10</v>
      </c>
      <c r="E27" t="s">
        <v>16</v>
      </c>
      <c r="F27" t="str">
        <f>AH27</f>
        <v>青</v>
      </c>
      <c r="G27">
        <f>IF(AH27="","",VLOOKUP(F27,[1]tnpl!$X$1:$Y$16,2,TRUE))</f>
        <v>2</v>
      </c>
      <c r="H27" t="s">
        <v>16</v>
      </c>
      <c r="I27">
        <f>AJ27</f>
        <v>11</v>
      </c>
      <c r="J27" t="s">
        <v>16</v>
      </c>
      <c r="K27">
        <f t="shared" si="15"/>
        <v>0</v>
      </c>
      <c r="L27">
        <f t="shared" si="15"/>
        <v>0</v>
      </c>
      <c r="M27" t="str">
        <f>IF(AM27="クリーチャー",K27&amp;"/"&amp;L27,"")</f>
        <v/>
      </c>
      <c r="S27" t="s">
        <v>32</v>
      </c>
      <c r="T27" t="str">
        <f>AK27</f>
        <v>知識の試練</v>
      </c>
      <c r="U27" t="str">
        <f>IF(I27=0,"&gt;","")</f>
        <v/>
      </c>
      <c r="V27" t="str">
        <f>IF(I27=0,VLOOKUP(T27,[1]Sheet4!A:B,2,TRUE),"")</f>
        <v/>
      </c>
      <c r="W27" t="s">
        <v>12</v>
      </c>
      <c r="X27" t="s">
        <v>11</v>
      </c>
      <c r="Y27" s="6"/>
      <c r="Z27" s="11" t="s">
        <v>2276</v>
      </c>
      <c r="AA27" t="e">
        <f>IF(SEARCH(LEFT($C$3,2),Z27,1)&lt;15,$C$3,"")</f>
        <v>#VALUE!</v>
      </c>
      <c r="AB27" t="str">
        <f>IF(ISERR(SEARCH("召",Z27,1)),"","召喚")</f>
        <v/>
      </c>
      <c r="AC27" t="str">
        <f>IF(ISERR(SEARCH("与",Z27,1)),"","与える")</f>
        <v/>
      </c>
      <c r="AD27" t="str">
        <f>IF(ISERR(SEARCH("得",Z27,1)),"","得る")</f>
        <v/>
      </c>
      <c r="AE27" t="b">
        <f t="shared" si="14"/>
        <v>0</v>
      </c>
      <c r="AF27" s="4">
        <v>1147</v>
      </c>
      <c r="AG27" s="3" t="s">
        <v>34</v>
      </c>
      <c r="AH27" s="2" t="s">
        <v>42</v>
      </c>
      <c r="AI27" s="2" t="s">
        <v>7</v>
      </c>
      <c r="AJ27" s="2">
        <v>11</v>
      </c>
      <c r="AK27" s="2" t="s">
        <v>2279</v>
      </c>
      <c r="AL27" s="2" t="s">
        <v>2278</v>
      </c>
      <c r="AM27" s="2" t="s">
        <v>270</v>
      </c>
      <c r="AN27" s="2"/>
      <c r="AO27" s="2"/>
      <c r="AP27" s="2"/>
      <c r="AQ27" s="2" t="s">
        <v>2277</v>
      </c>
      <c r="AR27" s="2" t="s">
        <v>2264</v>
      </c>
      <c r="AS27" s="2" t="s">
        <v>2263</v>
      </c>
      <c r="AT27" s="2">
        <v>3</v>
      </c>
      <c r="AU27" s="2"/>
      <c r="AV27" s="2"/>
      <c r="AW27" s="2" t="s">
        <v>2276</v>
      </c>
    </row>
    <row r="28" spans="1:49" x14ac:dyDescent="0.4">
      <c r="A28" t="str">
        <f t="shared" si="13"/>
        <v>|AKH|黒|8|《[[野望の試練]]》|</v>
      </c>
      <c r="B28" t="s">
        <v>16</v>
      </c>
      <c r="C28" t="str">
        <f>AG28</f>
        <v>AKH</v>
      </c>
      <c r="D28">
        <f>IF(AG28="","",VLOOKUP(C28,[1]tnpl!$Z$1:$AA$11,2,TRUE))</f>
        <v>10</v>
      </c>
      <c r="E28" t="s">
        <v>16</v>
      </c>
      <c r="F28" t="str">
        <f>AH28</f>
        <v>黒</v>
      </c>
      <c r="G28">
        <f>IF(AH28="","",VLOOKUP(F28,[1]tnpl!$X$1:$Y$16,2,TRUE))</f>
        <v>3</v>
      </c>
      <c r="H28" t="s">
        <v>16</v>
      </c>
      <c r="I28">
        <f>AJ28</f>
        <v>8</v>
      </c>
      <c r="J28" t="s">
        <v>16</v>
      </c>
      <c r="K28">
        <f t="shared" si="15"/>
        <v>0</v>
      </c>
      <c r="L28">
        <f t="shared" si="15"/>
        <v>0</v>
      </c>
      <c r="M28" t="str">
        <f>IF(AM28="クリーチャー",K28&amp;"/"&amp;L28,"")</f>
        <v/>
      </c>
      <c r="S28" t="s">
        <v>32</v>
      </c>
      <c r="T28" t="str">
        <f>AK28</f>
        <v>野望の試練</v>
      </c>
      <c r="U28" t="str">
        <f>IF(I28=0,"&gt;","")</f>
        <v/>
      </c>
      <c r="V28" t="str">
        <f>IF(I28=0,VLOOKUP(T28,[1]Sheet4!A:B,2,TRUE),"")</f>
        <v/>
      </c>
      <c r="W28" t="s">
        <v>12</v>
      </c>
      <c r="X28" t="s">
        <v>11</v>
      </c>
      <c r="Y28" s="6"/>
      <c r="Z28" s="11" t="s">
        <v>2272</v>
      </c>
      <c r="AA28" t="e">
        <f>IF(SEARCH(LEFT($C$3,2),Z28,1)&lt;15,$C$3,"")</f>
        <v>#VALUE!</v>
      </c>
      <c r="AB28" t="str">
        <f>IF(ISERR(SEARCH("召",Z28,1)),"","召喚")</f>
        <v/>
      </c>
      <c r="AC28" t="str">
        <f>IF(ISERR(SEARCH("与",Z28,1)),"","与える")</f>
        <v/>
      </c>
      <c r="AD28" t="str">
        <f>IF(ISERR(SEARCH("得",Z28,1)),"","得る")</f>
        <v/>
      </c>
      <c r="AE28" t="b">
        <f t="shared" si="14"/>
        <v>0</v>
      </c>
      <c r="AF28" s="4">
        <v>1169</v>
      </c>
      <c r="AG28" s="3" t="s">
        <v>34</v>
      </c>
      <c r="AH28" s="2" t="s">
        <v>40</v>
      </c>
      <c r="AI28" s="2" t="s">
        <v>272</v>
      </c>
      <c r="AJ28" s="2">
        <v>8</v>
      </c>
      <c r="AK28" s="2" t="s">
        <v>2275</v>
      </c>
      <c r="AL28" s="2" t="s">
        <v>2274</v>
      </c>
      <c r="AM28" s="2" t="s">
        <v>270</v>
      </c>
      <c r="AN28" s="2"/>
      <c r="AO28" s="2"/>
      <c r="AP28" s="2"/>
      <c r="AQ28" s="2" t="s">
        <v>2273</v>
      </c>
      <c r="AR28" s="2" t="s">
        <v>2264</v>
      </c>
      <c r="AS28" s="2" t="s">
        <v>2263</v>
      </c>
      <c r="AT28" s="2">
        <v>3</v>
      </c>
      <c r="AU28" s="2"/>
      <c r="AV28" s="2"/>
      <c r="AW28" s="2" t="s">
        <v>2272</v>
      </c>
    </row>
    <row r="29" spans="1:49" x14ac:dyDescent="0.4">
      <c r="A29" t="str">
        <f t="shared" si="13"/>
        <v>|AKH|赤|17|《[[激情の試練]]》|</v>
      </c>
      <c r="B29" t="s">
        <v>16</v>
      </c>
      <c r="C29" t="str">
        <f>AG29</f>
        <v>AKH</v>
      </c>
      <c r="D29">
        <f>IF(AG29="","",VLOOKUP(C29,[1]tnpl!$Z$1:$AA$11,2,TRUE))</f>
        <v>10</v>
      </c>
      <c r="E29" t="s">
        <v>16</v>
      </c>
      <c r="F29" t="str">
        <f>AH29</f>
        <v>赤</v>
      </c>
      <c r="G29">
        <f>IF(AH29="","",VLOOKUP(F29,[1]tnpl!$X$1:$Y$16,2,TRUE))</f>
        <v>4</v>
      </c>
      <c r="H29" t="s">
        <v>16</v>
      </c>
      <c r="I29">
        <f>AJ29</f>
        <v>17</v>
      </c>
      <c r="J29" t="s">
        <v>16</v>
      </c>
      <c r="K29">
        <f t="shared" si="15"/>
        <v>0</v>
      </c>
      <c r="L29">
        <f t="shared" si="15"/>
        <v>0</v>
      </c>
      <c r="M29" t="str">
        <f>IF(AM29="クリーチャー",K29&amp;"/"&amp;L29,"")</f>
        <v/>
      </c>
      <c r="S29" t="s">
        <v>32</v>
      </c>
      <c r="T29" t="str">
        <f>AK29</f>
        <v>激情の試練</v>
      </c>
      <c r="U29" t="str">
        <f>IF(I29=0,"&gt;","")</f>
        <v/>
      </c>
      <c r="V29" t="str">
        <f>IF(I29=0,VLOOKUP(T29,[1]Sheet4!A:B,2,TRUE),"")</f>
        <v/>
      </c>
      <c r="W29" t="s">
        <v>12</v>
      </c>
      <c r="X29" t="s">
        <v>11</v>
      </c>
      <c r="Y29" s="6"/>
      <c r="Z29" s="11" t="s">
        <v>2268</v>
      </c>
      <c r="AA29" t="e">
        <f>IF(SEARCH(LEFT($C$3,2),Z29,1)&lt;15,$C$3,"")</f>
        <v>#VALUE!</v>
      </c>
      <c r="AB29" t="str">
        <f>IF(ISERR(SEARCH("召",Z29,1)),"","召喚")</f>
        <v/>
      </c>
      <c r="AC29" t="str">
        <f>IF(ISERR(SEARCH("与",Z29,1)),"","与える")</f>
        <v/>
      </c>
      <c r="AD29" t="str">
        <f>IF(ISERR(SEARCH("得",Z29,1)),"","得る")</f>
        <v/>
      </c>
      <c r="AE29" t="b">
        <f t="shared" si="14"/>
        <v>0</v>
      </c>
      <c r="AF29" s="4">
        <v>1197</v>
      </c>
      <c r="AG29" s="3" t="s">
        <v>34</v>
      </c>
      <c r="AH29" s="2" t="s">
        <v>8</v>
      </c>
      <c r="AI29" s="2" t="s">
        <v>7</v>
      </c>
      <c r="AJ29" s="2">
        <v>17</v>
      </c>
      <c r="AK29" s="2" t="s">
        <v>2271</v>
      </c>
      <c r="AL29" s="2" t="s">
        <v>2270</v>
      </c>
      <c r="AM29" s="2" t="s">
        <v>270</v>
      </c>
      <c r="AN29" s="2"/>
      <c r="AO29" s="2"/>
      <c r="AP29" s="2"/>
      <c r="AQ29" s="2" t="s">
        <v>2269</v>
      </c>
      <c r="AR29" s="2" t="s">
        <v>2264</v>
      </c>
      <c r="AS29" s="2" t="s">
        <v>2263</v>
      </c>
      <c r="AT29" s="2">
        <v>3</v>
      </c>
      <c r="AU29" s="2"/>
      <c r="AV29" s="2"/>
      <c r="AW29" s="2" t="s">
        <v>2268</v>
      </c>
    </row>
    <row r="30" spans="1:49" x14ac:dyDescent="0.4">
      <c r="A30" t="str">
        <f t="shared" si="13"/>
        <v>|AKH|緑|14|《[[活力の試練]]》|</v>
      </c>
      <c r="B30" t="s">
        <v>16</v>
      </c>
      <c r="C30" t="str">
        <f>AG30</f>
        <v>AKH</v>
      </c>
      <c r="D30">
        <f>IF(AG30="","",VLOOKUP(C30,[1]tnpl!$Z$1:$AA$11,2,TRUE))</f>
        <v>10</v>
      </c>
      <c r="E30" t="s">
        <v>16</v>
      </c>
      <c r="F30" t="str">
        <f>AH30</f>
        <v>緑</v>
      </c>
      <c r="G30">
        <f>IF(AH30="","",VLOOKUP(F30,[1]tnpl!$X$1:$Y$16,2,TRUE))</f>
        <v>5</v>
      </c>
      <c r="H30" t="s">
        <v>16</v>
      </c>
      <c r="I30">
        <f>AJ30</f>
        <v>14</v>
      </c>
      <c r="J30" t="s">
        <v>16</v>
      </c>
      <c r="K30">
        <f t="shared" si="15"/>
        <v>0</v>
      </c>
      <c r="L30">
        <f t="shared" si="15"/>
        <v>0</v>
      </c>
      <c r="M30" t="str">
        <f>IF(AM30="クリーチャー",K30&amp;"/"&amp;L30,"")</f>
        <v/>
      </c>
      <c r="S30" t="s">
        <v>32</v>
      </c>
      <c r="T30" t="str">
        <f>AK30</f>
        <v>活力の試練</v>
      </c>
      <c r="U30" t="str">
        <f>IF(I30=0,"&gt;","")</f>
        <v/>
      </c>
      <c r="V30" t="str">
        <f>IF(I30=0,VLOOKUP(T30,[1]Sheet4!A:B,2,TRUE),"")</f>
        <v/>
      </c>
      <c r="W30" t="s">
        <v>12</v>
      </c>
      <c r="X30" t="s">
        <v>11</v>
      </c>
      <c r="Y30" s="6"/>
      <c r="Z30" s="11" t="s">
        <v>2262</v>
      </c>
      <c r="AA30" t="e">
        <f>IF(SEARCH(LEFT($C$3,2),Z30,1)&lt;15,$C$3,"")</f>
        <v>#VALUE!</v>
      </c>
      <c r="AB30" t="str">
        <f>IF(ISERR(SEARCH("召",Z30,1)),"","召喚")</f>
        <v>召喚</v>
      </c>
      <c r="AC30" t="str">
        <f>IF(ISERR(SEARCH("与",Z30,1)),"","与える")</f>
        <v/>
      </c>
      <c r="AD30" t="str">
        <f>IF(ISERR(SEARCH("得",Z30,1)),"","得る")</f>
        <v/>
      </c>
      <c r="AE30" t="b">
        <f t="shared" si="14"/>
        <v>0</v>
      </c>
      <c r="AF30" s="4">
        <v>1220</v>
      </c>
      <c r="AG30" s="3" t="s">
        <v>34</v>
      </c>
      <c r="AH30" s="2" t="s">
        <v>58</v>
      </c>
      <c r="AI30" s="2" t="s">
        <v>7</v>
      </c>
      <c r="AJ30" s="2">
        <v>14</v>
      </c>
      <c r="AK30" s="2" t="s">
        <v>2267</v>
      </c>
      <c r="AL30" s="2" t="s">
        <v>2266</v>
      </c>
      <c r="AM30" s="2" t="s">
        <v>270</v>
      </c>
      <c r="AN30" s="2"/>
      <c r="AO30" s="2"/>
      <c r="AP30" s="2"/>
      <c r="AQ30" s="2" t="s">
        <v>2265</v>
      </c>
      <c r="AR30" s="2" t="s">
        <v>2264</v>
      </c>
      <c r="AS30" s="2" t="s">
        <v>2263</v>
      </c>
      <c r="AT30" s="2">
        <v>3</v>
      </c>
      <c r="AU30" s="2"/>
      <c r="AV30" s="2"/>
      <c r="AW30" s="2" t="s">
        <v>2262</v>
      </c>
    </row>
    <row r="31" spans="1:49" x14ac:dyDescent="0.4">
      <c r="Y31" s="6"/>
      <c r="Z31"/>
      <c r="AF31" s="4"/>
      <c r="AG31" s="3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3" spans="13:49" x14ac:dyDescent="0.4">
      <c r="M33" t="s">
        <v>1723</v>
      </c>
      <c r="N33" t="s">
        <v>11</v>
      </c>
      <c r="Y33" s="6"/>
      <c r="AF33" s="4"/>
      <c r="AG33" s="3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3:49" x14ac:dyDescent="0.4">
      <c r="M34" t="s">
        <v>193</v>
      </c>
      <c r="N34" t="s">
        <v>11</v>
      </c>
      <c r="Y34" s="6"/>
      <c r="Z34"/>
      <c r="AF34" s="4"/>
      <c r="AG34" s="3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3:49" x14ac:dyDescent="0.4">
      <c r="M35" t="s">
        <v>192</v>
      </c>
      <c r="N35" t="s">
        <v>11</v>
      </c>
    </row>
    <row r="36" spans="13:49" x14ac:dyDescent="0.4">
      <c r="M36" t="s">
        <v>270</v>
      </c>
      <c r="N36" t="s">
        <v>11</v>
      </c>
    </row>
  </sheetData>
  <autoFilter ref="Z3:AE9"/>
  <phoneticPr fontId="2"/>
  <conditionalFormatting sqref="AV26:AV30 AV9:AV14 AV19:AV22">
    <cfRule type="cellIs" dxfId="2" priority="1" operator="notEqual">
      <formula>$P9</formula>
    </cfRule>
  </conditionalFormatting>
  <dataValidations count="1">
    <dataValidation type="list" allowBlank="1" showInputMessage="1" showErrorMessage="1" sqref="AI19:AI20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4"/>
  <cols>
    <col min="1" max="16384" width="9" style="1"/>
  </cols>
  <sheetData/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2"/>
  <sheetViews>
    <sheetView tabSelected="1" zoomScale="70" zoomScaleNormal="70" workbookViewId="0">
      <selection activeCell="AD21" sqref="AD21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hidden="1" customWidth="1"/>
    <col min="5" max="5" width="2" bestFit="1" customWidth="1"/>
    <col min="6" max="6" width="6.625" customWidth="1"/>
    <col min="7" max="7" width="3.5" hidden="1" customWidth="1"/>
    <col min="8" max="8" width="2" bestFit="1" customWidth="1"/>
    <col min="9" max="9" width="5.375" customWidth="1"/>
    <col min="10" max="10" width="2" bestFit="1" customWidth="1"/>
    <col min="11" max="11" width="5.5" hidden="1" customWidth="1"/>
    <col min="12" max="12" width="7.5" hidden="1" customWidth="1"/>
    <col min="14" max="14" width="5.625" customWidth="1"/>
    <col min="15" max="15" width="13.5" customWidth="1"/>
    <col min="16" max="16" width="1.875" customWidth="1"/>
    <col min="17" max="17" width="16.75" customWidth="1"/>
    <col min="18" max="18" width="2" bestFit="1" customWidth="1"/>
    <col min="19" max="19" width="3.75" bestFit="1" customWidth="1"/>
    <col min="20" max="20" width="18.625" customWidth="1"/>
    <col min="21" max="21" width="2.875" customWidth="1"/>
    <col min="22" max="22" width="10.25" customWidth="1"/>
    <col min="23" max="23" width="3.75" bestFit="1" customWidth="1"/>
    <col min="24" max="24" width="2" bestFit="1" customWidth="1"/>
    <col min="25" max="25" width="2.5" bestFit="1" customWidth="1"/>
    <col min="26" max="26" width="36.625" style="11" customWidth="1"/>
    <col min="27" max="27" width="8.5" bestFit="1" customWidth="1"/>
    <col min="28" max="28" width="6" bestFit="1" customWidth="1"/>
    <col min="29" max="29" width="8.125" bestFit="1" customWidth="1"/>
    <col min="30" max="30" width="3.5" bestFit="1" customWidth="1"/>
    <col min="31" max="31" width="7.125" customWidth="1"/>
    <col min="32" max="33" width="5.5" bestFit="1" customWidth="1"/>
    <col min="34" max="34" width="5.25" bestFit="1" customWidth="1"/>
    <col min="35" max="35" width="9.5" bestFit="1" customWidth="1"/>
    <col min="36" max="36" width="5" bestFit="1" customWidth="1"/>
    <col min="37" max="37" width="14.875" customWidth="1"/>
    <col min="40" max="45" width="0" hidden="1" customWidth="1"/>
    <col min="46" max="46" width="4.875" bestFit="1" customWidth="1"/>
    <col min="47" max="48" width="3.5" bestFit="1" customWidth="1"/>
  </cols>
  <sheetData>
    <row r="1" spans="1:49" x14ac:dyDescent="0.4">
      <c r="A1" t="s">
        <v>1398</v>
      </c>
    </row>
    <row r="2" spans="1:49" x14ac:dyDescent="0.4">
      <c r="A2" t="str">
        <f>B2&amp;C2&amp;E2&amp;F2&amp;H2&amp;I2&amp;J2&amp;M2&amp;N2&amp;O2&amp;P2&amp;Q2&amp;R2&amp;S2&amp;T2&amp;V2&amp;W2&amp;X2&amp;Y2</f>
        <v/>
      </c>
    </row>
    <row r="3" spans="1:49" x14ac:dyDescent="0.4">
      <c r="A3" t="str">
        <f>B3&amp;C3&amp;E3&amp;F3&amp;H3&amp;I3&amp;J3&amp;M3&amp;N3&amp;O3&amp;P3&amp;Q3&amp;R3&amp;S3&amp;T3&amp;V3&amp;W3&amp;X3&amp;Y3</f>
        <v>*呪禁カード一覧</v>
      </c>
      <c r="B3" t="s">
        <v>188</v>
      </c>
      <c r="C3" t="s">
        <v>2261</v>
      </c>
      <c r="F3" t="s">
        <v>186</v>
      </c>
    </row>
    <row r="4" spans="1:49" x14ac:dyDescent="0.4">
      <c r="A4" t="str">
        <f>B4&amp;C4&amp;E4&amp;F4&amp;H4&amp;I4&amp;J4&amp;M4&amp;N4&amp;O4&amp;P4&amp;Q4&amp;R4&amp;S4&amp;T4&amp;V4&amp;W4&amp;X4&amp;Y4</f>
        <v>[[呪禁]]</v>
      </c>
      <c r="B4" t="s">
        <v>1397</v>
      </c>
      <c r="C4" t="str">
        <f>C3</f>
        <v>呪禁</v>
      </c>
      <c r="E4" t="s">
        <v>1396</v>
      </c>
    </row>
    <row r="5" spans="1:49" x14ac:dyDescent="0.4">
      <c r="A5" t="str">
        <f>B5&amp;C5&amp;E5&amp;F5&amp;H5&amp;I5&amp;J5&amp;M5&amp;N5&amp;O5&amp;P5&amp;Q5&amp;R5&amp;S5&amp;T5&amp;V5&amp;W5&amp;X5&amp;Y5</f>
        <v/>
      </c>
    </row>
    <row r="6" spans="1:49" x14ac:dyDescent="0.4">
      <c r="A6" t="str">
        <f t="shared" ref="A6:A12" si="0">B6&amp;C6&amp;E6&amp;F6&amp;H6&amp;I6&amp;J6&amp;M6&amp;N6&amp;O6&amp;P6&amp;Q6&amp;R6&amp;S6&amp;T6&amp;U6&amp;V6&amp;W6&amp;X6&amp;Y6</f>
        <v>|LEFT:50|LEFT:50|LEFT:50|LEFT:50|LEFT:500|c</v>
      </c>
      <c r="B6" t="s">
        <v>16</v>
      </c>
      <c r="C6" t="s">
        <v>28</v>
      </c>
      <c r="E6" t="s">
        <v>16</v>
      </c>
      <c r="F6" t="s">
        <v>28</v>
      </c>
      <c r="H6" t="s">
        <v>16</v>
      </c>
      <c r="I6" t="s">
        <v>28</v>
      </c>
      <c r="J6" t="s">
        <v>16</v>
      </c>
      <c r="M6" t="s">
        <v>28</v>
      </c>
      <c r="N6" t="s">
        <v>11</v>
      </c>
      <c r="T6" t="s">
        <v>26</v>
      </c>
      <c r="X6" t="s">
        <v>11</v>
      </c>
      <c r="Y6" t="s">
        <v>25</v>
      </c>
    </row>
    <row r="7" spans="1:49" x14ac:dyDescent="0.4">
      <c r="A7" t="str">
        <f t="shared" si="0"/>
        <v>|セット|色|コスト|P/T|カード名|</v>
      </c>
      <c r="B7" t="s">
        <v>16</v>
      </c>
      <c r="C7" t="s">
        <v>24</v>
      </c>
      <c r="E7" t="s">
        <v>16</v>
      </c>
      <c r="F7" t="s">
        <v>23</v>
      </c>
      <c r="H7" t="s">
        <v>16</v>
      </c>
      <c r="I7" t="s">
        <v>22</v>
      </c>
      <c r="J7" t="s">
        <v>16</v>
      </c>
      <c r="K7" t="s">
        <v>21</v>
      </c>
      <c r="L7" t="s">
        <v>20</v>
      </c>
      <c r="M7" t="str">
        <f>K7&amp;"/"&amp;L7</f>
        <v>P/T</v>
      </c>
      <c r="N7" t="s">
        <v>11</v>
      </c>
      <c r="T7" t="s">
        <v>18</v>
      </c>
      <c r="X7" t="s">
        <v>11</v>
      </c>
      <c r="AE7" t="b">
        <f t="shared" ref="AE7:AE12" si="1">OR(AC7="与える",AD7="得る")</f>
        <v>0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pans="1:49" x14ac:dyDescent="0.4">
      <c r="A8" t="str">
        <f>B8&amp;C8&amp;E8&amp;F8&amp;H8&amp;I8&amp;J8&amp;M8&amp;N8&amp;O8&amp;P8&amp;Q8&amp;R8&amp;S8&amp;T8&amp;U8&amp;V8&amp;W8&amp;X8&amp;Y8</f>
        <v>|ORI|緑|23|9/16|《[[ガイアの復讐者]]》|</v>
      </c>
      <c r="B8" t="s">
        <v>16</v>
      </c>
      <c r="C8" t="str">
        <f>AG8</f>
        <v>ORI</v>
      </c>
      <c r="D8">
        <f>IF(AG8="","",VLOOKUP(C8,[1]tnpl!$Z$1:$AA$11,2,TRUE))</f>
        <v>1</v>
      </c>
      <c r="E8" t="s">
        <v>16</v>
      </c>
      <c r="F8" t="str">
        <f>AH8</f>
        <v>緑</v>
      </c>
      <c r="G8">
        <f>IF(AH8="","",VLOOKUP(F8,[1]tnpl!$X$1:$Y$16,2,TRUE))</f>
        <v>5</v>
      </c>
      <c r="H8" t="s">
        <v>16</v>
      </c>
      <c r="I8">
        <f>AJ8</f>
        <v>23</v>
      </c>
      <c r="J8" t="s">
        <v>16</v>
      </c>
      <c r="K8">
        <f t="shared" ref="K8:L12" si="2">AU8</f>
        <v>9</v>
      </c>
      <c r="L8">
        <f t="shared" si="2"/>
        <v>16</v>
      </c>
      <c r="M8" t="str">
        <f>IF(AM8="クリーチャー",K8&amp;"/"&amp;L8,"")</f>
        <v>9/16</v>
      </c>
      <c r="N8" t="s">
        <v>2520</v>
      </c>
      <c r="T8" t="str">
        <f>AK8</f>
        <v>ガイアの復讐者</v>
      </c>
      <c r="U8" t="str">
        <f>IF(I8=0,"&gt;","")</f>
        <v/>
      </c>
      <c r="V8" t="str">
        <f>IF(I8=0,VLOOKUP(T8,[1]Sheet4!A:B,2,TRUE),"")</f>
        <v/>
      </c>
      <c r="W8" t="s">
        <v>12</v>
      </c>
      <c r="X8" t="s">
        <v>11</v>
      </c>
      <c r="Y8" s="6"/>
      <c r="Z8" s="11" t="str">
        <f>AW8</f>
        <v>速攻 呪禁</v>
      </c>
      <c r="AA8" t="str">
        <f>IF(SEARCH(LEFT($C$3,2),Z8,1)&lt;15,$C$3,"")</f>
        <v>呪禁</v>
      </c>
      <c r="AB8" t="str">
        <f>IF(ISERR(SEARCH("召",Z8,1)),"","召喚")</f>
        <v/>
      </c>
      <c r="AC8" t="str">
        <f>IF(ISERR(SEARCH("与",Z8,1)),"","与える")</f>
        <v/>
      </c>
      <c r="AD8" t="str">
        <f>IF(ISERR(SEARCH("得",Z8,1)),"","得る")</f>
        <v/>
      </c>
      <c r="AE8" t="b">
        <f t="shared" si="1"/>
        <v>0</v>
      </c>
      <c r="AF8" s="4">
        <v>199</v>
      </c>
      <c r="AG8" s="3" t="s">
        <v>152</v>
      </c>
      <c r="AH8" s="2" t="s">
        <v>58</v>
      </c>
      <c r="AI8" s="2" t="s">
        <v>280</v>
      </c>
      <c r="AJ8" s="2">
        <v>23</v>
      </c>
      <c r="AK8" s="2" t="s">
        <v>2239</v>
      </c>
      <c r="AL8" s="2" t="s">
        <v>2238</v>
      </c>
      <c r="AM8" s="2" t="s">
        <v>4</v>
      </c>
      <c r="AN8" s="2" t="s">
        <v>430</v>
      </c>
      <c r="AO8" s="2"/>
      <c r="AP8" s="2"/>
      <c r="AQ8" s="2" t="s">
        <v>2237</v>
      </c>
      <c r="AR8" s="2"/>
      <c r="AS8" s="2"/>
      <c r="AT8" s="2"/>
      <c r="AU8" s="2">
        <v>9</v>
      </c>
      <c r="AV8" s="2">
        <v>16</v>
      </c>
      <c r="AW8" s="2" t="s">
        <v>2237</v>
      </c>
    </row>
    <row r="9" spans="1:49" x14ac:dyDescent="0.4">
      <c r="A9" t="str">
        <f t="shared" si="0"/>
        <v>|BFZ|緑|18|7/6|《[[板金鎧の破壊屋]]》|</v>
      </c>
      <c r="B9" t="s">
        <v>16</v>
      </c>
      <c r="C9" t="str">
        <f>AG9</f>
        <v>BFZ</v>
      </c>
      <c r="D9">
        <f>IF(AG9="","",VLOOKUP(C9,[1]tnpl!$Z$1:$AA$11,2,TRUE))</f>
        <v>2</v>
      </c>
      <c r="E9" t="s">
        <v>16</v>
      </c>
      <c r="F9" t="str">
        <f>AH9</f>
        <v>緑</v>
      </c>
      <c r="G9">
        <f>IF(AH9="","",VLOOKUP(F9,[1]tnpl!$X$1:$Y$16,2,TRUE))</f>
        <v>5</v>
      </c>
      <c r="H9" t="s">
        <v>16</v>
      </c>
      <c r="I9">
        <f>AJ9</f>
        <v>18</v>
      </c>
      <c r="J9" t="s">
        <v>16</v>
      </c>
      <c r="K9">
        <f t="shared" si="2"/>
        <v>7</v>
      </c>
      <c r="L9">
        <f t="shared" si="2"/>
        <v>6</v>
      </c>
      <c r="M9" t="str">
        <f>IF(AM9="クリーチャー",K9&amp;"/"&amp;L9,"")</f>
        <v>7/6</v>
      </c>
      <c r="N9" t="s">
        <v>2520</v>
      </c>
      <c r="T9" t="str">
        <f>AK9</f>
        <v>板金鎧の破壊屋</v>
      </c>
      <c r="U9" t="str">
        <f>IF(I9=0,"&gt;","")</f>
        <v/>
      </c>
      <c r="V9" t="str">
        <f>IF(I9=0,VLOOKUP(T9,[1]Sheet4!A:B,2,TRUE),"")</f>
        <v/>
      </c>
      <c r="W9" t="s">
        <v>12</v>
      </c>
      <c r="X9" t="s">
        <v>11</v>
      </c>
      <c r="Y9" s="6"/>
      <c r="Z9" s="11" t="str">
        <f t="shared" ref="Z9:Z30" si="3">AW9</f>
        <v>呪禁 トランプル</v>
      </c>
      <c r="AA9" t="str">
        <f>IF(SEARCH(LEFT($C$3,2),Z9,1)&lt;15,$C$3,"")</f>
        <v>呪禁</v>
      </c>
      <c r="AB9" t="str">
        <f>IF(ISERR(SEARCH("召",Z9,1)),"","召喚")</f>
        <v/>
      </c>
      <c r="AC9" t="str">
        <f>IF(ISERR(SEARCH("与",Z9,1)),"","与える")</f>
        <v/>
      </c>
      <c r="AD9" t="str">
        <f>IF(ISERR(SEARCH("得",Z9,1)),"","得る")</f>
        <v/>
      </c>
      <c r="AE9" t="b">
        <f t="shared" si="1"/>
        <v>0</v>
      </c>
      <c r="AF9" s="4">
        <v>411</v>
      </c>
      <c r="AG9" s="3" t="s">
        <v>123</v>
      </c>
      <c r="AH9" s="2" t="s">
        <v>58</v>
      </c>
      <c r="AI9" s="2" t="s">
        <v>272</v>
      </c>
      <c r="AJ9" s="2">
        <v>18</v>
      </c>
      <c r="AK9" s="2" t="s">
        <v>1883</v>
      </c>
      <c r="AL9" s="2" t="s">
        <v>1882</v>
      </c>
      <c r="AM9" s="2" t="s">
        <v>4</v>
      </c>
      <c r="AN9" s="2" t="s">
        <v>441</v>
      </c>
      <c r="AO9" s="2"/>
      <c r="AP9" s="2"/>
      <c r="AQ9" s="2" t="s">
        <v>1881</v>
      </c>
      <c r="AR9" s="2"/>
      <c r="AS9" s="2"/>
      <c r="AT9" s="2"/>
      <c r="AU9" s="2">
        <v>7</v>
      </c>
      <c r="AV9" s="2">
        <v>6</v>
      </c>
      <c r="AW9" s="2" t="s">
        <v>1881</v>
      </c>
    </row>
    <row r="10" spans="1:49" x14ac:dyDescent="0.4">
      <c r="A10" t="str">
        <f t="shared" si="0"/>
        <v>|OGW|青|19|5/5|《[[終止符のスフィンクス]]》|</v>
      </c>
      <c r="B10" t="s">
        <v>16</v>
      </c>
      <c r="C10" t="str">
        <f>AG10</f>
        <v>OGW</v>
      </c>
      <c r="D10">
        <f>IF(AG10="","",VLOOKUP(C10,[1]tnpl!$Z$1:$AA$11,2,TRUE))</f>
        <v>3</v>
      </c>
      <c r="E10" t="s">
        <v>16</v>
      </c>
      <c r="F10" t="str">
        <f>AH10</f>
        <v>青</v>
      </c>
      <c r="G10">
        <f>IF(AH10="","",VLOOKUP(F10,[1]tnpl!$X$1:$Y$16,2,TRUE))</f>
        <v>2</v>
      </c>
      <c r="H10" t="s">
        <v>16</v>
      </c>
      <c r="I10">
        <f>AJ10</f>
        <v>19</v>
      </c>
      <c r="J10" t="s">
        <v>16</v>
      </c>
      <c r="K10">
        <f t="shared" si="2"/>
        <v>5</v>
      </c>
      <c r="L10">
        <f t="shared" si="2"/>
        <v>5</v>
      </c>
      <c r="M10" t="str">
        <f>IF(AM10="クリーチャー",K10&amp;"/"&amp;L10,"")</f>
        <v>5/5</v>
      </c>
      <c r="N10" t="s">
        <v>2520</v>
      </c>
      <c r="T10" t="str">
        <f>AK10</f>
        <v>終止符のスフィンクス</v>
      </c>
      <c r="U10" t="str">
        <f>IF(I10=0,"&gt;","")</f>
        <v/>
      </c>
      <c r="V10" t="str">
        <f>IF(I10=0,VLOOKUP(T10,[1]Sheet4!A:B,2,TRUE),"")</f>
        <v/>
      </c>
      <c r="W10" t="s">
        <v>12</v>
      </c>
      <c r="X10" t="s">
        <v>11</v>
      </c>
      <c r="Y10" s="6"/>
      <c r="Z10" s="11" t="str">
        <f t="shared" si="3"/>
        <v>飛行 呪禁 &amp;br;このクリーチャーが戦場に出ている間、戦場に出ているあなたの各クリーチャーは呪禁を得る。</v>
      </c>
      <c r="AA10" t="str">
        <f>IF(SEARCH(LEFT($C$3,2),Z10,1)&lt;15,$C$3,"")</f>
        <v>呪禁</v>
      </c>
      <c r="AB10" t="str">
        <f>IF(ISERR(SEARCH("召",Z10,1)),"","召喚")</f>
        <v/>
      </c>
      <c r="AC10" t="str">
        <f>IF(ISERR(SEARCH("与",Z10,1)),"","与える")</f>
        <v/>
      </c>
      <c r="AD10" t="str">
        <f>IF(ISERR(SEARCH("得",Z10,1)),"","得る")</f>
        <v>得る</v>
      </c>
      <c r="AE10" t="b">
        <f t="shared" si="1"/>
        <v>1</v>
      </c>
      <c r="AF10" s="4">
        <v>496</v>
      </c>
      <c r="AG10" s="3" t="s">
        <v>119</v>
      </c>
      <c r="AH10" s="2" t="s">
        <v>42</v>
      </c>
      <c r="AI10" s="2" t="s">
        <v>280</v>
      </c>
      <c r="AJ10" s="2">
        <v>19</v>
      </c>
      <c r="AK10" s="2" t="s">
        <v>1014</v>
      </c>
      <c r="AL10" s="2" t="s">
        <v>1013</v>
      </c>
      <c r="AM10" s="2" t="s">
        <v>4</v>
      </c>
      <c r="AN10" s="2" t="s">
        <v>695</v>
      </c>
      <c r="AO10" s="2"/>
      <c r="AP10" s="2"/>
      <c r="AQ10" s="2" t="s">
        <v>1012</v>
      </c>
      <c r="AR10" s="2" t="s">
        <v>1011</v>
      </c>
      <c r="AS10" s="2"/>
      <c r="AT10" s="2"/>
      <c r="AU10" s="2">
        <v>5</v>
      </c>
      <c r="AV10" s="2">
        <v>5</v>
      </c>
      <c r="AW10" s="2" t="s">
        <v>1010</v>
      </c>
    </row>
    <row r="11" spans="1:49" x14ac:dyDescent="0.4">
      <c r="A11" t="str">
        <f t="shared" si="0"/>
        <v>|SOI|無色|10|5/1|《[[遁走する馬車]]》|</v>
      </c>
      <c r="B11" t="s">
        <v>16</v>
      </c>
      <c r="C11" t="str">
        <f>AG11</f>
        <v>SOI</v>
      </c>
      <c r="D11">
        <f>IF(AG11="","",VLOOKUP(C11,[1]tnpl!$Z$1:$AA$11,2,TRUE))</f>
        <v>4</v>
      </c>
      <c r="E11" t="s">
        <v>16</v>
      </c>
      <c r="F11" t="str">
        <f>AH11</f>
        <v>無色</v>
      </c>
      <c r="G11">
        <f>IF(AH11="","",VLOOKUP(F11,[1]tnpl!$X$1:$Y$16,2,TRUE))</f>
        <v>16</v>
      </c>
      <c r="H11" t="s">
        <v>16</v>
      </c>
      <c r="I11">
        <f>AJ11</f>
        <v>10</v>
      </c>
      <c r="J11" t="s">
        <v>16</v>
      </c>
      <c r="K11">
        <f t="shared" si="2"/>
        <v>5</v>
      </c>
      <c r="L11">
        <f t="shared" si="2"/>
        <v>1</v>
      </c>
      <c r="M11" t="str">
        <f>IF(AM11="クリーチャー",K11&amp;"/"&amp;L11,"")</f>
        <v>5/1</v>
      </c>
      <c r="N11" t="s">
        <v>2520</v>
      </c>
      <c r="T11" t="str">
        <f>AK11</f>
        <v>遁走する馬車</v>
      </c>
      <c r="U11" t="str">
        <f>IF(I11=0,"&gt;","")</f>
        <v/>
      </c>
      <c r="V11" t="str">
        <f>IF(I11=0,VLOOKUP(T11,[1]Sheet4!A:B,2,TRUE),"")</f>
        <v/>
      </c>
      <c r="W11" t="s">
        <v>12</v>
      </c>
      <c r="X11" t="s">
        <v>11</v>
      </c>
      <c r="Y11" s="6"/>
      <c r="Z11" s="11" t="str">
        <f t="shared" si="3"/>
        <v>トランプル 呪禁</v>
      </c>
      <c r="AA11" t="str">
        <f>IF(SEARCH(LEFT($C$3,2),Z11,1)&lt;15,$C$3,"")</f>
        <v>呪禁</v>
      </c>
      <c r="AB11" t="str">
        <f>IF(ISERR(SEARCH("召",Z11,1)),"","召喚")</f>
        <v/>
      </c>
      <c r="AC11" t="str">
        <f>IF(ISERR(SEARCH("与",Z11,1)),"","与える")</f>
        <v/>
      </c>
      <c r="AD11" t="str">
        <f>IF(ISERR(SEARCH("得",Z11,1)),"","得る")</f>
        <v/>
      </c>
      <c r="AE11" t="b">
        <f t="shared" si="1"/>
        <v>0</v>
      </c>
      <c r="AF11" s="4">
        <v>737</v>
      </c>
      <c r="AG11" s="3" t="s">
        <v>87</v>
      </c>
      <c r="AH11" s="2" t="s">
        <v>50</v>
      </c>
      <c r="AI11" s="2" t="s">
        <v>272</v>
      </c>
      <c r="AJ11" s="2">
        <v>10</v>
      </c>
      <c r="AK11" s="2" t="s">
        <v>1843</v>
      </c>
      <c r="AL11" s="2" t="s">
        <v>1842</v>
      </c>
      <c r="AM11" s="2" t="s">
        <v>4</v>
      </c>
      <c r="AN11" s="2" t="s">
        <v>387</v>
      </c>
      <c r="AO11" s="2"/>
      <c r="AP11" s="2"/>
      <c r="AQ11" s="2" t="s">
        <v>1841</v>
      </c>
      <c r="AR11" s="2"/>
      <c r="AS11" s="2"/>
      <c r="AT11" s="2"/>
      <c r="AU11" s="2">
        <v>5</v>
      </c>
      <c r="AV11" s="2">
        <v>1</v>
      </c>
      <c r="AW11" s="2" t="s">
        <v>1841</v>
      </c>
    </row>
    <row r="12" spans="1:49" x14ac:dyDescent="0.4">
      <c r="A12" t="str">
        <f t="shared" si="0"/>
        <v>|EMN|無色|16|5/7|《[[溺墓のビヒモス]]》|</v>
      </c>
      <c r="B12" t="s">
        <v>16</v>
      </c>
      <c r="C12" t="str">
        <f>AG12</f>
        <v>EMN</v>
      </c>
      <c r="D12">
        <f>IF(AG12="","",VLOOKUP(C12,[1]tnpl!$Z$1:$AA$11,2,TRUE))</f>
        <v>5</v>
      </c>
      <c r="E12" t="s">
        <v>16</v>
      </c>
      <c r="F12" t="str">
        <f>AH12</f>
        <v>無色</v>
      </c>
      <c r="G12">
        <f>IF(AH12="","",VLOOKUP(F12,[1]tnpl!$X$1:$Y$16,2,TRUE))</f>
        <v>16</v>
      </c>
      <c r="H12" t="s">
        <v>16</v>
      </c>
      <c r="I12">
        <f>AJ12</f>
        <v>16</v>
      </c>
      <c r="J12" t="s">
        <v>16</v>
      </c>
      <c r="K12">
        <f t="shared" si="2"/>
        <v>5</v>
      </c>
      <c r="L12">
        <f t="shared" si="2"/>
        <v>7</v>
      </c>
      <c r="M12" t="str">
        <f>IF(AM12="クリーチャー",K12&amp;"/"&amp;L12,"")</f>
        <v>5/7</v>
      </c>
      <c r="N12" t="s">
        <v>2520</v>
      </c>
      <c r="T12" t="str">
        <f>AK12</f>
        <v>溺墓のビヒモス</v>
      </c>
      <c r="U12" t="str">
        <f>IF(I12=0,"&gt;","")</f>
        <v/>
      </c>
      <c r="V12" t="str">
        <f>IF(I12=0,VLOOKUP(T12,[1]Sheet4!A:B,2,TRUE),"")</f>
        <v/>
      </c>
      <c r="W12" t="s">
        <v>12</v>
      </c>
      <c r="X12" t="s">
        <v>11</v>
      </c>
      <c r="Y12" s="6"/>
      <c r="Z12" s="11" t="str">
        <f t="shared" si="3"/>
        <v>呪禁&amp;br;現出2</v>
      </c>
      <c r="AA12" t="str">
        <f>IF(SEARCH(LEFT($C$3,2),Z12,1)&lt;15,$C$3,"")</f>
        <v>呪禁</v>
      </c>
      <c r="AB12" t="str">
        <f>IF(ISERR(SEARCH("召",Z12,1)),"","召喚")</f>
        <v/>
      </c>
      <c r="AC12" t="str">
        <f>IF(ISERR(SEARCH("与",Z12,1)),"","与える")</f>
        <v/>
      </c>
      <c r="AD12" t="str">
        <f>IF(ISERR(SEARCH("得",Z12,1)),"","得る")</f>
        <v/>
      </c>
      <c r="AE12" t="b">
        <f t="shared" si="1"/>
        <v>0</v>
      </c>
      <c r="AF12" s="4">
        <v>828</v>
      </c>
      <c r="AG12" s="3" t="s">
        <v>9</v>
      </c>
      <c r="AH12" s="2" t="s">
        <v>50</v>
      </c>
      <c r="AI12" s="2" t="s">
        <v>272</v>
      </c>
      <c r="AJ12" s="2">
        <v>16</v>
      </c>
      <c r="AK12" s="2" t="s">
        <v>2260</v>
      </c>
      <c r="AL12" s="2" t="s">
        <v>2259</v>
      </c>
      <c r="AM12" s="2" t="s">
        <v>4</v>
      </c>
      <c r="AN12" s="2" t="s">
        <v>404</v>
      </c>
      <c r="AO12" s="2"/>
      <c r="AP12" s="2"/>
      <c r="AQ12" s="2" t="s">
        <v>2258</v>
      </c>
      <c r="AR12" s="2" t="s">
        <v>2257</v>
      </c>
      <c r="AS12" s="2"/>
      <c r="AT12" s="2"/>
      <c r="AU12" s="2">
        <v>5</v>
      </c>
      <c r="AV12" s="2">
        <v>7</v>
      </c>
      <c r="AW12" s="2" t="s">
        <v>2256</v>
      </c>
    </row>
    <row r="13" spans="1:49" x14ac:dyDescent="0.4">
      <c r="Z13" s="11">
        <f t="shared" si="3"/>
        <v>0</v>
      </c>
    </row>
    <row r="14" spans="1:49" x14ac:dyDescent="0.4">
      <c r="A14" t="str">
        <f t="shared" ref="A14:A20" si="4">B14&amp;C14&amp;E14&amp;F14&amp;H14&amp;I14&amp;J14&amp;M14&amp;N14&amp;O14&amp;P14&amp;Q14&amp;R14&amp;S14&amp;T14&amp;U14&amp;V14&amp;W14&amp;X14&amp;Y14</f>
        <v>*能力によって呪禁を得るまたは与えるクリーチャー</v>
      </c>
      <c r="B14" t="s">
        <v>1787</v>
      </c>
      <c r="F14" t="str">
        <f>$C$4</f>
        <v>呪禁</v>
      </c>
      <c r="M14" t="s">
        <v>1786</v>
      </c>
      <c r="Y14" s="6"/>
      <c r="Z14" s="11">
        <f t="shared" si="3"/>
        <v>0</v>
      </c>
    </row>
    <row r="15" spans="1:49" x14ac:dyDescent="0.4">
      <c r="A15" t="str">
        <f t="shared" si="4"/>
        <v>|LEFT:50|LEFT:50|LEFT:50|LEFT:50|LEFT:250|LEFT:250|c</v>
      </c>
      <c r="B15" t="s">
        <v>11</v>
      </c>
      <c r="C15" t="s">
        <v>28</v>
      </c>
      <c r="E15" t="s">
        <v>11</v>
      </c>
      <c r="F15" t="s">
        <v>28</v>
      </c>
      <c r="H15" t="s">
        <v>11</v>
      </c>
      <c r="I15" t="s">
        <v>28</v>
      </c>
      <c r="J15" t="s">
        <v>11</v>
      </c>
      <c r="M15" t="s">
        <v>28</v>
      </c>
      <c r="N15" t="s">
        <v>11</v>
      </c>
      <c r="O15" t="s">
        <v>194</v>
      </c>
      <c r="R15" t="s">
        <v>11</v>
      </c>
      <c r="T15" t="s">
        <v>194</v>
      </c>
      <c r="X15" t="s">
        <v>11</v>
      </c>
      <c r="Y15" s="6" t="s">
        <v>25</v>
      </c>
      <c r="Z15" s="11">
        <f t="shared" si="3"/>
        <v>0</v>
      </c>
    </row>
    <row r="16" spans="1:49" x14ac:dyDescent="0.4">
      <c r="A16" t="str">
        <f t="shared" si="4"/>
        <v>|セット|色|コスト|P/T|能力|カード名|</v>
      </c>
      <c r="B16" t="s">
        <v>16</v>
      </c>
      <c r="C16" t="s">
        <v>24</v>
      </c>
      <c r="E16" t="s">
        <v>16</v>
      </c>
      <c r="F16" t="s">
        <v>23</v>
      </c>
      <c r="H16" t="s">
        <v>16</v>
      </c>
      <c r="I16" t="s">
        <v>22</v>
      </c>
      <c r="J16" t="s">
        <v>16</v>
      </c>
      <c r="K16" t="s">
        <v>21</v>
      </c>
      <c r="L16" t="s">
        <v>20</v>
      </c>
      <c r="M16" t="str">
        <f>K16&amp;"/"&amp;L16</f>
        <v>P/T</v>
      </c>
      <c r="N16" t="s">
        <v>11</v>
      </c>
      <c r="O16" t="s">
        <v>19</v>
      </c>
      <c r="R16" t="s">
        <v>11</v>
      </c>
      <c r="T16" t="s">
        <v>18</v>
      </c>
      <c r="X16" t="s">
        <v>11</v>
      </c>
      <c r="Z16" s="11">
        <f t="shared" si="3"/>
        <v>0</v>
      </c>
      <c r="AE16" t="b">
        <f>OR(AC16="与える",AD16="得る")</f>
        <v>0</v>
      </c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</row>
    <row r="17" spans="1:49" x14ac:dyDescent="0.4">
      <c r="A17" t="str">
        <f t="shared" si="4"/>
        <v>|OGW|青|19|5/5|各クリーチャー&amp;br;これが出ている間|《[[終止符のスフィンクス]]》|</v>
      </c>
      <c r="B17" t="s">
        <v>16</v>
      </c>
      <c r="C17" t="str">
        <f>AG17</f>
        <v>OGW</v>
      </c>
      <c r="D17">
        <f>IF(AG17="","",VLOOKUP(C17,[1]tnpl!$Z$1:$AA$11,2,TRUE))</f>
        <v>3</v>
      </c>
      <c r="E17" t="s">
        <v>16</v>
      </c>
      <c r="F17" t="str">
        <f>AH17</f>
        <v>青</v>
      </c>
      <c r="G17">
        <f>IF(AH17="","",VLOOKUP(F17,[1]tnpl!$X$1:$Y$16,2,TRUE))</f>
        <v>2</v>
      </c>
      <c r="H17" t="s">
        <v>16</v>
      </c>
      <c r="I17">
        <f>AJ17</f>
        <v>19</v>
      </c>
      <c r="J17" t="s">
        <v>16</v>
      </c>
      <c r="K17">
        <f t="shared" ref="K17:L20" si="5">AU17</f>
        <v>5</v>
      </c>
      <c r="L17">
        <f t="shared" si="5"/>
        <v>5</v>
      </c>
      <c r="M17" t="str">
        <f>IF(AM17="クリーチャー",K17&amp;"/"&amp;L17,"")</f>
        <v>5/5</v>
      </c>
      <c r="N17" t="s">
        <v>11</v>
      </c>
      <c r="O17" t="s">
        <v>318</v>
      </c>
      <c r="P17" t="s">
        <v>201</v>
      </c>
      <c r="Q17" t="s">
        <v>2253</v>
      </c>
      <c r="R17" t="s">
        <v>11</v>
      </c>
      <c r="S17" t="s">
        <v>32</v>
      </c>
      <c r="T17" t="str">
        <f>AK17</f>
        <v>終止符のスフィンクス</v>
      </c>
      <c r="U17" t="str">
        <f>IF(I17=0,"&gt;","")</f>
        <v/>
      </c>
      <c r="V17" t="str">
        <f>IF(I17=0,VLOOKUP(T17,[1]Sheet4!A:B,2,TRUE),"")</f>
        <v/>
      </c>
      <c r="W17" t="s">
        <v>12</v>
      </c>
      <c r="X17" t="s">
        <v>11</v>
      </c>
      <c r="Y17" s="6"/>
      <c r="Z17" s="11" t="str">
        <f t="shared" si="3"/>
        <v>飛行 呪禁 &amp;br;このクリーチャーが戦場に出ている間、戦場に出ているあなたの各クリーチャーは呪禁を得る。</v>
      </c>
      <c r="AA17" t="str">
        <f>IF(SEARCH(LEFT($C$3,2),Z17,1)&lt;15,$C$3,"")</f>
        <v>呪禁</v>
      </c>
      <c r="AB17" t="str">
        <f>IF(ISERR(SEARCH("召",Z17,1)),"","召喚")</f>
        <v/>
      </c>
      <c r="AC17" t="str">
        <f>IF(ISERR(SEARCH("与",Z17,1)),"","与える")</f>
        <v/>
      </c>
      <c r="AD17" t="str">
        <f>IF(ISERR(SEARCH("得",Z17,1)),"","得る")</f>
        <v>得る</v>
      </c>
      <c r="AE17" t="b">
        <f>OR(AC17="与える",AD17="得る")</f>
        <v>1</v>
      </c>
      <c r="AF17" s="4">
        <v>496</v>
      </c>
      <c r="AG17" s="3" t="s">
        <v>119</v>
      </c>
      <c r="AH17" s="2" t="s">
        <v>42</v>
      </c>
      <c r="AI17" s="2" t="s">
        <v>280</v>
      </c>
      <c r="AJ17" s="2">
        <v>19</v>
      </c>
      <c r="AK17" s="2" t="s">
        <v>1014</v>
      </c>
      <c r="AL17" s="2" t="s">
        <v>1013</v>
      </c>
      <c r="AM17" s="2" t="s">
        <v>4</v>
      </c>
      <c r="AN17" s="2" t="s">
        <v>695</v>
      </c>
      <c r="AO17" s="2"/>
      <c r="AP17" s="2"/>
      <c r="AQ17" s="2" t="s">
        <v>1012</v>
      </c>
      <c r="AR17" s="2" t="s">
        <v>1011</v>
      </c>
      <c r="AS17" s="2"/>
      <c r="AT17" s="2"/>
      <c r="AU17" s="2">
        <v>5</v>
      </c>
      <c r="AV17" s="2">
        <v>5</v>
      </c>
      <c r="AW17" s="2" t="s">
        <v>1010</v>
      </c>
    </row>
    <row r="18" spans="1:49" x14ac:dyDescent="0.4">
      <c r="A18" t="str">
        <f t="shared" si="4"/>
        <v>|SOI|青|18|8/7|各スピリット&amp;br;これが出ている間|《[[鎖鳴らし]]》|</v>
      </c>
      <c r="B18" t="s">
        <v>16</v>
      </c>
      <c r="C18" t="str">
        <f>AG18</f>
        <v>SOI</v>
      </c>
      <c r="D18">
        <f>IF(AG18="","",VLOOKUP(C18,[1]tnpl!$Z$1:$AA$11,2,TRUE))</f>
        <v>4</v>
      </c>
      <c r="E18" t="s">
        <v>16</v>
      </c>
      <c r="F18" t="str">
        <f>AH18</f>
        <v>青</v>
      </c>
      <c r="G18">
        <f>IF(AH18="","",VLOOKUP(F18,[1]tnpl!$X$1:$Y$16,2,TRUE))</f>
        <v>2</v>
      </c>
      <c r="H18" t="s">
        <v>16</v>
      </c>
      <c r="I18">
        <f>AJ18</f>
        <v>18</v>
      </c>
      <c r="J18" t="s">
        <v>16</v>
      </c>
      <c r="K18">
        <f t="shared" si="5"/>
        <v>8</v>
      </c>
      <c r="L18">
        <f t="shared" si="5"/>
        <v>7</v>
      </c>
      <c r="M18" t="str">
        <f>IF(AM18="クリーチャー",K18&amp;"/"&amp;L18,"")</f>
        <v>8/7</v>
      </c>
      <c r="N18" t="s">
        <v>11</v>
      </c>
      <c r="O18" t="s">
        <v>2255</v>
      </c>
      <c r="P18" t="s">
        <v>201</v>
      </c>
      <c r="Q18" t="s">
        <v>2253</v>
      </c>
      <c r="R18" t="s">
        <v>11</v>
      </c>
      <c r="S18" t="s">
        <v>32</v>
      </c>
      <c r="T18" t="str">
        <f>AK18</f>
        <v>鎖鳴らし</v>
      </c>
      <c r="U18" t="str">
        <f>IF(I18=0,"&gt;","")</f>
        <v/>
      </c>
      <c r="V18" t="str">
        <f>IF(I18=0,VLOOKUP(T18,[1]Sheet4!A:B,2,TRUE),"")</f>
        <v/>
      </c>
      <c r="W18" t="s">
        <v>12</v>
      </c>
      <c r="X18" t="s">
        <v>11</v>
      </c>
      <c r="Y18" s="6"/>
      <c r="Z18" s="11" t="str">
        <f t="shared" si="3"/>
        <v>飛行&amp;br;このクリーチャーが戦場に出たとき、あなたの手札の各スピリットはそれぞれ6マナを得る。&amp;br;あなたがスピリットを引いたとき、そのクリーチャーは6マナを得る。&amp;br;このクリーチャーが戦場に出ている間、あなたがコントロールする各スピリットは呪禁を得る。</v>
      </c>
      <c r="AA18" t="str">
        <f>IF(SEARCH(LEFT($C$3,2),Z18,1)&lt;15,$C$3,"")</f>
        <v/>
      </c>
      <c r="AB18" t="str">
        <f>IF(ISERR(SEARCH("召",Z18,1)),"","召喚")</f>
        <v/>
      </c>
      <c r="AC18" t="str">
        <f>IF(ISERR(SEARCH("与",Z18,1)),"","与える")</f>
        <v/>
      </c>
      <c r="AD18" t="str">
        <f>IF(ISERR(SEARCH("得",Z18,1)),"","得る")</f>
        <v>得る</v>
      </c>
      <c r="AE18" t="b">
        <f>OR(AC18="与える",AD18="得る")</f>
        <v>1</v>
      </c>
      <c r="AF18" s="4">
        <v>606</v>
      </c>
      <c r="AG18" s="3" t="s">
        <v>87</v>
      </c>
      <c r="AH18" s="2" t="s">
        <v>42</v>
      </c>
      <c r="AI18" s="2" t="s">
        <v>280</v>
      </c>
      <c r="AJ18" s="2">
        <v>18</v>
      </c>
      <c r="AK18" s="2" t="s">
        <v>956</v>
      </c>
      <c r="AL18" s="2" t="s">
        <v>955</v>
      </c>
      <c r="AM18" s="2" t="s">
        <v>4</v>
      </c>
      <c r="AN18" s="2" t="s">
        <v>446</v>
      </c>
      <c r="AO18" s="2"/>
      <c r="AP18" s="2"/>
      <c r="AQ18" s="2" t="s">
        <v>551</v>
      </c>
      <c r="AR18" s="2" t="s">
        <v>954</v>
      </c>
      <c r="AS18" s="2" t="s">
        <v>953</v>
      </c>
      <c r="AT18" s="2"/>
      <c r="AU18" s="2">
        <v>8</v>
      </c>
      <c r="AV18" s="2">
        <v>7</v>
      </c>
      <c r="AW18" s="2" t="s">
        <v>952</v>
      </c>
    </row>
    <row r="19" spans="1:49" x14ac:dyDescent="0.4">
      <c r="A19" t="str">
        <f t="shared" si="4"/>
        <v>|SOI|緑白|15|7/8|各人間&amp;br;これが出ている間|《[[優雅な鷺、シガルダ]]》|</v>
      </c>
      <c r="B19" t="s">
        <v>16</v>
      </c>
      <c r="C19" t="str">
        <f>AG19</f>
        <v>SOI</v>
      </c>
      <c r="D19">
        <f>IF(AG19="","",VLOOKUP(C19,[1]tnpl!$Z$1:$AA$11,2,TRUE))</f>
        <v>4</v>
      </c>
      <c r="E19" t="s">
        <v>16</v>
      </c>
      <c r="F19" t="str">
        <f>AH19</f>
        <v>緑白</v>
      </c>
      <c r="G19">
        <f>IF(AH19="","",VLOOKUP(F19,[1]tnpl!$X$1:$Y$16,2,TRUE))</f>
        <v>10</v>
      </c>
      <c r="H19" t="s">
        <v>16</v>
      </c>
      <c r="I19">
        <f>AJ19</f>
        <v>15</v>
      </c>
      <c r="J19" t="s">
        <v>16</v>
      </c>
      <c r="K19">
        <f t="shared" si="5"/>
        <v>7</v>
      </c>
      <c r="L19">
        <f t="shared" si="5"/>
        <v>8</v>
      </c>
      <c r="M19" t="str">
        <f>IF(AM19="クリーチャー",K19&amp;"/"&amp;L19,"")</f>
        <v>7/8</v>
      </c>
      <c r="N19" t="s">
        <v>11</v>
      </c>
      <c r="O19" t="s">
        <v>1595</v>
      </c>
      <c r="P19" t="s">
        <v>201</v>
      </c>
      <c r="Q19" t="s">
        <v>2253</v>
      </c>
      <c r="R19" t="s">
        <v>11</v>
      </c>
      <c r="S19" t="s">
        <v>32</v>
      </c>
      <c r="T19" t="str">
        <f>AK19</f>
        <v>優雅な鷺、シガルダ</v>
      </c>
      <c r="U19" t="str">
        <f>IF(I19=0,"&gt;","")</f>
        <v/>
      </c>
      <c r="V19" t="str">
        <f>IF(I19=0,VLOOKUP(T19,[1]Sheet4!A:B,2,TRUE),"")</f>
        <v/>
      </c>
      <c r="W19" t="s">
        <v>12</v>
      </c>
      <c r="X19" t="s">
        <v>11</v>
      </c>
      <c r="Y19" s="6"/>
      <c r="Z19" s="11" t="str">
        <f t="shared" si="3"/>
        <v>飛行 警戒&amp;br;あなたと、あなたがコントロールする書く人間は呪禁を得る。&amp;br;ジェム5個を起動する：1/1の白の人間･兵士･トークンを1体召喚する。</v>
      </c>
      <c r="AA19" t="str">
        <f>IF(SEARCH(LEFT($C$3,2),Z19,1)&lt;15,$C$3,"")</f>
        <v/>
      </c>
      <c r="AB19" t="str">
        <f>IF(ISERR(SEARCH("召",Z19,1)),"","召喚")</f>
        <v>召喚</v>
      </c>
      <c r="AC19" t="str">
        <f>IF(ISERR(SEARCH("与",Z19,1)),"","与える")</f>
        <v/>
      </c>
      <c r="AD19" t="str">
        <f>IF(ISERR(SEARCH("得",Z19,1)),"","得る")</f>
        <v>得る</v>
      </c>
      <c r="AE19" t="b">
        <f>OR(AC19="与える",AD19="得る")</f>
        <v>1</v>
      </c>
      <c r="AF19" s="4">
        <v>722</v>
      </c>
      <c r="AG19" s="3" t="s">
        <v>87</v>
      </c>
      <c r="AH19" s="2" t="s">
        <v>159</v>
      </c>
      <c r="AI19" s="2" t="s">
        <v>280</v>
      </c>
      <c r="AJ19" s="2">
        <v>15</v>
      </c>
      <c r="AK19" s="2" t="s">
        <v>353</v>
      </c>
      <c r="AL19" s="2" t="s">
        <v>352</v>
      </c>
      <c r="AM19" s="2" t="s">
        <v>4</v>
      </c>
      <c r="AN19" s="2" t="s">
        <v>351</v>
      </c>
      <c r="AO19" s="2"/>
      <c r="AP19" s="2"/>
      <c r="AQ19" s="2" t="s">
        <v>323</v>
      </c>
      <c r="AR19" s="2" t="s">
        <v>350</v>
      </c>
      <c r="AS19" s="2" t="s">
        <v>349</v>
      </c>
      <c r="AT19" s="2"/>
      <c r="AU19" s="2">
        <v>7</v>
      </c>
      <c r="AV19" s="2">
        <v>8</v>
      </c>
      <c r="AW19" s="2" t="s">
        <v>348</v>
      </c>
    </row>
    <row r="20" spans="1:49" x14ac:dyDescent="0.4">
      <c r="A20" t="str">
        <f t="shared" si="4"/>
        <v>|KLD|青|11|4/4|無色の各クリーチャー&amp;br;これが出ている間|《[[発明の領事、パディーム]]》|</v>
      </c>
      <c r="B20" t="s">
        <v>16</v>
      </c>
      <c r="C20" t="str">
        <f>AG20</f>
        <v>KLD</v>
      </c>
      <c r="D20">
        <f>IF(AG20="","",VLOOKUP(C20,[1]tnpl!$Z$1:$AA$11,2,TRUE))</f>
        <v>6</v>
      </c>
      <c r="E20" t="s">
        <v>16</v>
      </c>
      <c r="F20" t="str">
        <f>AH20</f>
        <v>青</v>
      </c>
      <c r="G20">
        <f>IF(AH20="","",VLOOKUP(F20,[1]tnpl!$X$1:$Y$16,2,TRUE))</f>
        <v>2</v>
      </c>
      <c r="H20" t="s">
        <v>16</v>
      </c>
      <c r="I20">
        <f>AJ20</f>
        <v>11</v>
      </c>
      <c r="J20" t="s">
        <v>16</v>
      </c>
      <c r="K20">
        <f t="shared" si="5"/>
        <v>4</v>
      </c>
      <c r="L20">
        <f t="shared" si="5"/>
        <v>4</v>
      </c>
      <c r="M20" t="str">
        <f>IF(AM20="クリーチャー",K20&amp;"/"&amp;L20,"")</f>
        <v>4/4</v>
      </c>
      <c r="N20" t="s">
        <v>11</v>
      </c>
      <c r="O20" t="s">
        <v>2254</v>
      </c>
      <c r="P20" t="s">
        <v>201</v>
      </c>
      <c r="Q20" t="s">
        <v>2253</v>
      </c>
      <c r="R20" t="s">
        <v>11</v>
      </c>
      <c r="S20" t="s">
        <v>32</v>
      </c>
      <c r="T20" t="str">
        <f>AK20</f>
        <v>発明の領事、パディーム</v>
      </c>
      <c r="U20" t="str">
        <f>IF(I20=0,"&gt;","")</f>
        <v/>
      </c>
      <c r="V20" t="str">
        <f>IF(I20=0,VLOOKUP(T20,[1]Sheet4!A:B,2,TRUE),"")</f>
        <v/>
      </c>
      <c r="W20" t="s">
        <v>12</v>
      </c>
      <c r="X20" t="s">
        <v>11</v>
      </c>
      <c r="Y20" s="6"/>
      <c r="Z20" s="11" t="str">
        <f t="shared" si="3"/>
        <v>このクリーチャーが戦場に出ている間、あなたがコントロールする無色の各クリーチャーは呪禁を得る。&amp;br;あなたのターン開始時に、あなたがサポートを1個以上コントロールしている場合、製造1を行い、カードを1枚引く。</v>
      </c>
      <c r="AA20" t="str">
        <f>IF(SEARCH(LEFT($C$3,2),Z20,1)&lt;15,$C$3,"")</f>
        <v/>
      </c>
      <c r="AB20" t="str">
        <f>IF(ISERR(SEARCH("召",Z20,1)),"","召喚")</f>
        <v/>
      </c>
      <c r="AC20" t="str">
        <f>IF(ISERR(SEARCH("与",Z20,1)),"","与える")</f>
        <v/>
      </c>
      <c r="AD20" t="str">
        <f>IF(ISERR(SEARCH("得",Z20,1)),"","得る")</f>
        <v>得る</v>
      </c>
      <c r="AE20" t="b">
        <f>OR(AC20="与える",AD20="得る")</f>
        <v>1</v>
      </c>
      <c r="AF20" s="4">
        <v>885</v>
      </c>
      <c r="AG20" s="3" t="s">
        <v>51</v>
      </c>
      <c r="AH20" s="2" t="s">
        <v>42</v>
      </c>
      <c r="AI20" s="2" t="s">
        <v>280</v>
      </c>
      <c r="AJ20" s="2">
        <v>11</v>
      </c>
      <c r="AK20" s="2" t="s">
        <v>2252</v>
      </c>
      <c r="AL20" s="2" t="s">
        <v>2251</v>
      </c>
      <c r="AM20" s="2" t="s">
        <v>4</v>
      </c>
      <c r="AN20" s="2" t="s">
        <v>819</v>
      </c>
      <c r="AO20" s="2" t="s">
        <v>791</v>
      </c>
      <c r="AP20" s="2"/>
      <c r="AQ20" s="2" t="s">
        <v>2250</v>
      </c>
      <c r="AR20" s="2" t="s">
        <v>2249</v>
      </c>
      <c r="AS20" s="2"/>
      <c r="AT20" s="2"/>
      <c r="AU20" s="2">
        <v>4</v>
      </c>
      <c r="AV20" s="2">
        <v>4</v>
      </c>
      <c r="AW20" s="2" t="s">
        <v>2248</v>
      </c>
    </row>
    <row r="21" spans="1:49" x14ac:dyDescent="0.4">
      <c r="Y21" s="6"/>
      <c r="Z21" s="11">
        <f t="shared" si="3"/>
        <v>0</v>
      </c>
      <c r="AF21" s="4"/>
      <c r="AG21" s="3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4">
      <c r="A22" t="str">
        <f>B22&amp;C22&amp;E22&amp;F22&amp;H22&amp;I22&amp;J22&amp;M22&amp;N22&amp;O22&amp;P22&amp;Q22&amp;R22&amp;S22&amp;T22&amp;U22&amp;V22&amp;W22&amp;X22&amp;Y22</f>
        <v>*呪禁を与える呪文やサポート</v>
      </c>
      <c r="B22" t="s">
        <v>188</v>
      </c>
      <c r="F22" t="str">
        <f>$C$4</f>
        <v>呪禁</v>
      </c>
      <c r="M22" t="s">
        <v>1757</v>
      </c>
      <c r="Z22" s="11">
        <f t="shared" si="3"/>
        <v>0</v>
      </c>
    </row>
    <row r="23" spans="1:49" x14ac:dyDescent="0.4">
      <c r="A23" t="str">
        <f>B23&amp;C23&amp;E23&amp;F23&amp;H23&amp;I23&amp;J23&amp;M23&amp;N23&amp;O23&amp;P23&amp;Q23&amp;R23&amp;S23&amp;T23&amp;U23&amp;V23&amp;W23&amp;X23&amp;Y23</f>
        <v>|LEFT:50|LEFT:50|LEFT:50|LEFT:120|LEFT:250|LEFT:250|c</v>
      </c>
      <c r="B23" t="s">
        <v>11</v>
      </c>
      <c r="C23" t="s">
        <v>28</v>
      </c>
      <c r="E23" t="s">
        <v>11</v>
      </c>
      <c r="F23" t="s">
        <v>28</v>
      </c>
      <c r="H23" t="s">
        <v>11</v>
      </c>
      <c r="I23" t="s">
        <v>28</v>
      </c>
      <c r="J23" t="s">
        <v>11</v>
      </c>
      <c r="M23" t="s">
        <v>1723</v>
      </c>
      <c r="N23" t="s">
        <v>11</v>
      </c>
      <c r="O23" t="s">
        <v>194</v>
      </c>
      <c r="R23" t="s">
        <v>11</v>
      </c>
      <c r="T23" t="s">
        <v>194</v>
      </c>
      <c r="X23" t="s">
        <v>11</v>
      </c>
      <c r="Y23" t="s">
        <v>25</v>
      </c>
      <c r="Z23" s="11">
        <f t="shared" si="3"/>
        <v>0</v>
      </c>
    </row>
    <row r="24" spans="1:49" x14ac:dyDescent="0.4">
      <c r="A24" t="str">
        <f>B24&amp;C24&amp;E24&amp;F24&amp;H24&amp;I24&amp;J24&amp;M24&amp;N24&amp;O24&amp;P24&amp;Q24&amp;R24&amp;S24&amp;T24&amp;U24&amp;V24&amp;W24&amp;X24&amp;Y24</f>
        <v>|セット|色|コスト|カード種|能力|カード名|</v>
      </c>
      <c r="B24" t="s">
        <v>11</v>
      </c>
      <c r="C24" t="s">
        <v>1722</v>
      </c>
      <c r="E24" t="s">
        <v>11</v>
      </c>
      <c r="F24" t="s">
        <v>23</v>
      </c>
      <c r="H24" t="s">
        <v>11</v>
      </c>
      <c r="I24" t="s">
        <v>22</v>
      </c>
      <c r="J24" t="s">
        <v>11</v>
      </c>
      <c r="K24" t="s">
        <v>1721</v>
      </c>
      <c r="L24" t="s">
        <v>1720</v>
      </c>
      <c r="M24" t="s">
        <v>193</v>
      </c>
      <c r="N24" t="s">
        <v>11</v>
      </c>
      <c r="O24" t="s">
        <v>19</v>
      </c>
      <c r="R24" t="s">
        <v>11</v>
      </c>
      <c r="T24" t="s">
        <v>18</v>
      </c>
      <c r="X24" t="s">
        <v>11</v>
      </c>
      <c r="Z24" s="11">
        <f t="shared" si="3"/>
        <v>0</v>
      </c>
    </row>
    <row r="25" spans="1:49" x14ac:dyDescent="0.4">
      <c r="A25" t="str">
        <f>B25&amp;C25&amp;E25&amp;F25&amp;H25&amp;I25&amp;J25&amp;M25&amp;N25&amp;O25&amp;P25&amp;Q25&amp;R25&amp;S25&amp;T25&amp;U25&amp;V25&amp;W25&amp;X25&amp;Y25</f>
        <v>|AER|緑|14|呪文|各クリーチャー&amp;br;詠唱時：次ターンまで|《[[英雄的介入]]》|</v>
      </c>
      <c r="B25" t="s">
        <v>16</v>
      </c>
      <c r="C25" t="str">
        <f>AG25</f>
        <v>AER</v>
      </c>
      <c r="D25">
        <f>IF(AG25="","",VLOOKUP(C25,[1]tnpl!$Z$1:$AA$11,2,TRUE))</f>
        <v>7</v>
      </c>
      <c r="E25" t="s">
        <v>16</v>
      </c>
      <c r="F25" t="str">
        <f>AH25</f>
        <v>緑</v>
      </c>
      <c r="G25">
        <f>IF(AH25="","",VLOOKUP(F25,[1]tnpl!$X$1:$Y$16,2,TRUE))</f>
        <v>5</v>
      </c>
      <c r="H25" t="s">
        <v>16</v>
      </c>
      <c r="I25">
        <f>AJ25</f>
        <v>14</v>
      </c>
      <c r="J25" t="s">
        <v>16</v>
      </c>
      <c r="K25">
        <f>AU25</f>
        <v>0</v>
      </c>
      <c r="L25">
        <f>AV25</f>
        <v>0</v>
      </c>
      <c r="M25" t="s">
        <v>192</v>
      </c>
      <c r="N25" t="s">
        <v>11</v>
      </c>
      <c r="O25" t="s">
        <v>318</v>
      </c>
      <c r="P25" t="s">
        <v>201</v>
      </c>
      <c r="Q25" t="s">
        <v>200</v>
      </c>
      <c r="R25" t="s">
        <v>11</v>
      </c>
      <c r="S25" t="s">
        <v>32</v>
      </c>
      <c r="T25" t="str">
        <f>AK25</f>
        <v>英雄的介入</v>
      </c>
      <c r="U25" t="str">
        <f>IF(I25=0,"&gt;","")</f>
        <v/>
      </c>
      <c r="V25" t="str">
        <f>IF(I25=0,VLOOKUP(T25,[1]Sheet4!A:B,2,TRUE),"")</f>
        <v/>
      </c>
      <c r="W25" t="s">
        <v>12</v>
      </c>
      <c r="X25" t="s">
        <v>11</v>
      </c>
      <c r="Y25" s="6"/>
      <c r="Z25" s="11" t="str">
        <f t="shared" si="3"/>
        <v>あなたの次のターン開始時まで、あなたがコントロールする各クリーチャーはダメージ軽減と呪禁を得る。</v>
      </c>
      <c r="AA25" t="str">
        <f>IF(SEARCH(LEFT($C$3,2),Z25,1)&lt;15,$C$3,"")</f>
        <v/>
      </c>
      <c r="AB25" t="str">
        <f>IF(ISERR(SEARCH("召",Z25,1)),"","召喚")</f>
        <v/>
      </c>
      <c r="AC25" t="str">
        <f>IF(ISERR(SEARCH("与",Z25,1)),"","与える")</f>
        <v/>
      </c>
      <c r="AD25" t="str">
        <f>IF(ISERR(SEARCH("得",Z25,1)),"","得る")</f>
        <v>得る</v>
      </c>
      <c r="AE25" t="b">
        <f>OR(AC25="与える",AD25="得る")</f>
        <v>1</v>
      </c>
      <c r="AF25" s="4">
        <v>1060</v>
      </c>
      <c r="AG25" s="3" t="s">
        <v>46</v>
      </c>
      <c r="AH25" s="2" t="s">
        <v>58</v>
      </c>
      <c r="AI25" s="2" t="s">
        <v>7</v>
      </c>
      <c r="AJ25" s="2">
        <v>14</v>
      </c>
      <c r="AK25" s="2" t="s">
        <v>1912</v>
      </c>
      <c r="AL25" s="2" t="s">
        <v>1911</v>
      </c>
      <c r="AM25" s="2" t="s">
        <v>192</v>
      </c>
      <c r="AN25" s="2"/>
      <c r="AO25" s="2"/>
      <c r="AP25" s="2"/>
      <c r="AQ25" s="2" t="s">
        <v>1910</v>
      </c>
      <c r="AR25" s="2"/>
      <c r="AS25" s="2"/>
      <c r="AT25" s="2"/>
      <c r="AU25" s="2"/>
      <c r="AV25" s="2"/>
      <c r="AW25" s="2" t="s">
        <v>1910</v>
      </c>
    </row>
    <row r="26" spans="1:49" x14ac:dyDescent="0.4">
      <c r="A26" t="str">
        <f>B26&amp;C26&amp;E26&amp;F26&amp;H26&amp;I26&amp;J26&amp;M26&amp;N26&amp;O26&amp;P26&amp;Q26&amp;R26&amp;S26&amp;T26&amp;U26&amp;V26&amp;W26&amp;X26&amp;Y26</f>
        <v>|KLDM|無色|5|サポート|最初のクリーチャー&amp;br;これがいる間|《[[勇者の兜]]》|</v>
      </c>
      <c r="B26" t="s">
        <v>16</v>
      </c>
      <c r="C26" t="str">
        <f>AG26</f>
        <v>KLDM</v>
      </c>
      <c r="D26">
        <f>IF(AG26="","",VLOOKUP(C26,[1]tnpl!$Z$1:$AA$11,2,TRUE))</f>
        <v>9</v>
      </c>
      <c r="E26" t="s">
        <v>16</v>
      </c>
      <c r="F26" t="str">
        <f>AH26</f>
        <v>無色</v>
      </c>
      <c r="G26">
        <f>IF(AH26="","",VLOOKUP(F26,[1]tnpl!$X$1:$Y$16,2,TRUE))</f>
        <v>16</v>
      </c>
      <c r="H26" t="s">
        <v>16</v>
      </c>
      <c r="I26">
        <f>AJ26</f>
        <v>5</v>
      </c>
      <c r="J26" t="s">
        <v>16</v>
      </c>
      <c r="K26">
        <f>AU26</f>
        <v>0</v>
      </c>
      <c r="L26">
        <f>AV26</f>
        <v>0</v>
      </c>
      <c r="M26" t="s">
        <v>270</v>
      </c>
      <c r="N26" t="s">
        <v>11</v>
      </c>
      <c r="O26" t="s">
        <v>296</v>
      </c>
      <c r="P26" t="s">
        <v>201</v>
      </c>
      <c r="Q26" t="s">
        <v>2119</v>
      </c>
      <c r="R26" t="s">
        <v>11</v>
      </c>
      <c r="S26" t="s">
        <v>32</v>
      </c>
      <c r="T26" t="str">
        <f>AK26</f>
        <v>勇者の兜</v>
      </c>
      <c r="U26" t="str">
        <f>IF(I26=0,"&gt;","")</f>
        <v/>
      </c>
      <c r="V26" t="str">
        <f>IF(I26=0,VLOOKUP(T26,[1]Sheet4!A:B,2,TRUE),"")</f>
        <v/>
      </c>
      <c r="W26" t="s">
        <v>12</v>
      </c>
      <c r="X26" t="s">
        <v>11</v>
      </c>
      <c r="Y26" s="6"/>
      <c r="Z26" s="11" t="str">
        <f t="shared" si="3"/>
        <v>このサポートがボードにある間、あなたがコントロールする最初のクリーチャーは0/+4の修正を受ける。&amp;br;あなたが「魔力の篭手」と「稲妻のすね当て」をコントロールしている場合、あなたがコントロールする最初のクリーチャーは呪禁を得る。</v>
      </c>
      <c r="AA26" t="str">
        <f>IF(SEARCH(LEFT($C$3,2),Z26,1)&lt;15,$C$3,"")</f>
        <v/>
      </c>
      <c r="AB26" t="str">
        <f>IF(ISERR(SEARCH("召",Z26,1)),"","召喚")</f>
        <v/>
      </c>
      <c r="AC26" t="str">
        <f>IF(ISERR(SEARCH("与",Z26,1)),"","与える")</f>
        <v/>
      </c>
      <c r="AD26" t="str">
        <f>IF(ISERR(SEARCH("得",Z26,1)),"","得る")</f>
        <v>得る</v>
      </c>
      <c r="AE26" t="b">
        <f>OR(AC26="与える",AD26="得る")</f>
        <v>1</v>
      </c>
      <c r="AF26" s="4">
        <v>1088</v>
      </c>
      <c r="AG26" s="3" t="s">
        <v>176</v>
      </c>
      <c r="AH26" s="2" t="s">
        <v>50</v>
      </c>
      <c r="AI26" s="2" t="s">
        <v>698</v>
      </c>
      <c r="AJ26" s="2">
        <v>5</v>
      </c>
      <c r="AK26" s="2" t="s">
        <v>2247</v>
      </c>
      <c r="AL26" s="2" t="s">
        <v>2246</v>
      </c>
      <c r="AM26" s="2" t="s">
        <v>270</v>
      </c>
      <c r="AN26" s="2"/>
      <c r="AO26" s="2"/>
      <c r="AP26" s="2"/>
      <c r="AQ26" s="2" t="s">
        <v>2245</v>
      </c>
      <c r="AR26" s="2" t="s">
        <v>2244</v>
      </c>
      <c r="AS26" s="2"/>
      <c r="AT26" s="2">
        <v>2</v>
      </c>
      <c r="AU26" s="2"/>
      <c r="AV26" s="2"/>
      <c r="AW26" s="2" t="s">
        <v>2243</v>
      </c>
    </row>
    <row r="27" spans="1:49" x14ac:dyDescent="0.4">
      <c r="Y27" s="6"/>
      <c r="Z27" s="11">
        <f t="shared" si="3"/>
        <v>0</v>
      </c>
      <c r="AF27" s="4"/>
      <c r="AG27" s="3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4">
      <c r="A28" t="str">
        <f>B28&amp;C28&amp;E28&amp;F28&amp;H28&amp;I28&amp;J28&amp;M28&amp;N28&amp;O28&amp;P28&amp;Q28&amp;R28&amp;S28&amp;T28&amp;U28&amp;V28&amp;W28&amp;X28&amp;Y28</f>
        <v>*呪禁を持つトークンを召喚するカード</v>
      </c>
      <c r="B28" t="s">
        <v>188</v>
      </c>
      <c r="F28" t="str">
        <f>$C$4</f>
        <v>呪禁</v>
      </c>
      <c r="M28" t="s">
        <v>1724</v>
      </c>
      <c r="Z28" s="11">
        <f t="shared" si="3"/>
        <v>0</v>
      </c>
    </row>
    <row r="29" spans="1:49" x14ac:dyDescent="0.4">
      <c r="A29" t="str">
        <f>B29&amp;C29&amp;E29&amp;F29&amp;H29&amp;I29&amp;J29&amp;M29&amp;N29&amp;O29&amp;P29&amp;Q29&amp;R29&amp;S29&amp;T29&amp;U29&amp;V29&amp;W29&amp;X29&amp;Y29</f>
        <v>|LEFT:50|LEFT:50|LEFT:50|LEFT:120|LEFT:250|LEFT:250|c</v>
      </c>
      <c r="B29" t="s">
        <v>11</v>
      </c>
      <c r="C29" t="s">
        <v>28</v>
      </c>
      <c r="E29" t="s">
        <v>11</v>
      </c>
      <c r="F29" t="s">
        <v>28</v>
      </c>
      <c r="H29" t="s">
        <v>11</v>
      </c>
      <c r="I29" t="s">
        <v>28</v>
      </c>
      <c r="J29" t="s">
        <v>11</v>
      </c>
      <c r="M29" t="s">
        <v>1723</v>
      </c>
      <c r="N29" t="s">
        <v>11</v>
      </c>
      <c r="O29" t="s">
        <v>194</v>
      </c>
      <c r="R29" t="s">
        <v>11</v>
      </c>
      <c r="T29" t="s">
        <v>194</v>
      </c>
      <c r="X29" t="s">
        <v>11</v>
      </c>
      <c r="Y29" t="s">
        <v>25</v>
      </c>
      <c r="Z29" s="11">
        <f t="shared" si="3"/>
        <v>0</v>
      </c>
    </row>
    <row r="30" spans="1:49" x14ac:dyDescent="0.4">
      <c r="A30" t="str">
        <f>B30&amp;C30&amp;E30&amp;F30&amp;H30&amp;I30&amp;J30&amp;M30&amp;N30&amp;O30&amp;P30&amp;Q30&amp;R30&amp;S30&amp;T30&amp;U30&amp;V30&amp;W30&amp;X30&amp;Y30</f>
        <v>|セット|色|コスト|カード種|能力|カード名|</v>
      </c>
      <c r="B30" t="s">
        <v>11</v>
      </c>
      <c r="C30" t="s">
        <v>1722</v>
      </c>
      <c r="E30" t="s">
        <v>11</v>
      </c>
      <c r="F30" t="s">
        <v>23</v>
      </c>
      <c r="H30" t="s">
        <v>11</v>
      </c>
      <c r="I30" t="s">
        <v>22</v>
      </c>
      <c r="J30" t="s">
        <v>11</v>
      </c>
      <c r="K30" t="s">
        <v>1721</v>
      </c>
      <c r="L30" t="s">
        <v>1720</v>
      </c>
      <c r="M30" t="s">
        <v>193</v>
      </c>
      <c r="N30" t="s">
        <v>11</v>
      </c>
      <c r="O30" t="s">
        <v>19</v>
      </c>
      <c r="R30" t="s">
        <v>11</v>
      </c>
      <c r="T30" t="s">
        <v>18</v>
      </c>
      <c r="X30" t="s">
        <v>11</v>
      </c>
      <c r="Z30" s="11">
        <f t="shared" si="3"/>
        <v>0</v>
      </c>
    </row>
    <row r="31" spans="1:49" x14ac:dyDescent="0.4">
      <c r="Y31" s="6"/>
      <c r="AF31" s="4"/>
      <c r="AG31" s="3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4">
      <c r="Y32" s="6"/>
      <c r="Z32"/>
      <c r="AF32" s="4"/>
      <c r="AG32" s="3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</sheetData>
  <autoFilter ref="Y1:AD8"/>
  <phoneticPr fontId="2"/>
  <conditionalFormatting sqref="AV18:AV20 AV8:AV12 AV25:AV26">
    <cfRule type="cellIs" dxfId="1" priority="2" operator="notEqual">
      <formula>$P8</formula>
    </cfRule>
  </conditionalFormatting>
  <conditionalFormatting sqref="AV17">
    <cfRule type="cellIs" dxfId="0" priority="1" operator="notEqual">
      <formula>$P17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Q77"/>
  <sheetViews>
    <sheetView topLeftCell="A37" zoomScale="85" zoomScaleNormal="85" workbookViewId="0">
      <selection activeCell="A54" sqref="A54:A56"/>
    </sheetView>
  </sheetViews>
  <sheetFormatPr defaultRowHeight="18.75" x14ac:dyDescent="0.4"/>
  <cols>
    <col min="1" max="1" width="18.375" customWidth="1"/>
    <col min="2" max="2" width="1.25" customWidth="1"/>
    <col min="4" max="4" width="5.375" customWidth="1"/>
    <col min="5" max="5" width="2" bestFit="1" customWidth="1"/>
    <col min="7" max="7" width="3.5" bestFit="1" customWidth="1"/>
    <col min="8" max="8" width="2" bestFit="1" customWidth="1"/>
    <col min="9" max="9" width="8" bestFit="1" customWidth="1"/>
    <col min="10" max="10" width="2" bestFit="1" customWidth="1"/>
    <col min="11" max="12" width="2" customWidth="1"/>
    <col min="14" max="14" width="10" customWidth="1"/>
    <col min="15" max="15" width="2" bestFit="1" customWidth="1"/>
    <col min="16" max="16" width="3.75" bestFit="1" customWidth="1"/>
    <col min="18" max="18" width="10.25" customWidth="1"/>
    <col min="19" max="19" width="3.75" bestFit="1" customWidth="1"/>
    <col min="20" max="20" width="2" bestFit="1" customWidth="1"/>
    <col min="21" max="21" width="2.5" bestFit="1" customWidth="1"/>
    <col min="22" max="22" width="2.75" bestFit="1" customWidth="1"/>
    <col min="23" max="23" width="2" bestFit="1" customWidth="1"/>
    <col min="24" max="24" width="2.5" bestFit="1" customWidth="1"/>
    <col min="25" max="25" width="20.5" customWidth="1"/>
    <col min="26" max="26" width="5.25" bestFit="1" customWidth="1"/>
    <col min="27" max="27" width="3.5" bestFit="1" customWidth="1"/>
    <col min="28" max="28" width="6.375" bestFit="1" customWidth="1"/>
    <col min="29" max="29" width="3.5" bestFit="1" customWidth="1"/>
  </cols>
  <sheetData>
    <row r="1" spans="1:29" x14ac:dyDescent="0.4">
      <c r="A1" t="str">
        <f t="shared" ref="A1:A11" si="0">B1&amp;C1&amp;E1&amp;F1&amp;H1&amp;I1&amp;J1&amp;M1&amp;O1&amp;P1&amp;Q1&amp;R1&amp;S1&amp;T1&amp;U1&amp;V1&amp;W1&amp;X1</f>
        <v>*到達カード一覧</v>
      </c>
      <c r="B1" t="s">
        <v>188</v>
      </c>
      <c r="C1" t="s">
        <v>268</v>
      </c>
      <c r="F1" t="s">
        <v>186</v>
      </c>
      <c r="Z1" t="s">
        <v>40</v>
      </c>
      <c r="AA1">
        <v>3</v>
      </c>
      <c r="AB1" t="s">
        <v>46</v>
      </c>
      <c r="AC1">
        <v>7</v>
      </c>
    </row>
    <row r="2" spans="1:29" x14ac:dyDescent="0.4">
      <c r="A2" t="str">
        <f t="shared" si="0"/>
        <v>**マジック:オリジン</v>
      </c>
      <c r="B2" t="s">
        <v>185</v>
      </c>
      <c r="C2" t="s">
        <v>184</v>
      </c>
      <c r="Z2" t="s">
        <v>183</v>
      </c>
      <c r="AA2">
        <v>8</v>
      </c>
      <c r="AB2" t="s">
        <v>34</v>
      </c>
      <c r="AC2">
        <v>10</v>
      </c>
    </row>
    <row r="3" spans="1:29" x14ac:dyDescent="0.4">
      <c r="A3" t="str">
        <f t="shared" si="0"/>
        <v>|LEFT:50|LEFT:50|LEFT:50|LEFT:50|LEFT:500|c</v>
      </c>
      <c r="B3" t="s">
        <v>16</v>
      </c>
      <c r="C3" t="s">
        <v>28</v>
      </c>
      <c r="E3" t="s">
        <v>16</v>
      </c>
      <c r="F3" t="s">
        <v>28</v>
      </c>
      <c r="H3" t="s">
        <v>16</v>
      </c>
      <c r="I3" t="s">
        <v>28</v>
      </c>
      <c r="J3" t="s">
        <v>16</v>
      </c>
      <c r="M3" t="s">
        <v>28</v>
      </c>
      <c r="O3" t="s">
        <v>11</v>
      </c>
      <c r="Q3" t="s">
        <v>26</v>
      </c>
      <c r="T3" t="s">
        <v>11</v>
      </c>
      <c r="U3" t="s">
        <v>25</v>
      </c>
      <c r="Z3" t="s">
        <v>128</v>
      </c>
      <c r="AA3">
        <v>13</v>
      </c>
      <c r="AB3" t="s">
        <v>182</v>
      </c>
      <c r="AC3">
        <v>11</v>
      </c>
    </row>
    <row r="4" spans="1:29" x14ac:dyDescent="0.4">
      <c r="A4" t="str">
        <f t="shared" si="0"/>
        <v>|セット|色|コスト|P/T|カード名|</v>
      </c>
      <c r="B4" t="s">
        <v>16</v>
      </c>
      <c r="C4" t="s">
        <v>24</v>
      </c>
      <c r="E4" t="s">
        <v>16</v>
      </c>
      <c r="F4" t="s">
        <v>23</v>
      </c>
      <c r="H4" t="s">
        <v>16</v>
      </c>
      <c r="I4" t="s">
        <v>22</v>
      </c>
      <c r="J4" t="s">
        <v>16</v>
      </c>
      <c r="K4" t="s">
        <v>21</v>
      </c>
      <c r="L4" t="s">
        <v>20</v>
      </c>
      <c r="M4" t="str">
        <f t="shared" ref="M4:M11" si="1">K4&amp;"/"&amp;L4</f>
        <v>P/T</v>
      </c>
      <c r="O4" t="s">
        <v>11</v>
      </c>
      <c r="Q4" t="s">
        <v>18</v>
      </c>
      <c r="T4" t="s">
        <v>11</v>
      </c>
      <c r="Z4" t="s">
        <v>42</v>
      </c>
      <c r="AA4">
        <v>2</v>
      </c>
      <c r="AB4" t="s">
        <v>123</v>
      </c>
      <c r="AC4">
        <v>2</v>
      </c>
    </row>
    <row r="5" spans="1:29" x14ac:dyDescent="0.4">
      <c r="A5" t="str">
        <f t="shared" si="0"/>
        <v>|ORI|青|9|3/4|《[[屑肌のドレイク]]》|</v>
      </c>
      <c r="B5" t="s">
        <v>16</v>
      </c>
      <c r="C5" t="s">
        <v>152</v>
      </c>
      <c r="D5">
        <f t="shared" ref="D5:D11" si="2">IF(C5="","",VLOOKUP(C5,$AB$1:$AC$16,2,TRUE))</f>
        <v>1</v>
      </c>
      <c r="E5" t="s">
        <v>16</v>
      </c>
      <c r="F5" t="s">
        <v>42</v>
      </c>
      <c r="G5">
        <f t="shared" ref="G5:G11" si="3">IF(F5="","",VLOOKUP(F5,$Z$1:$AA$16,2,TRUE))</f>
        <v>2</v>
      </c>
      <c r="H5" t="s">
        <v>16</v>
      </c>
      <c r="I5">
        <v>9</v>
      </c>
      <c r="J5" t="s">
        <v>16</v>
      </c>
      <c r="K5">
        <v>3</v>
      </c>
      <c r="L5">
        <v>4</v>
      </c>
      <c r="M5" t="str">
        <f t="shared" si="1"/>
        <v>3/4</v>
      </c>
      <c r="O5" t="s">
        <v>11</v>
      </c>
      <c r="P5" t="s">
        <v>32</v>
      </c>
      <c r="Q5" t="s">
        <v>267</v>
      </c>
      <c r="S5" t="s">
        <v>12</v>
      </c>
      <c r="T5" t="s">
        <v>11</v>
      </c>
      <c r="U5" s="6"/>
      <c r="Y5" t="s">
        <v>266</v>
      </c>
      <c r="Z5" t="s">
        <v>94</v>
      </c>
      <c r="AA5">
        <v>7</v>
      </c>
      <c r="AB5" t="s">
        <v>9</v>
      </c>
      <c r="AC5">
        <v>5</v>
      </c>
    </row>
    <row r="6" spans="1:29" x14ac:dyDescent="0.4">
      <c r="A6" t="str">
        <f t="shared" si="0"/>
        <v>|ORI|黒|9|1/2|《[[茨弓の射手]]》|</v>
      </c>
      <c r="B6" t="s">
        <v>16</v>
      </c>
      <c r="C6" t="s">
        <v>152</v>
      </c>
      <c r="D6">
        <f t="shared" si="2"/>
        <v>1</v>
      </c>
      <c r="E6" t="s">
        <v>16</v>
      </c>
      <c r="F6" t="s">
        <v>40</v>
      </c>
      <c r="G6">
        <f t="shared" si="3"/>
        <v>3</v>
      </c>
      <c r="H6" t="s">
        <v>16</v>
      </c>
      <c r="I6">
        <v>9</v>
      </c>
      <c r="J6" t="s">
        <v>16</v>
      </c>
      <c r="K6">
        <v>1</v>
      </c>
      <c r="L6">
        <v>2</v>
      </c>
      <c r="M6" t="str">
        <f t="shared" si="1"/>
        <v>1/2</v>
      </c>
      <c r="O6" t="s">
        <v>11</v>
      </c>
      <c r="P6" t="s">
        <v>32</v>
      </c>
      <c r="Q6" t="s">
        <v>265</v>
      </c>
      <c r="S6" t="s">
        <v>12</v>
      </c>
      <c r="T6" t="s">
        <v>11</v>
      </c>
      <c r="Y6" t="s">
        <v>264</v>
      </c>
      <c r="Z6" t="s">
        <v>178</v>
      </c>
      <c r="AA6">
        <v>12</v>
      </c>
      <c r="AB6" t="s">
        <v>51</v>
      </c>
      <c r="AC6">
        <v>6</v>
      </c>
    </row>
    <row r="7" spans="1:29" x14ac:dyDescent="0.4">
      <c r="A7" t="str">
        <f t="shared" si="0"/>
        <v>|ORI|黒|16|4/3|《[[光り葉の選別者]]》|</v>
      </c>
      <c r="B7" t="s">
        <v>16</v>
      </c>
      <c r="C7" t="s">
        <v>152</v>
      </c>
      <c r="D7">
        <f t="shared" si="2"/>
        <v>1</v>
      </c>
      <c r="E7" t="s">
        <v>16</v>
      </c>
      <c r="F7" t="s">
        <v>40</v>
      </c>
      <c r="G7">
        <f t="shared" si="3"/>
        <v>3</v>
      </c>
      <c r="H7" t="s">
        <v>16</v>
      </c>
      <c r="I7">
        <v>16</v>
      </c>
      <c r="J7" t="s">
        <v>16</v>
      </c>
      <c r="K7">
        <v>4</v>
      </c>
      <c r="L7">
        <v>3</v>
      </c>
      <c r="M7" t="str">
        <f t="shared" si="1"/>
        <v>4/3</v>
      </c>
      <c r="O7" t="s">
        <v>11</v>
      </c>
      <c r="P7" t="s">
        <v>32</v>
      </c>
      <c r="Q7" t="s">
        <v>263</v>
      </c>
      <c r="S7" t="s">
        <v>12</v>
      </c>
      <c r="T7" t="s">
        <v>11</v>
      </c>
      <c r="U7" s="6"/>
      <c r="Y7" t="s">
        <v>262</v>
      </c>
      <c r="Z7" t="s">
        <v>8</v>
      </c>
      <c r="AA7">
        <v>4</v>
      </c>
      <c r="AB7" t="s">
        <v>176</v>
      </c>
      <c r="AC7">
        <v>9</v>
      </c>
    </row>
    <row r="8" spans="1:29" x14ac:dyDescent="0.4">
      <c r="A8" t="str">
        <f t="shared" si="0"/>
        <v>|ORI|赤|11|4/3|《[[空荒らしの巨人]]》|</v>
      </c>
      <c r="B8" t="s">
        <v>16</v>
      </c>
      <c r="C8" t="s">
        <v>152</v>
      </c>
      <c r="D8">
        <f t="shared" si="2"/>
        <v>1</v>
      </c>
      <c r="E8" t="s">
        <v>16</v>
      </c>
      <c r="F8" t="s">
        <v>8</v>
      </c>
      <c r="G8">
        <f t="shared" si="3"/>
        <v>4</v>
      </c>
      <c r="H8" t="s">
        <v>16</v>
      </c>
      <c r="I8">
        <v>11</v>
      </c>
      <c r="J8" t="s">
        <v>16</v>
      </c>
      <c r="K8">
        <v>4</v>
      </c>
      <c r="L8">
        <v>3</v>
      </c>
      <c r="M8" t="str">
        <f t="shared" si="1"/>
        <v>4/3</v>
      </c>
      <c r="O8" t="s">
        <v>11</v>
      </c>
      <c r="P8" t="s">
        <v>32</v>
      </c>
      <c r="Q8" t="s">
        <v>261</v>
      </c>
      <c r="S8" t="s">
        <v>12</v>
      </c>
      <c r="T8" t="s">
        <v>11</v>
      </c>
      <c r="Y8" t="s">
        <v>227</v>
      </c>
      <c r="Z8" t="s">
        <v>33</v>
      </c>
      <c r="AA8">
        <v>14</v>
      </c>
      <c r="AB8" t="s">
        <v>173</v>
      </c>
      <c r="AC8">
        <v>8</v>
      </c>
    </row>
    <row r="9" spans="1:29" x14ac:dyDescent="0.4">
      <c r="A9" t="str">
        <f t="shared" si="0"/>
        <v>|ORI|緑|13|4/4|《[[ドゥイネンの精鋭]]》|</v>
      </c>
      <c r="B9" t="s">
        <v>16</v>
      </c>
      <c r="C9" t="s">
        <v>152</v>
      </c>
      <c r="D9">
        <f t="shared" si="2"/>
        <v>1</v>
      </c>
      <c r="E9" t="s">
        <v>16</v>
      </c>
      <c r="F9" t="s">
        <v>58</v>
      </c>
      <c r="G9">
        <f t="shared" si="3"/>
        <v>5</v>
      </c>
      <c r="H9" t="s">
        <v>16</v>
      </c>
      <c r="I9">
        <v>13</v>
      </c>
      <c r="J9" t="s">
        <v>16</v>
      </c>
      <c r="K9">
        <v>4</v>
      </c>
      <c r="L9">
        <v>4</v>
      </c>
      <c r="M9" t="str">
        <f t="shared" si="1"/>
        <v>4/4</v>
      </c>
      <c r="O9" t="s">
        <v>11</v>
      </c>
      <c r="P9" t="s">
        <v>32</v>
      </c>
      <c r="Q9" t="s">
        <v>260</v>
      </c>
      <c r="S9" t="s">
        <v>12</v>
      </c>
      <c r="T9" t="s">
        <v>11</v>
      </c>
      <c r="Y9" t="s">
        <v>259</v>
      </c>
      <c r="Z9" t="s">
        <v>170</v>
      </c>
      <c r="AA9">
        <v>9</v>
      </c>
      <c r="AB9" t="s">
        <v>119</v>
      </c>
      <c r="AC9">
        <v>3</v>
      </c>
    </row>
    <row r="10" spans="1:29" x14ac:dyDescent="0.4">
      <c r="A10" t="str">
        <f t="shared" si="0"/>
        <v>|ORI|緑|14|5/6|《[[光り葉の将帥、ドゥイネン]]》|</v>
      </c>
      <c r="B10" t="s">
        <v>16</v>
      </c>
      <c r="C10" t="s">
        <v>152</v>
      </c>
      <c r="D10">
        <f t="shared" si="2"/>
        <v>1</v>
      </c>
      <c r="E10" t="s">
        <v>16</v>
      </c>
      <c r="F10" t="s">
        <v>58</v>
      </c>
      <c r="G10">
        <f t="shared" si="3"/>
        <v>5</v>
      </c>
      <c r="H10" t="s">
        <v>16</v>
      </c>
      <c r="I10">
        <v>14</v>
      </c>
      <c r="J10" t="s">
        <v>16</v>
      </c>
      <c r="K10">
        <v>5</v>
      </c>
      <c r="L10">
        <v>6</v>
      </c>
      <c r="M10" t="str">
        <f t="shared" si="1"/>
        <v>5/6</v>
      </c>
      <c r="O10" t="s">
        <v>11</v>
      </c>
      <c r="P10" t="s">
        <v>32</v>
      </c>
      <c r="Q10" t="s">
        <v>258</v>
      </c>
      <c r="S10" t="s">
        <v>12</v>
      </c>
      <c r="T10" t="s">
        <v>11</v>
      </c>
      <c r="U10" s="6"/>
      <c r="Y10" t="s">
        <v>257</v>
      </c>
      <c r="Z10" t="s">
        <v>37</v>
      </c>
      <c r="AA10">
        <v>1</v>
      </c>
      <c r="AB10" t="s">
        <v>152</v>
      </c>
      <c r="AC10">
        <v>1</v>
      </c>
    </row>
    <row r="11" spans="1:29" x14ac:dyDescent="0.4">
      <c r="A11" t="str">
        <f t="shared" si="0"/>
        <v>|ORI|緑|16|6/6|《[[空網蜘蛛]]》|</v>
      </c>
      <c r="B11" t="s">
        <v>16</v>
      </c>
      <c r="C11" t="s">
        <v>152</v>
      </c>
      <c r="D11">
        <f t="shared" si="2"/>
        <v>1</v>
      </c>
      <c r="E11" t="s">
        <v>16</v>
      </c>
      <c r="F11" t="s">
        <v>58</v>
      </c>
      <c r="G11">
        <f t="shared" si="3"/>
        <v>5</v>
      </c>
      <c r="H11" t="s">
        <v>16</v>
      </c>
      <c r="I11">
        <v>16</v>
      </c>
      <c r="J11" t="s">
        <v>16</v>
      </c>
      <c r="K11">
        <v>6</v>
      </c>
      <c r="L11">
        <v>6</v>
      </c>
      <c r="M11" t="str">
        <f t="shared" si="1"/>
        <v>6/6</v>
      </c>
      <c r="O11" t="s">
        <v>11</v>
      </c>
      <c r="P11" t="s">
        <v>32</v>
      </c>
      <c r="Q11" t="s">
        <v>256</v>
      </c>
      <c r="S11" t="s">
        <v>12</v>
      </c>
      <c r="T11" t="s">
        <v>11</v>
      </c>
      <c r="U11" s="6"/>
      <c r="Y11" t="s">
        <v>227</v>
      </c>
      <c r="Z11" t="s">
        <v>157</v>
      </c>
      <c r="AA11">
        <v>11</v>
      </c>
      <c r="AB11" t="s">
        <v>87</v>
      </c>
      <c r="AC11">
        <v>4</v>
      </c>
    </row>
    <row r="12" spans="1:29" x14ac:dyDescent="0.4">
      <c r="U12" s="6"/>
      <c r="Z12" t="s">
        <v>165</v>
      </c>
      <c r="AA12">
        <v>6</v>
      </c>
    </row>
    <row r="13" spans="1:29" x14ac:dyDescent="0.4">
      <c r="A13" t="s">
        <v>149</v>
      </c>
      <c r="Z13" t="s">
        <v>50</v>
      </c>
      <c r="AA13">
        <v>16</v>
      </c>
    </row>
    <row r="14" spans="1:29" x14ac:dyDescent="0.4">
      <c r="A14" t="str">
        <f t="shared" ref="A14:A20" si="4">B14&amp;C14&amp;E14&amp;F14&amp;H14&amp;I14&amp;J14&amp;M14&amp;O14&amp;P14&amp;Q14&amp;R14&amp;S14&amp;T14&amp;U14&amp;V14&amp;W14&amp;X14</f>
        <v>|LEFT:50|LEFT:50|LEFT:50|LEFT:50|LEFT:500|c</v>
      </c>
      <c r="B14" t="s">
        <v>16</v>
      </c>
      <c r="C14" t="s">
        <v>28</v>
      </c>
      <c r="E14" t="s">
        <v>16</v>
      </c>
      <c r="F14" t="s">
        <v>28</v>
      </c>
      <c r="H14" t="s">
        <v>16</v>
      </c>
      <c r="I14" t="s">
        <v>28</v>
      </c>
      <c r="J14" t="s">
        <v>16</v>
      </c>
      <c r="M14" t="s">
        <v>28</v>
      </c>
      <c r="O14" t="s">
        <v>11</v>
      </c>
      <c r="Q14" t="s">
        <v>26</v>
      </c>
      <c r="T14" t="s">
        <v>11</v>
      </c>
      <c r="U14" t="s">
        <v>25</v>
      </c>
      <c r="Z14" t="s">
        <v>58</v>
      </c>
      <c r="AA14">
        <v>5</v>
      </c>
    </row>
    <row r="15" spans="1:29" x14ac:dyDescent="0.4">
      <c r="A15" t="str">
        <f t="shared" si="4"/>
        <v>|セット|色|コスト|P/T|カード名|</v>
      </c>
      <c r="B15" t="s">
        <v>16</v>
      </c>
      <c r="C15" t="s">
        <v>24</v>
      </c>
      <c r="E15" t="s">
        <v>16</v>
      </c>
      <c r="F15" t="s">
        <v>23</v>
      </c>
      <c r="H15" t="s">
        <v>16</v>
      </c>
      <c r="I15" t="s">
        <v>22</v>
      </c>
      <c r="J15" t="s">
        <v>16</v>
      </c>
      <c r="K15" t="s">
        <v>21</v>
      </c>
      <c r="L15" t="s">
        <v>20</v>
      </c>
      <c r="M15" t="str">
        <f t="shared" ref="M15:M20" si="5">K15&amp;"/"&amp;L15</f>
        <v>P/T</v>
      </c>
      <c r="O15" t="s">
        <v>11</v>
      </c>
      <c r="Q15" t="s">
        <v>18</v>
      </c>
      <c r="T15" t="s">
        <v>11</v>
      </c>
      <c r="Z15" t="s">
        <v>122</v>
      </c>
      <c r="AA15">
        <v>15</v>
      </c>
    </row>
    <row r="16" spans="1:29" x14ac:dyDescent="0.4">
      <c r="A16" t="str">
        <f t="shared" si="4"/>
        <v>|BFZ|緑|8|1/2|《[[大カマキリ]]》|</v>
      </c>
      <c r="B16" t="s">
        <v>16</v>
      </c>
      <c r="C16" t="s">
        <v>123</v>
      </c>
      <c r="D16">
        <f>IF(C16="","",VLOOKUP(C16,$AB$1:$AC$16,2,TRUE))</f>
        <v>2</v>
      </c>
      <c r="E16" t="s">
        <v>16</v>
      </c>
      <c r="F16" t="s">
        <v>58</v>
      </c>
      <c r="G16">
        <f>IF(F16="","",VLOOKUP(F16,$Z$1:$AA$16,2,TRUE))</f>
        <v>5</v>
      </c>
      <c r="H16" t="s">
        <v>16</v>
      </c>
      <c r="I16">
        <v>8</v>
      </c>
      <c r="J16" t="s">
        <v>16</v>
      </c>
      <c r="K16">
        <v>1</v>
      </c>
      <c r="L16">
        <v>2</v>
      </c>
      <c r="M16" t="str">
        <f t="shared" si="5"/>
        <v>1/2</v>
      </c>
      <c r="O16" t="s">
        <v>11</v>
      </c>
      <c r="P16" t="s">
        <v>32</v>
      </c>
      <c r="Q16" t="s">
        <v>255</v>
      </c>
      <c r="S16" t="s">
        <v>12</v>
      </c>
      <c r="T16" t="s">
        <v>11</v>
      </c>
      <c r="Y16" t="s">
        <v>227</v>
      </c>
      <c r="Z16" t="s">
        <v>159</v>
      </c>
      <c r="AA16">
        <v>10</v>
      </c>
    </row>
    <row r="17" spans="1:25" x14ac:dyDescent="0.4">
      <c r="A17" t="str">
        <f t="shared" si="4"/>
        <v>|BFZ|緑|12|0/1|《[[タジュールの重鎮]]》|</v>
      </c>
      <c r="B17" t="s">
        <v>16</v>
      </c>
      <c r="C17" t="s">
        <v>123</v>
      </c>
      <c r="D17">
        <f>IF(C17="","",VLOOKUP(C17,$AB$1:$AC$16,2,TRUE))</f>
        <v>2</v>
      </c>
      <c r="E17" t="s">
        <v>16</v>
      </c>
      <c r="F17" t="s">
        <v>58</v>
      </c>
      <c r="G17">
        <f>IF(F17="","",VLOOKUP(F17,$Z$1:$AA$16,2,TRUE))</f>
        <v>5</v>
      </c>
      <c r="H17" t="s">
        <v>16</v>
      </c>
      <c r="I17">
        <v>12</v>
      </c>
      <c r="J17" t="s">
        <v>16</v>
      </c>
      <c r="K17">
        <v>0</v>
      </c>
      <c r="L17">
        <v>1</v>
      </c>
      <c r="M17" t="str">
        <f t="shared" si="5"/>
        <v>0/1</v>
      </c>
      <c r="O17" t="s">
        <v>11</v>
      </c>
      <c r="P17" t="s">
        <v>32</v>
      </c>
      <c r="Q17" t="s">
        <v>254</v>
      </c>
      <c r="S17" t="s">
        <v>12</v>
      </c>
      <c r="T17" t="s">
        <v>11</v>
      </c>
      <c r="U17" s="6"/>
      <c r="Y17" t="s">
        <v>253</v>
      </c>
    </row>
    <row r="18" spans="1:25" x14ac:dyDescent="0.4">
      <c r="A18" t="str">
        <f t="shared" si="4"/>
        <v>|OGW|緑|21|5/4|《[[産み落とす巨体]]》|</v>
      </c>
      <c r="B18" t="s">
        <v>16</v>
      </c>
      <c r="C18" t="s">
        <v>119</v>
      </c>
      <c r="D18">
        <f>IF(C18="","",VLOOKUP(C18,$AB$1:$AC$16,2,TRUE))</f>
        <v>3</v>
      </c>
      <c r="E18" t="s">
        <v>16</v>
      </c>
      <c r="F18" t="s">
        <v>58</v>
      </c>
      <c r="G18">
        <f>IF(F18="","",VLOOKUP(F18,$Z$1:$AA$16,2,TRUE))</f>
        <v>5</v>
      </c>
      <c r="H18" t="s">
        <v>16</v>
      </c>
      <c r="I18">
        <v>21</v>
      </c>
      <c r="J18" t="s">
        <v>16</v>
      </c>
      <c r="K18">
        <v>5</v>
      </c>
      <c r="L18">
        <v>4</v>
      </c>
      <c r="M18" t="str">
        <f t="shared" si="5"/>
        <v>5/4</v>
      </c>
      <c r="O18" t="s">
        <v>11</v>
      </c>
      <c r="P18" t="s">
        <v>32</v>
      </c>
      <c r="Q18" t="s">
        <v>252</v>
      </c>
      <c r="S18" t="s">
        <v>12</v>
      </c>
      <c r="T18" t="s">
        <v>11</v>
      </c>
      <c r="Y18" t="s">
        <v>251</v>
      </c>
    </row>
    <row r="19" spans="1:25" x14ac:dyDescent="0.4">
      <c r="A19" t="str">
        <f t="shared" si="4"/>
        <v>|OGW|緑|16|3/4|《[[種子の守護者]]》|</v>
      </c>
      <c r="B19" t="s">
        <v>16</v>
      </c>
      <c r="C19" t="s">
        <v>119</v>
      </c>
      <c r="D19">
        <f>IF(C19="","",VLOOKUP(C19,$AB$1:$AC$16,2,TRUE))</f>
        <v>3</v>
      </c>
      <c r="E19" t="s">
        <v>16</v>
      </c>
      <c r="F19" t="s">
        <v>58</v>
      </c>
      <c r="G19">
        <f>IF(F19="","",VLOOKUP(F19,$Z$1:$AA$16,2,TRUE))</f>
        <v>5</v>
      </c>
      <c r="H19" t="s">
        <v>16</v>
      </c>
      <c r="I19">
        <v>16</v>
      </c>
      <c r="J19" t="s">
        <v>16</v>
      </c>
      <c r="K19">
        <v>3</v>
      </c>
      <c r="L19">
        <v>4</v>
      </c>
      <c r="M19" t="str">
        <f t="shared" si="5"/>
        <v>3/4</v>
      </c>
      <c r="O19" t="s">
        <v>11</v>
      </c>
      <c r="P19" t="s">
        <v>32</v>
      </c>
      <c r="Q19" t="s">
        <v>250</v>
      </c>
      <c r="S19" t="s">
        <v>12</v>
      </c>
      <c r="T19" t="s">
        <v>11</v>
      </c>
      <c r="U19" s="6"/>
      <c r="Y19" t="s">
        <v>249</v>
      </c>
    </row>
    <row r="20" spans="1:25" x14ac:dyDescent="0.4">
      <c r="A20" t="str">
        <f t="shared" si="4"/>
        <v>|OGW|緑|25|5/7|《[[世界を壊すもの]]》|</v>
      </c>
      <c r="B20" t="s">
        <v>16</v>
      </c>
      <c r="C20" t="s">
        <v>119</v>
      </c>
      <c r="D20">
        <f>IF(C20="","",VLOOKUP(C20,$AB$1:$AC$16,2,TRUE))</f>
        <v>3</v>
      </c>
      <c r="E20" t="s">
        <v>16</v>
      </c>
      <c r="F20" t="s">
        <v>58</v>
      </c>
      <c r="G20">
        <f>IF(F20="","",VLOOKUP(F20,$Z$1:$AA$16,2,TRUE))</f>
        <v>5</v>
      </c>
      <c r="H20" t="s">
        <v>16</v>
      </c>
      <c r="I20">
        <v>25</v>
      </c>
      <c r="J20" t="s">
        <v>16</v>
      </c>
      <c r="K20">
        <v>5</v>
      </c>
      <c r="L20">
        <v>7</v>
      </c>
      <c r="M20" t="str">
        <f t="shared" si="5"/>
        <v>5/7</v>
      </c>
      <c r="O20" t="s">
        <v>11</v>
      </c>
      <c r="P20" t="s">
        <v>32</v>
      </c>
      <c r="Q20" t="s">
        <v>248</v>
      </c>
      <c r="S20" t="s">
        <v>12</v>
      </c>
      <c r="T20" t="s">
        <v>11</v>
      </c>
      <c r="U20" s="6"/>
      <c r="Y20" t="s">
        <v>247</v>
      </c>
    </row>
    <row r="21" spans="1:25" x14ac:dyDescent="0.4">
      <c r="U21" s="6"/>
    </row>
    <row r="22" spans="1:25" x14ac:dyDescent="0.4">
      <c r="A22" t="s">
        <v>116</v>
      </c>
    </row>
    <row r="23" spans="1:25" x14ac:dyDescent="0.4">
      <c r="A23" t="str">
        <f t="shared" ref="A23:A30" si="6">B23&amp;C23&amp;E23&amp;F23&amp;H23&amp;I23&amp;J23&amp;M23&amp;O23&amp;P23&amp;Q23&amp;R23&amp;S23&amp;T23&amp;U23&amp;V23&amp;W23&amp;X23</f>
        <v>|LEFT:50|LEFT:50|LEFT:50|LEFT:50|LEFT:500|c</v>
      </c>
      <c r="B23" t="s">
        <v>16</v>
      </c>
      <c r="C23" t="s">
        <v>28</v>
      </c>
      <c r="E23" t="s">
        <v>16</v>
      </c>
      <c r="F23" t="s">
        <v>28</v>
      </c>
      <c r="H23" t="s">
        <v>16</v>
      </c>
      <c r="I23" t="s">
        <v>28</v>
      </c>
      <c r="J23" t="s">
        <v>16</v>
      </c>
      <c r="M23" t="s">
        <v>28</v>
      </c>
      <c r="O23" t="s">
        <v>11</v>
      </c>
      <c r="Q23" t="s">
        <v>26</v>
      </c>
      <c r="T23" t="s">
        <v>11</v>
      </c>
      <c r="U23" t="s">
        <v>25</v>
      </c>
    </row>
    <row r="24" spans="1:25" x14ac:dyDescent="0.4">
      <c r="A24" t="str">
        <f t="shared" si="6"/>
        <v>|セット|色|コスト|P/T|カード名|</v>
      </c>
      <c r="B24" t="s">
        <v>16</v>
      </c>
      <c r="C24" t="s">
        <v>24</v>
      </c>
      <c r="E24" t="s">
        <v>16</v>
      </c>
      <c r="F24" t="s">
        <v>23</v>
      </c>
      <c r="H24" t="s">
        <v>16</v>
      </c>
      <c r="I24" t="s">
        <v>22</v>
      </c>
      <c r="J24" t="s">
        <v>16</v>
      </c>
      <c r="K24" t="s">
        <v>21</v>
      </c>
      <c r="L24" t="s">
        <v>20</v>
      </c>
      <c r="M24" t="str">
        <f t="shared" ref="M24:M30" si="7">K24&amp;"/"&amp;L24</f>
        <v>P/T</v>
      </c>
      <c r="O24" t="s">
        <v>11</v>
      </c>
      <c r="Q24" t="s">
        <v>18</v>
      </c>
      <c r="T24" t="s">
        <v>11</v>
      </c>
    </row>
    <row r="25" spans="1:25" x14ac:dyDescent="0.4">
      <c r="A25" t="str">
        <f t="shared" si="6"/>
        <v>|SOI|緑|14|1/4|《[[巣網から見張るもの]]》|</v>
      </c>
      <c r="B25" t="s">
        <v>16</v>
      </c>
      <c r="C25" t="s">
        <v>87</v>
      </c>
      <c r="D25">
        <f t="shared" ref="D25:D30" si="8">IF(C25="","",VLOOKUP(C25,$AB$1:$AC$16,2,TRUE))</f>
        <v>4</v>
      </c>
      <c r="E25" t="s">
        <v>16</v>
      </c>
      <c r="F25" t="s">
        <v>58</v>
      </c>
      <c r="G25">
        <f t="shared" ref="G25:G30" si="9">IF(F25="","",VLOOKUP(F25,$Z$1:$AA$16,2,TRUE))</f>
        <v>5</v>
      </c>
      <c r="H25" t="s">
        <v>16</v>
      </c>
      <c r="I25">
        <v>14</v>
      </c>
      <c r="J25" t="s">
        <v>16</v>
      </c>
      <c r="K25">
        <v>1</v>
      </c>
      <c r="L25">
        <v>4</v>
      </c>
      <c r="M25" t="str">
        <f t="shared" si="7"/>
        <v>1/4</v>
      </c>
      <c r="O25" t="s">
        <v>11</v>
      </c>
      <c r="P25" t="s">
        <v>32</v>
      </c>
      <c r="Q25" t="s">
        <v>246</v>
      </c>
      <c r="S25" t="s">
        <v>12</v>
      </c>
      <c r="T25" t="s">
        <v>11</v>
      </c>
      <c r="U25" s="6"/>
      <c r="Y25" t="s">
        <v>227</v>
      </c>
    </row>
    <row r="26" spans="1:25" x14ac:dyDescent="0.4">
      <c r="A26" t="str">
        <f t="shared" si="6"/>
        <v>|SOI|緑|14|4/4|《[[鬱後家蜘蛛]]》|</v>
      </c>
      <c r="B26" t="s">
        <v>16</v>
      </c>
      <c r="C26" t="s">
        <v>87</v>
      </c>
      <c r="D26">
        <f t="shared" si="8"/>
        <v>4</v>
      </c>
      <c r="E26" t="s">
        <v>16</v>
      </c>
      <c r="F26" t="s">
        <v>58</v>
      </c>
      <c r="G26">
        <f t="shared" si="9"/>
        <v>5</v>
      </c>
      <c r="H26" t="s">
        <v>16</v>
      </c>
      <c r="I26">
        <v>14</v>
      </c>
      <c r="J26" t="s">
        <v>16</v>
      </c>
      <c r="K26">
        <v>4</v>
      </c>
      <c r="L26">
        <v>4</v>
      </c>
      <c r="M26" t="str">
        <f t="shared" si="7"/>
        <v>4/4</v>
      </c>
      <c r="O26" t="s">
        <v>11</v>
      </c>
      <c r="P26" t="s">
        <v>32</v>
      </c>
      <c r="Q26" t="s">
        <v>245</v>
      </c>
      <c r="S26" t="s">
        <v>12</v>
      </c>
      <c r="T26" t="s">
        <v>11</v>
      </c>
      <c r="Y26" t="s">
        <v>227</v>
      </c>
    </row>
    <row r="27" spans="1:25" x14ac:dyDescent="0.4">
      <c r="A27" t="str">
        <f t="shared" si="6"/>
        <v>|SOI|緑|14|1/1|《[[ウルヴェンワルドのハイドラ]]》|</v>
      </c>
      <c r="B27" t="s">
        <v>16</v>
      </c>
      <c r="C27" t="s">
        <v>87</v>
      </c>
      <c r="D27">
        <f t="shared" si="8"/>
        <v>4</v>
      </c>
      <c r="E27" t="s">
        <v>16</v>
      </c>
      <c r="F27" t="s">
        <v>58</v>
      </c>
      <c r="G27">
        <f t="shared" si="9"/>
        <v>5</v>
      </c>
      <c r="H27" t="s">
        <v>16</v>
      </c>
      <c r="I27">
        <v>14</v>
      </c>
      <c r="J27" t="s">
        <v>16</v>
      </c>
      <c r="K27">
        <v>1</v>
      </c>
      <c r="L27">
        <v>1</v>
      </c>
      <c r="M27" t="str">
        <f t="shared" si="7"/>
        <v>1/1</v>
      </c>
      <c r="O27" t="s">
        <v>11</v>
      </c>
      <c r="P27" t="s">
        <v>32</v>
      </c>
      <c r="Q27" t="s">
        <v>244</v>
      </c>
      <c r="S27" t="s">
        <v>12</v>
      </c>
      <c r="T27" t="s">
        <v>11</v>
      </c>
      <c r="U27" s="6"/>
      <c r="Y27" t="s">
        <v>243</v>
      </c>
    </row>
    <row r="28" spans="1:25" x14ac:dyDescent="0.4">
      <c r="A28" t="str">
        <f t="shared" si="6"/>
        <v>|EMN|赤|15|1/4|《[[稲妻織り]]》|</v>
      </c>
      <c r="B28" t="s">
        <v>16</v>
      </c>
      <c r="C28" t="s">
        <v>9</v>
      </c>
      <c r="D28">
        <f t="shared" si="8"/>
        <v>5</v>
      </c>
      <c r="E28" t="s">
        <v>16</v>
      </c>
      <c r="F28" t="s">
        <v>8</v>
      </c>
      <c r="G28">
        <f t="shared" si="9"/>
        <v>4</v>
      </c>
      <c r="H28" t="s">
        <v>16</v>
      </c>
      <c r="I28">
        <v>15</v>
      </c>
      <c r="J28" t="s">
        <v>16</v>
      </c>
      <c r="K28">
        <v>1</v>
      </c>
      <c r="L28">
        <v>4</v>
      </c>
      <c r="M28" t="str">
        <f t="shared" si="7"/>
        <v>1/4</v>
      </c>
      <c r="O28" t="s">
        <v>11</v>
      </c>
      <c r="P28" t="s">
        <v>32</v>
      </c>
      <c r="Q28" t="s">
        <v>242</v>
      </c>
      <c r="S28" t="s">
        <v>12</v>
      </c>
      <c r="T28" t="s">
        <v>11</v>
      </c>
      <c r="Y28" t="s">
        <v>241</v>
      </c>
    </row>
    <row r="29" spans="1:25" x14ac:dyDescent="0.4">
      <c r="A29" t="str">
        <f t="shared" si="6"/>
        <v>|EMN|緑|1|4/6|《[[繊維質の絡み屋]]》|</v>
      </c>
      <c r="B29" t="s">
        <v>16</v>
      </c>
      <c r="C29" t="s">
        <v>9</v>
      </c>
      <c r="D29">
        <f t="shared" si="8"/>
        <v>5</v>
      </c>
      <c r="E29" t="s">
        <v>16</v>
      </c>
      <c r="F29" t="s">
        <v>58</v>
      </c>
      <c r="G29">
        <f t="shared" si="9"/>
        <v>5</v>
      </c>
      <c r="H29" t="s">
        <v>16</v>
      </c>
      <c r="I29">
        <v>1</v>
      </c>
      <c r="J29" t="s">
        <v>16</v>
      </c>
      <c r="K29">
        <v>4</v>
      </c>
      <c r="L29">
        <v>6</v>
      </c>
      <c r="M29" t="str">
        <f t="shared" si="7"/>
        <v>4/6</v>
      </c>
      <c r="O29" t="s">
        <v>11</v>
      </c>
      <c r="P29" t="s">
        <v>32</v>
      </c>
      <c r="Q29" t="s">
        <v>240</v>
      </c>
      <c r="S29" t="s">
        <v>12</v>
      </c>
      <c r="T29" t="s">
        <v>11</v>
      </c>
      <c r="U29" s="6"/>
      <c r="Y29" t="s">
        <v>227</v>
      </c>
    </row>
    <row r="30" spans="1:25" x14ac:dyDescent="0.4">
      <c r="A30" t="str">
        <f t="shared" si="6"/>
        <v>|EMN|緑|21|7/9|《[[墓後家蜘蛛、イシュカナ]]》|</v>
      </c>
      <c r="B30" t="s">
        <v>16</v>
      </c>
      <c r="C30" t="s">
        <v>9</v>
      </c>
      <c r="D30">
        <f t="shared" si="8"/>
        <v>5</v>
      </c>
      <c r="E30" t="s">
        <v>16</v>
      </c>
      <c r="F30" t="s">
        <v>58</v>
      </c>
      <c r="G30">
        <f t="shared" si="9"/>
        <v>5</v>
      </c>
      <c r="H30" t="s">
        <v>16</v>
      </c>
      <c r="I30">
        <v>21</v>
      </c>
      <c r="J30" t="s">
        <v>16</v>
      </c>
      <c r="K30">
        <v>7</v>
      </c>
      <c r="L30">
        <v>9</v>
      </c>
      <c r="M30" t="str">
        <f t="shared" si="7"/>
        <v>7/9</v>
      </c>
      <c r="O30" t="s">
        <v>11</v>
      </c>
      <c r="P30" t="s">
        <v>32</v>
      </c>
      <c r="Q30" t="s">
        <v>239</v>
      </c>
      <c r="S30" t="s">
        <v>12</v>
      </c>
      <c r="T30" t="s">
        <v>11</v>
      </c>
      <c r="U30" s="6"/>
      <c r="Y30" t="s">
        <v>238</v>
      </c>
    </row>
    <row r="31" spans="1:25" x14ac:dyDescent="0.4">
      <c r="U31" s="6"/>
    </row>
    <row r="32" spans="1:25" x14ac:dyDescent="0.4">
      <c r="A32" t="s">
        <v>76</v>
      </c>
    </row>
    <row r="33" spans="1:25" x14ac:dyDescent="0.4">
      <c r="A33" t="str">
        <f>B33&amp;C33&amp;E33&amp;F33&amp;H33&amp;I33&amp;J33&amp;M33&amp;O33&amp;P33&amp;Q33&amp;R33&amp;S33&amp;T33&amp;U33&amp;V33&amp;W33&amp;X33</f>
        <v>|LEFT:50|LEFT:50|LEFT:50|LEFT:50|LEFT:500|c</v>
      </c>
      <c r="B33" t="s">
        <v>16</v>
      </c>
      <c r="C33" t="s">
        <v>28</v>
      </c>
      <c r="E33" t="s">
        <v>16</v>
      </c>
      <c r="F33" t="s">
        <v>28</v>
      </c>
      <c r="H33" t="s">
        <v>16</v>
      </c>
      <c r="I33" t="s">
        <v>28</v>
      </c>
      <c r="J33" t="s">
        <v>16</v>
      </c>
      <c r="M33" t="s">
        <v>28</v>
      </c>
      <c r="O33" t="s">
        <v>11</v>
      </c>
      <c r="Q33" t="s">
        <v>26</v>
      </c>
      <c r="T33" t="s">
        <v>11</v>
      </c>
      <c r="U33" t="s">
        <v>25</v>
      </c>
    </row>
    <row r="34" spans="1:25" x14ac:dyDescent="0.4">
      <c r="A34" t="str">
        <f>B34&amp;C34&amp;E34&amp;F34&amp;H34&amp;I34&amp;J34&amp;M34&amp;O34&amp;P34&amp;Q34&amp;R34&amp;S34&amp;T34&amp;U34&amp;V34&amp;W34&amp;X34</f>
        <v>|セット|色|コスト|P/T|カード名|</v>
      </c>
      <c r="B34" t="s">
        <v>16</v>
      </c>
      <c r="C34" t="s">
        <v>24</v>
      </c>
      <c r="E34" t="s">
        <v>16</v>
      </c>
      <c r="F34" t="s">
        <v>23</v>
      </c>
      <c r="H34" t="s">
        <v>16</v>
      </c>
      <c r="I34" t="s">
        <v>22</v>
      </c>
      <c r="J34" t="s">
        <v>16</v>
      </c>
      <c r="K34" t="s">
        <v>21</v>
      </c>
      <c r="L34" t="s">
        <v>20</v>
      </c>
      <c r="M34" t="str">
        <f>K34&amp;"/"&amp;L34</f>
        <v>P/T</v>
      </c>
      <c r="O34" t="s">
        <v>11</v>
      </c>
      <c r="Q34" t="s">
        <v>18</v>
      </c>
      <c r="T34" t="s">
        <v>11</v>
      </c>
    </row>
    <row r="35" spans="1:25" x14ac:dyDescent="0.4">
      <c r="A35" t="str">
        <f>B35&amp;C35&amp;E35&amp;F35&amp;H35&amp;I35&amp;J35&amp;M35&amp;O35&amp;P35&amp;Q35&amp;R35&amp;S35&amp;T35&amp;U35&amp;V35&amp;W35&amp;X35</f>
        <v>|KLD|緑|11|1/3|《[[高峰の職工]]》|</v>
      </c>
      <c r="B35" t="s">
        <v>16</v>
      </c>
      <c r="C35" t="s">
        <v>51</v>
      </c>
      <c r="D35">
        <f>IF(C35="","",VLOOKUP(C35,$AB$1:$AC$16,2,TRUE))</f>
        <v>6</v>
      </c>
      <c r="E35" t="s">
        <v>16</v>
      </c>
      <c r="F35" t="s">
        <v>58</v>
      </c>
      <c r="G35">
        <f>IF(F35="","",VLOOKUP(F35,$Z$1:$AA$16,2,TRUE))</f>
        <v>5</v>
      </c>
      <c r="H35" t="s">
        <v>16</v>
      </c>
      <c r="I35">
        <v>11</v>
      </c>
      <c r="J35" t="s">
        <v>16</v>
      </c>
      <c r="K35">
        <v>1</v>
      </c>
      <c r="L35">
        <v>3</v>
      </c>
      <c r="M35" t="str">
        <f>K35&amp;"/"&amp;L35</f>
        <v>1/3</v>
      </c>
      <c r="O35" t="s">
        <v>11</v>
      </c>
      <c r="P35" t="s">
        <v>32</v>
      </c>
      <c r="Q35" t="s">
        <v>237</v>
      </c>
      <c r="S35" t="s">
        <v>12</v>
      </c>
      <c r="T35" t="s">
        <v>11</v>
      </c>
      <c r="Y35" t="s">
        <v>236</v>
      </c>
    </row>
    <row r="36" spans="1:25" x14ac:dyDescent="0.4">
      <c r="A36" t="str">
        <f>B36&amp;C36&amp;E36&amp;F36&amp;H36&amp;I36&amp;J36&amp;M36&amp;O36&amp;P36&amp;Q36&amp;R36&amp;S36&amp;T36&amp;U36&amp;V36&amp;W36&amp;X36</f>
        <v>|KLD|無色|11|1/3|《[[領事府の空船口]]》|</v>
      </c>
      <c r="B36" t="s">
        <v>16</v>
      </c>
      <c r="C36" t="s">
        <v>51</v>
      </c>
      <c r="D36">
        <f>IF(C36="","",VLOOKUP(C36,$AB$1:$AC$16,2,TRUE))</f>
        <v>6</v>
      </c>
      <c r="E36" t="s">
        <v>16</v>
      </c>
      <c r="F36" t="s">
        <v>50</v>
      </c>
      <c r="G36">
        <f>IF(F36="","",VLOOKUP(F36,$Z$1:$AA$16,2,TRUE))</f>
        <v>16</v>
      </c>
      <c r="H36" t="s">
        <v>16</v>
      </c>
      <c r="I36">
        <v>11</v>
      </c>
      <c r="J36" t="s">
        <v>16</v>
      </c>
      <c r="K36">
        <v>1</v>
      </c>
      <c r="L36">
        <v>3</v>
      </c>
      <c r="M36" t="str">
        <f>K36&amp;"/"&amp;L36</f>
        <v>1/3</v>
      </c>
      <c r="O36" t="s">
        <v>11</v>
      </c>
      <c r="P36" t="s">
        <v>32</v>
      </c>
      <c r="Q36" t="s">
        <v>235</v>
      </c>
      <c r="S36" t="s">
        <v>12</v>
      </c>
      <c r="T36" t="s">
        <v>11</v>
      </c>
      <c r="Y36" t="s">
        <v>227</v>
      </c>
    </row>
    <row r="37" spans="1:25" x14ac:dyDescent="0.4">
      <c r="A37" t="str">
        <f>B37&amp;C37&amp;E37&amp;F37&amp;H37&amp;I37&amp;J37&amp;M37&amp;O37&amp;P37&amp;Q37&amp;R37&amp;S37&amp;T37&amp;U37&amp;V37&amp;W37&amp;X37</f>
        <v>|AER|無色|18|6/6|《[[平和歩きの巨像]]》|</v>
      </c>
      <c r="B37" t="s">
        <v>16</v>
      </c>
      <c r="C37" t="s">
        <v>46</v>
      </c>
      <c r="D37">
        <f>IF(C37="","",VLOOKUP(C37,$AB$1:$AC$16,2,TRUE))</f>
        <v>7</v>
      </c>
      <c r="E37" t="s">
        <v>16</v>
      </c>
      <c r="F37" t="s">
        <v>50</v>
      </c>
      <c r="G37">
        <f>IF(F37="","",VLOOKUP(F37,$Z$1:$AA$16,2,TRUE))</f>
        <v>16</v>
      </c>
      <c r="H37" t="s">
        <v>16</v>
      </c>
      <c r="I37">
        <v>18</v>
      </c>
      <c r="J37" t="s">
        <v>16</v>
      </c>
      <c r="K37">
        <v>6</v>
      </c>
      <c r="L37">
        <v>6</v>
      </c>
      <c r="M37" t="str">
        <f>K37&amp;"/"&amp;L37</f>
        <v>6/6</v>
      </c>
      <c r="O37" t="s">
        <v>11</v>
      </c>
      <c r="P37" t="s">
        <v>32</v>
      </c>
      <c r="Q37" t="s">
        <v>234</v>
      </c>
      <c r="S37" t="s">
        <v>12</v>
      </c>
      <c r="T37" t="s">
        <v>11</v>
      </c>
      <c r="U37" s="6"/>
      <c r="Y37" t="s">
        <v>233</v>
      </c>
    </row>
    <row r="38" spans="1:25" x14ac:dyDescent="0.4">
      <c r="U38" s="6"/>
    </row>
    <row r="39" spans="1:25" x14ac:dyDescent="0.4">
      <c r="A39" t="s">
        <v>2319</v>
      </c>
      <c r="U39" s="6"/>
    </row>
    <row r="40" spans="1:25" x14ac:dyDescent="0.4">
      <c r="A40" t="str">
        <f t="shared" ref="A40:A45" si="10">B40&amp;C40&amp;E40&amp;F40&amp;H40&amp;I40&amp;J40&amp;M40&amp;O40&amp;P40&amp;Q40&amp;R40&amp;S40&amp;T40&amp;U40&amp;V40&amp;W40&amp;X40</f>
        <v>|LEFT:50|LEFT:50|LEFT:50|LEFT:50|LEFT:500|c</v>
      </c>
      <c r="B40" t="s">
        <v>16</v>
      </c>
      <c r="C40" t="s">
        <v>28</v>
      </c>
      <c r="E40" t="s">
        <v>16</v>
      </c>
      <c r="F40" t="s">
        <v>28</v>
      </c>
      <c r="H40" t="s">
        <v>16</v>
      </c>
      <c r="I40" t="s">
        <v>28</v>
      </c>
      <c r="J40" t="s">
        <v>16</v>
      </c>
      <c r="M40" t="s">
        <v>28</v>
      </c>
      <c r="O40" t="s">
        <v>11</v>
      </c>
      <c r="Q40" t="s">
        <v>26</v>
      </c>
      <c r="T40" t="s">
        <v>11</v>
      </c>
      <c r="U40" t="s">
        <v>25</v>
      </c>
    </row>
    <row r="41" spans="1:25" x14ac:dyDescent="0.4">
      <c r="A41" t="str">
        <f t="shared" si="10"/>
        <v>|セット|色|コスト|P/T|カード名|</v>
      </c>
      <c r="B41" t="s">
        <v>16</v>
      </c>
      <c r="C41" t="s">
        <v>24</v>
      </c>
      <c r="E41" t="s">
        <v>16</v>
      </c>
      <c r="F41" t="s">
        <v>23</v>
      </c>
      <c r="H41" t="s">
        <v>16</v>
      </c>
      <c r="I41" t="s">
        <v>22</v>
      </c>
      <c r="J41" t="s">
        <v>16</v>
      </c>
      <c r="K41" t="s">
        <v>21</v>
      </c>
      <c r="L41" t="s">
        <v>20</v>
      </c>
      <c r="M41" t="str">
        <f>K41&amp;"/"&amp;L41</f>
        <v>P/T</v>
      </c>
      <c r="O41" t="s">
        <v>11</v>
      </c>
      <c r="Q41" t="s">
        <v>18</v>
      </c>
      <c r="T41" t="s">
        <v>11</v>
      </c>
    </row>
    <row r="42" spans="1:25" x14ac:dyDescent="0.4">
      <c r="A42" t="str">
        <f t="shared" si="10"/>
        <v>|AKH|黒|8|1/1|《[[悪運尽きた造反者]]》|</v>
      </c>
      <c r="B42" t="s">
        <v>16</v>
      </c>
      <c r="C42" t="s">
        <v>34</v>
      </c>
      <c r="D42">
        <f>IF(C42="","",VLOOKUP(C42,$AB$1:$AC$16,2,TRUE))</f>
        <v>10</v>
      </c>
      <c r="E42" t="s">
        <v>16</v>
      </c>
      <c r="F42" t="s">
        <v>40</v>
      </c>
      <c r="G42">
        <f>IF(F42="","",VLOOKUP(F42,$Z$1:$AA$16,2,TRUE))</f>
        <v>3</v>
      </c>
      <c r="H42" t="s">
        <v>16</v>
      </c>
      <c r="I42">
        <v>8</v>
      </c>
      <c r="J42" t="s">
        <v>16</v>
      </c>
      <c r="K42">
        <v>1</v>
      </c>
      <c r="L42">
        <v>1</v>
      </c>
      <c r="M42" t="str">
        <f>K42&amp;"/"&amp;L42</f>
        <v>1/1</v>
      </c>
      <c r="O42" t="s">
        <v>11</v>
      </c>
      <c r="P42" t="s">
        <v>32</v>
      </c>
      <c r="Q42" t="s">
        <v>232</v>
      </c>
      <c r="S42" t="s">
        <v>12</v>
      </c>
      <c r="T42" t="s">
        <v>11</v>
      </c>
      <c r="Y42" t="s">
        <v>231</v>
      </c>
    </row>
    <row r="43" spans="1:25" x14ac:dyDescent="0.4">
      <c r="A43" t="str">
        <f t="shared" si="10"/>
        <v>|AKH|赤|16|2/3|《[[ミノタウルスの名射手]]》|</v>
      </c>
      <c r="B43" t="s">
        <v>16</v>
      </c>
      <c r="C43" t="s">
        <v>34</v>
      </c>
      <c r="D43">
        <f>IF(C43="","",VLOOKUP(C43,$AB$1:$AC$16,2,TRUE))</f>
        <v>10</v>
      </c>
      <c r="E43" t="s">
        <v>16</v>
      </c>
      <c r="F43" t="s">
        <v>8</v>
      </c>
      <c r="G43">
        <f>IF(F43="","",VLOOKUP(F43,$Z$1:$AA$16,2,TRUE))</f>
        <v>4</v>
      </c>
      <c r="H43" t="s">
        <v>16</v>
      </c>
      <c r="I43">
        <v>16</v>
      </c>
      <c r="J43" t="s">
        <v>16</v>
      </c>
      <c r="K43">
        <v>2</v>
      </c>
      <c r="L43">
        <v>3</v>
      </c>
      <c r="M43" t="str">
        <f>K43&amp;"/"&amp;L43</f>
        <v>2/3</v>
      </c>
      <c r="O43" t="s">
        <v>11</v>
      </c>
      <c r="P43" t="s">
        <v>32</v>
      </c>
      <c r="Q43" t="s">
        <v>230</v>
      </c>
      <c r="S43" t="s">
        <v>12</v>
      </c>
      <c r="T43" t="s">
        <v>11</v>
      </c>
      <c r="U43" s="6"/>
      <c r="Y43" t="s">
        <v>229</v>
      </c>
    </row>
    <row r="44" spans="1:25" x14ac:dyDescent="0.4">
      <c r="A44" t="str">
        <f t="shared" si="10"/>
        <v>|AKH|緑|15|2/4|《[[大蜘蛛]]》|</v>
      </c>
      <c r="B44" t="s">
        <v>16</v>
      </c>
      <c r="C44" t="s">
        <v>34</v>
      </c>
      <c r="D44">
        <f>IF(C44="","",VLOOKUP(C44,$AB$1:$AC$16,2,TRUE))</f>
        <v>10</v>
      </c>
      <c r="E44" t="s">
        <v>16</v>
      </c>
      <c r="F44" t="s">
        <v>58</v>
      </c>
      <c r="G44">
        <f>IF(F44="","",VLOOKUP(F44,$Z$1:$AA$16,2,TRUE))</f>
        <v>5</v>
      </c>
      <c r="H44" t="s">
        <v>16</v>
      </c>
      <c r="I44">
        <v>15</v>
      </c>
      <c r="J44" t="s">
        <v>16</v>
      </c>
      <c r="K44">
        <v>2</v>
      </c>
      <c r="L44">
        <v>4</v>
      </c>
      <c r="M44" t="str">
        <f>K44&amp;"/"&amp;L44</f>
        <v>2/4</v>
      </c>
      <c r="O44" t="s">
        <v>11</v>
      </c>
      <c r="P44" t="s">
        <v>32</v>
      </c>
      <c r="Q44" t="s">
        <v>228</v>
      </c>
      <c r="S44" t="s">
        <v>12</v>
      </c>
      <c r="T44" t="s">
        <v>11</v>
      </c>
      <c r="Y44" t="s">
        <v>227</v>
      </c>
    </row>
    <row r="45" spans="1:25" x14ac:dyDescent="0.4">
      <c r="A45" t="str">
        <f t="shared" si="10"/>
        <v>|AKHM|白|18|5/5|《[[忠臣]]》|</v>
      </c>
      <c r="B45" t="s">
        <v>16</v>
      </c>
      <c r="C45" t="s">
        <v>182</v>
      </c>
      <c r="D45">
        <f>IF(C45="","",VLOOKUP(C45,$AB$1:$AC$16,2,TRUE))</f>
        <v>11</v>
      </c>
      <c r="E45" t="s">
        <v>16</v>
      </c>
      <c r="F45" t="s">
        <v>37</v>
      </c>
      <c r="G45">
        <f>IF(F45="","",VLOOKUP(F45,$Z$1:$AA$16,2,TRUE))</f>
        <v>1</v>
      </c>
      <c r="H45" t="s">
        <v>16</v>
      </c>
      <c r="I45">
        <v>18</v>
      </c>
      <c r="J45" t="s">
        <v>16</v>
      </c>
      <c r="K45">
        <v>5</v>
      </c>
      <c r="L45">
        <v>5</v>
      </c>
      <c r="M45" t="str">
        <f>K45&amp;"/"&amp;L45</f>
        <v>5/5</v>
      </c>
      <c r="O45" t="s">
        <v>11</v>
      </c>
      <c r="P45" t="s">
        <v>32</v>
      </c>
      <c r="Q45" t="s">
        <v>226</v>
      </c>
      <c r="S45" t="s">
        <v>12</v>
      </c>
      <c r="T45" t="s">
        <v>11</v>
      </c>
      <c r="Y45" t="s">
        <v>225</v>
      </c>
    </row>
    <row r="47" spans="1:25" x14ac:dyDescent="0.4">
      <c r="A47" t="s">
        <v>2343</v>
      </c>
      <c r="U47" s="6"/>
    </row>
    <row r="48" spans="1:25" x14ac:dyDescent="0.4">
      <c r="A48" t="str">
        <f t="shared" ref="A48:A50" si="11">B48&amp;C48&amp;E48&amp;F48&amp;H48&amp;I48&amp;J48&amp;M48&amp;O48&amp;P48&amp;Q48&amp;R48&amp;S48&amp;T48&amp;U48&amp;V48&amp;W48&amp;X48</f>
        <v>|LEFT:50|LEFT:50|LEFT:50|LEFT:50|LEFT:500|c</v>
      </c>
      <c r="B48" t="s">
        <v>16</v>
      </c>
      <c r="C48" t="s">
        <v>28</v>
      </c>
      <c r="E48" t="s">
        <v>16</v>
      </c>
      <c r="F48" t="s">
        <v>28</v>
      </c>
      <c r="H48" t="s">
        <v>16</v>
      </c>
      <c r="I48" t="s">
        <v>28</v>
      </c>
      <c r="J48" t="s">
        <v>16</v>
      </c>
      <c r="M48" t="s">
        <v>28</v>
      </c>
      <c r="O48" t="s">
        <v>11</v>
      </c>
      <c r="Q48" t="s">
        <v>26</v>
      </c>
      <c r="T48" t="s">
        <v>11</v>
      </c>
      <c r="U48" t="s">
        <v>25</v>
      </c>
    </row>
    <row r="49" spans="1:43" x14ac:dyDescent="0.4">
      <c r="A49" t="str">
        <f t="shared" si="11"/>
        <v>|セット|色|コスト|P/T|カード名|</v>
      </c>
      <c r="B49" t="s">
        <v>16</v>
      </c>
      <c r="C49" t="s">
        <v>24</v>
      </c>
      <c r="E49" t="s">
        <v>16</v>
      </c>
      <c r="F49" t="s">
        <v>23</v>
      </c>
      <c r="H49" t="s">
        <v>16</v>
      </c>
      <c r="I49" t="s">
        <v>22</v>
      </c>
      <c r="J49" t="s">
        <v>16</v>
      </c>
      <c r="K49" t="s">
        <v>21</v>
      </c>
      <c r="L49" t="s">
        <v>20</v>
      </c>
      <c r="M49" t="str">
        <f>K49&amp;"/"&amp;L49</f>
        <v>P/T</v>
      </c>
      <c r="O49" t="s">
        <v>11</v>
      </c>
      <c r="Q49" t="s">
        <v>18</v>
      </c>
      <c r="T49" t="s">
        <v>11</v>
      </c>
    </row>
    <row r="50" spans="1:43" x14ac:dyDescent="0.4">
      <c r="A50" t="str">
        <f t="shared" si="11"/>
        <v>|HOU|緑|16|4/4|《[[ラムナプのハイドラ]]》|</v>
      </c>
      <c r="B50" t="s">
        <v>16</v>
      </c>
      <c r="C50" t="s">
        <v>2321</v>
      </c>
      <c r="D50">
        <f>IF(C50="","",VLOOKUP(C50,$AB$1:$AC$16,2,TRUE))</f>
        <v>5</v>
      </c>
      <c r="E50" t="s">
        <v>16</v>
      </c>
      <c r="F50" t="s">
        <v>58</v>
      </c>
      <c r="G50">
        <f>IF(F50="","",VLOOKUP(F50,$Z$1:$AA$16,2,TRUE))</f>
        <v>5</v>
      </c>
      <c r="H50" t="s">
        <v>16</v>
      </c>
      <c r="I50">
        <v>16</v>
      </c>
      <c r="J50" t="s">
        <v>16</v>
      </c>
      <c r="K50">
        <v>4</v>
      </c>
      <c r="L50">
        <v>4</v>
      </c>
      <c r="M50" t="str">
        <f>K50&amp;"/"&amp;L50</f>
        <v>4/4</v>
      </c>
      <c r="O50" t="s">
        <v>11</v>
      </c>
      <c r="P50" t="s">
        <v>32</v>
      </c>
      <c r="Q50" t="s">
        <v>2348</v>
      </c>
      <c r="S50" t="s">
        <v>12</v>
      </c>
      <c r="T50" t="s">
        <v>11</v>
      </c>
      <c r="Y50" t="s">
        <v>231</v>
      </c>
    </row>
    <row r="51" spans="1:43" x14ac:dyDescent="0.4">
      <c r="A51" t="str">
        <f t="shared" ref="A51:A52" si="12">B51&amp;C51&amp;E51&amp;F51&amp;H51&amp;I51&amp;J51&amp;M51&amp;O51&amp;P51&amp;Q51&amp;R51&amp;S51&amp;T51&amp;U51&amp;V51&amp;W51&amp;X51</f>
        <v>|HOU|黒緑|16|1/11|《[[オベリスクの蜘蛛]]》|</v>
      </c>
      <c r="B51" t="s">
        <v>16</v>
      </c>
      <c r="C51" t="s">
        <v>2321</v>
      </c>
      <c r="D51">
        <f t="shared" ref="D51:D52" si="13">IF(C51="","",VLOOKUP(C51,$AB$1:$AC$16,2,TRUE))</f>
        <v>5</v>
      </c>
      <c r="E51" t="s">
        <v>16</v>
      </c>
      <c r="F51" t="s">
        <v>128</v>
      </c>
      <c r="G51">
        <f t="shared" ref="G51:G52" si="14">IF(F51="","",VLOOKUP(F51,$Z$1:$AA$16,2,TRUE))</f>
        <v>13</v>
      </c>
      <c r="H51" t="s">
        <v>16</v>
      </c>
      <c r="I51">
        <v>16</v>
      </c>
      <c r="J51" t="s">
        <v>16</v>
      </c>
      <c r="K51">
        <v>1</v>
      </c>
      <c r="L51">
        <v>11</v>
      </c>
      <c r="M51" t="str">
        <f t="shared" ref="M51:M52" si="15">K51&amp;"/"&amp;L51</f>
        <v>1/11</v>
      </c>
      <c r="O51" t="s">
        <v>11</v>
      </c>
      <c r="P51" t="s">
        <v>32</v>
      </c>
      <c r="Q51" t="s">
        <v>2349</v>
      </c>
      <c r="S51" t="s">
        <v>12</v>
      </c>
      <c r="T51" t="s">
        <v>11</v>
      </c>
    </row>
    <row r="52" spans="1:43" x14ac:dyDescent="0.4">
      <c r="A52" t="str">
        <f t="shared" si="12"/>
        <v>|HOU|緑|12|4/4|《[[苦弓の名射手]]》|</v>
      </c>
      <c r="B52" t="s">
        <v>16</v>
      </c>
      <c r="C52" t="s">
        <v>2321</v>
      </c>
      <c r="D52">
        <f t="shared" si="13"/>
        <v>5</v>
      </c>
      <c r="E52" t="s">
        <v>16</v>
      </c>
      <c r="F52" t="s">
        <v>58</v>
      </c>
      <c r="G52">
        <f t="shared" si="14"/>
        <v>5</v>
      </c>
      <c r="H52" t="s">
        <v>16</v>
      </c>
      <c r="I52">
        <v>12</v>
      </c>
      <c r="J52" t="s">
        <v>16</v>
      </c>
      <c r="K52">
        <v>4</v>
      </c>
      <c r="L52">
        <v>4</v>
      </c>
      <c r="M52" t="str">
        <f t="shared" si="15"/>
        <v>4/4</v>
      </c>
      <c r="O52" t="s">
        <v>11</v>
      </c>
      <c r="P52" t="s">
        <v>32</v>
      </c>
      <c r="Q52" t="s">
        <v>2350</v>
      </c>
      <c r="S52" t="s">
        <v>12</v>
      </c>
      <c r="T52" t="s">
        <v>11</v>
      </c>
    </row>
    <row r="54" spans="1:43" x14ac:dyDescent="0.4">
      <c r="A54" t="s">
        <v>2489</v>
      </c>
      <c r="U54" s="6"/>
    </row>
    <row r="55" spans="1:43" x14ac:dyDescent="0.4">
      <c r="A55" t="s">
        <v>2490</v>
      </c>
      <c r="Y55" s="5"/>
    </row>
    <row r="56" spans="1:43" x14ac:dyDescent="0.4">
      <c r="U56" s="6"/>
      <c r="Y56" s="5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spans="1:43" x14ac:dyDescent="0.4">
      <c r="A57" t="s">
        <v>224</v>
      </c>
      <c r="U57" s="6"/>
    </row>
    <row r="58" spans="1:43" x14ac:dyDescent="0.4">
      <c r="A58" t="str">
        <f>B58&amp;C58&amp;E58&amp;F58&amp;H58&amp;I58&amp;J58&amp;M58&amp;N58&amp;O58&amp;P58&amp;Q58&amp;R58&amp;S58&amp;T58&amp;U58&amp;V58&amp;W58&amp;X58</f>
        <v>|LEFT:50|LEFT:50|LEFT:50|LEFT:50|LEFT:250|LEFT:500|c</v>
      </c>
      <c r="B58" t="s">
        <v>16</v>
      </c>
      <c r="C58" t="s">
        <v>28</v>
      </c>
      <c r="E58" t="s">
        <v>16</v>
      </c>
      <c r="F58" t="s">
        <v>28</v>
      </c>
      <c r="H58" t="s">
        <v>16</v>
      </c>
      <c r="I58" t="s">
        <v>28</v>
      </c>
      <c r="J58" t="s">
        <v>16</v>
      </c>
      <c r="M58" t="s">
        <v>28</v>
      </c>
      <c r="N58" t="s">
        <v>11</v>
      </c>
      <c r="O58" t="s">
        <v>194</v>
      </c>
      <c r="Q58" t="s">
        <v>11</v>
      </c>
      <c r="S58" t="s">
        <v>26</v>
      </c>
      <c r="V58" t="s">
        <v>11</v>
      </c>
      <c r="W58" t="s">
        <v>25</v>
      </c>
    </row>
    <row r="59" spans="1:43" x14ac:dyDescent="0.4">
      <c r="A59" t="str">
        <f>B59&amp;C59&amp;E59&amp;F59&amp;H59&amp;I59&amp;J59&amp;M59&amp;N59&amp;O59&amp;P59&amp;Q59&amp;R59&amp;S59&amp;T59&amp;U59&amp;V59&amp;W59&amp;X59</f>
        <v>|セット|色|コスト|P/T|能力|カード名|</v>
      </c>
      <c r="B59" t="s">
        <v>16</v>
      </c>
      <c r="C59" t="s">
        <v>24</v>
      </c>
      <c r="E59" t="s">
        <v>16</v>
      </c>
      <c r="F59" t="s">
        <v>23</v>
      </c>
      <c r="H59" t="s">
        <v>16</v>
      </c>
      <c r="I59" t="s">
        <v>22</v>
      </c>
      <c r="J59" t="s">
        <v>16</v>
      </c>
      <c r="K59" t="s">
        <v>21</v>
      </c>
      <c r="L59" t="s">
        <v>20</v>
      </c>
      <c r="M59" t="str">
        <f>K59&amp;"/"&amp;L59</f>
        <v>P/T</v>
      </c>
      <c r="N59" t="s">
        <v>11</v>
      </c>
      <c r="O59" t="s">
        <v>19</v>
      </c>
      <c r="Q59" t="s">
        <v>11</v>
      </c>
      <c r="S59" t="s">
        <v>18</v>
      </c>
      <c r="V59" t="s">
        <v>11</v>
      </c>
    </row>
    <row r="60" spans="1:43" x14ac:dyDescent="0.4">
      <c r="A60" t="str">
        <f>B60&amp;C60&amp;E60&amp;F60&amp;H60&amp;I60&amp;J60&amp;M60&amp;N60&amp;O60&amp;P60&amp;Q60&amp;R60&amp;S60&amp;T60&amp;U60&amp;V60&amp;W60&amp;X60</f>
        <v>|ORI|黒|12|1/8|自分のみ&amp;br;起動：次ターンまで|《[[異臭のインプ]]》|</v>
      </c>
      <c r="B60" t="s">
        <v>16</v>
      </c>
      <c r="C60" t="s">
        <v>152</v>
      </c>
      <c r="D60">
        <f>IF(C60="","",VLOOKUP(C60,$AB$1:$AC$16,2,TRUE))</f>
        <v>1</v>
      </c>
      <c r="E60" t="s">
        <v>16</v>
      </c>
      <c r="F60" t="s">
        <v>40</v>
      </c>
      <c r="G60">
        <f>IF(F60="","",VLOOKUP(F60,$Z$1:$AA$16,2,TRUE))</f>
        <v>3</v>
      </c>
      <c r="H60" t="s">
        <v>16</v>
      </c>
      <c r="I60">
        <v>12</v>
      </c>
      <c r="J60" t="s">
        <v>16</v>
      </c>
      <c r="K60">
        <v>1</v>
      </c>
      <c r="L60">
        <v>8</v>
      </c>
      <c r="M60" t="str">
        <f>K60&amp;"/"&amp;L60</f>
        <v>1/8</v>
      </c>
      <c r="N60" t="s">
        <v>11</v>
      </c>
      <c r="O60" t="s">
        <v>223</v>
      </c>
      <c r="P60" t="s">
        <v>222</v>
      </c>
      <c r="Q60" t="s">
        <v>11</v>
      </c>
      <c r="R60" t="s">
        <v>13</v>
      </c>
      <c r="S60" t="s">
        <v>221</v>
      </c>
      <c r="U60" s="6" t="s">
        <v>12</v>
      </c>
      <c r="V60" t="s">
        <v>11</v>
      </c>
      <c r="Y60" t="s">
        <v>220</v>
      </c>
    </row>
    <row r="61" spans="1:43" x14ac:dyDescent="0.4">
      <c r="A61" t="str">
        <f>B61&amp;C61&amp;E61&amp;F61&amp;H61&amp;I61&amp;J61&amp;M61&amp;N61&amp;O61&amp;P61&amp;Q61&amp;R61&amp;S61&amp;T61&amp;U61&amp;V61&amp;W61&amp;X61</f>
        <v>|SOI|白|18|8/8|各クリーチャー&amp;br;CIP：次ターンまで|《[[大天使アヴァシン]]》|</v>
      </c>
      <c r="B61" t="s">
        <v>16</v>
      </c>
      <c r="C61" t="s">
        <v>87</v>
      </c>
      <c r="D61">
        <f>IF(C61="","",VLOOKUP(C61,$AB$1:$AC$16,2,TRUE))</f>
        <v>4</v>
      </c>
      <c r="E61" t="s">
        <v>16</v>
      </c>
      <c r="F61" t="s">
        <v>37</v>
      </c>
      <c r="G61">
        <f>IF(F61="","",VLOOKUP(F61,$Z$1:$AA$16,2,TRUE))</f>
        <v>1</v>
      </c>
      <c r="H61" t="s">
        <v>16</v>
      </c>
      <c r="I61">
        <v>18</v>
      </c>
      <c r="J61" t="s">
        <v>16</v>
      </c>
      <c r="K61">
        <v>8</v>
      </c>
      <c r="L61">
        <v>8</v>
      </c>
      <c r="M61" t="str">
        <f>K61&amp;"/"&amp;L61</f>
        <v>8/8</v>
      </c>
      <c r="N61" t="s">
        <v>11</v>
      </c>
      <c r="O61" t="s">
        <v>216</v>
      </c>
      <c r="P61" t="s">
        <v>219</v>
      </c>
      <c r="Q61" t="s">
        <v>11</v>
      </c>
      <c r="R61" t="s">
        <v>13</v>
      </c>
      <c r="S61" t="s">
        <v>218</v>
      </c>
      <c r="U61" t="s">
        <v>12</v>
      </c>
      <c r="V61" t="s">
        <v>11</v>
      </c>
      <c r="Y61" t="s">
        <v>217</v>
      </c>
    </row>
    <row r="62" spans="1:43" x14ac:dyDescent="0.4">
      <c r="A62" t="str">
        <f>B62&amp;C62&amp;E62&amp;F62&amp;H62&amp;I62&amp;J62&amp;M62&amp;N62&amp;O62&amp;P62&amp;Q62&amp;R62&amp;S62&amp;T62&amp;U62&amp;V62&amp;W62&amp;X62</f>
        <v>|SOI|白|24|8/8|各クリーチャー&amp;br;敵戦闘開始時：ターン終了時まで|《[[月皇の司令官、オドリック]]》|</v>
      </c>
      <c r="B62" t="s">
        <v>16</v>
      </c>
      <c r="C62" t="s">
        <v>87</v>
      </c>
      <c r="D62">
        <f>IF(C62="","",VLOOKUP(C62,$AB$1:$AC$16,2,TRUE))</f>
        <v>4</v>
      </c>
      <c r="E62" t="s">
        <v>16</v>
      </c>
      <c r="F62" t="s">
        <v>37</v>
      </c>
      <c r="G62">
        <f>IF(F62="","",VLOOKUP(F62,$Z$1:$AA$16,2,TRUE))</f>
        <v>1</v>
      </c>
      <c r="H62" t="s">
        <v>16</v>
      </c>
      <c r="I62">
        <v>24</v>
      </c>
      <c r="J62" t="s">
        <v>16</v>
      </c>
      <c r="K62">
        <v>8</v>
      </c>
      <c r="L62">
        <v>8</v>
      </c>
      <c r="M62" t="str">
        <f>K62&amp;"/"&amp;L62</f>
        <v>8/8</v>
      </c>
      <c r="N62" t="s">
        <v>11</v>
      </c>
      <c r="O62" t="s">
        <v>216</v>
      </c>
      <c r="P62" t="s">
        <v>215</v>
      </c>
      <c r="Q62" t="s">
        <v>11</v>
      </c>
      <c r="R62" t="s">
        <v>13</v>
      </c>
      <c r="S62" t="s">
        <v>214</v>
      </c>
      <c r="U62" s="6" t="s">
        <v>12</v>
      </c>
      <c r="V62" t="s">
        <v>11</v>
      </c>
      <c r="Y62" t="s">
        <v>213</v>
      </c>
    </row>
    <row r="64" spans="1:43" x14ac:dyDescent="0.4">
      <c r="A64" t="s">
        <v>212</v>
      </c>
      <c r="U64" s="6"/>
    </row>
    <row r="65" spans="1:25" x14ac:dyDescent="0.4">
      <c r="A65" t="str">
        <f t="shared" ref="A65:A71" si="16">B65&amp;C65&amp;E65&amp;F65&amp;H65&amp;I65&amp;J65&amp;M65&amp;N65&amp;O65&amp;P65&amp;Q65&amp;R65&amp;S65&amp;T65&amp;U65&amp;V65&amp;W65&amp;X65</f>
        <v>|LEFT:60|LEFT:50|LEFT:50|LEFT:70|LEFT:250|LEFT:500|c</v>
      </c>
      <c r="B65" t="s">
        <v>16</v>
      </c>
      <c r="C65" t="s">
        <v>196</v>
      </c>
      <c r="E65" t="s">
        <v>16</v>
      </c>
      <c r="F65" t="s">
        <v>28</v>
      </c>
      <c r="H65" t="s">
        <v>16</v>
      </c>
      <c r="I65" t="s">
        <v>28</v>
      </c>
      <c r="J65" t="s">
        <v>16</v>
      </c>
      <c r="M65" t="s">
        <v>195</v>
      </c>
      <c r="N65" t="s">
        <v>11</v>
      </c>
      <c r="O65" t="s">
        <v>194</v>
      </c>
      <c r="R65" t="s">
        <v>11</v>
      </c>
      <c r="T65" t="s">
        <v>26</v>
      </c>
      <c r="W65" t="s">
        <v>11</v>
      </c>
      <c r="X65" t="s">
        <v>25</v>
      </c>
    </row>
    <row r="66" spans="1:25" x14ac:dyDescent="0.4">
      <c r="A66" t="str">
        <f t="shared" si="16"/>
        <v>|セット|色|コスト|カード種|能力|カード名|</v>
      </c>
      <c r="B66" t="s">
        <v>16</v>
      </c>
      <c r="C66" t="s">
        <v>24</v>
      </c>
      <c r="E66" t="s">
        <v>16</v>
      </c>
      <c r="F66" t="s">
        <v>23</v>
      </c>
      <c r="H66" t="s">
        <v>16</v>
      </c>
      <c r="I66" t="s">
        <v>22</v>
      </c>
      <c r="J66" t="s">
        <v>16</v>
      </c>
      <c r="K66" t="s">
        <v>21</v>
      </c>
      <c r="L66" t="s">
        <v>20</v>
      </c>
      <c r="M66" t="s">
        <v>193</v>
      </c>
      <c r="N66" t="s">
        <v>11</v>
      </c>
      <c r="O66" t="s">
        <v>19</v>
      </c>
      <c r="R66" t="s">
        <v>11</v>
      </c>
      <c r="T66" t="s">
        <v>18</v>
      </c>
      <c r="W66" t="s">
        <v>11</v>
      </c>
    </row>
    <row r="67" spans="1:25" x14ac:dyDescent="0.4">
      <c r="A67" t="str">
        <f t="shared" si="16"/>
        <v>|ORI|緑|9|呪文|対象1体&amp;br;詠唱時：永続|《[[蜘蛛の網のマントル]]》|</v>
      </c>
      <c r="B67" t="s">
        <v>16</v>
      </c>
      <c r="C67" t="s">
        <v>152</v>
      </c>
      <c r="D67">
        <f t="shared" ref="D67:D72" si="17">IF(C67="","",VLOOKUP(C67,$AB$1:$AC$16,2,TRUE))</f>
        <v>1</v>
      </c>
      <c r="E67" t="s">
        <v>16</v>
      </c>
      <c r="F67" t="s">
        <v>58</v>
      </c>
      <c r="G67">
        <f t="shared" ref="G67:G72" si="18">IF(F67="","",VLOOKUP(F67,$Z$1:$AA$16,2,TRUE))</f>
        <v>5</v>
      </c>
      <c r="H67" t="s">
        <v>16</v>
      </c>
      <c r="I67">
        <v>9</v>
      </c>
      <c r="J67" t="s">
        <v>16</v>
      </c>
      <c r="M67" t="s">
        <v>192</v>
      </c>
      <c r="N67" t="s">
        <v>11</v>
      </c>
      <c r="O67" t="s">
        <v>202</v>
      </c>
      <c r="P67" t="s">
        <v>201</v>
      </c>
      <c r="Q67" t="s">
        <v>211</v>
      </c>
      <c r="R67" t="s">
        <v>11</v>
      </c>
      <c r="S67" t="s">
        <v>13</v>
      </c>
      <c r="T67" t="s">
        <v>210</v>
      </c>
      <c r="U67" s="6"/>
      <c r="V67" t="s">
        <v>12</v>
      </c>
      <c r="W67" t="s">
        <v>11</v>
      </c>
      <c r="Y67" t="s">
        <v>209</v>
      </c>
    </row>
    <row r="68" spans="1:25" x14ac:dyDescent="0.4">
      <c r="A68" t="str">
        <f t="shared" si="16"/>
        <v>|SOI|緑|6|呪文|対象1体&amp;br;詠唱時：次ターンまで|《[[狙いは高く]]》|</v>
      </c>
      <c r="B68" t="s">
        <v>16</v>
      </c>
      <c r="C68" t="s">
        <v>87</v>
      </c>
      <c r="D68">
        <f t="shared" si="17"/>
        <v>4</v>
      </c>
      <c r="E68" t="s">
        <v>16</v>
      </c>
      <c r="F68" t="s">
        <v>58</v>
      </c>
      <c r="G68">
        <f t="shared" si="18"/>
        <v>5</v>
      </c>
      <c r="H68" t="s">
        <v>16</v>
      </c>
      <c r="I68">
        <v>6</v>
      </c>
      <c r="J68" t="s">
        <v>16</v>
      </c>
      <c r="M68" t="s">
        <v>192</v>
      </c>
      <c r="N68" t="s">
        <v>11</v>
      </c>
      <c r="O68" t="s">
        <v>202</v>
      </c>
      <c r="P68" t="s">
        <v>201</v>
      </c>
      <c r="Q68" t="s">
        <v>200</v>
      </c>
      <c r="R68" t="s">
        <v>11</v>
      </c>
      <c r="S68" t="s">
        <v>13</v>
      </c>
      <c r="T68" t="s">
        <v>208</v>
      </c>
      <c r="U68" s="6"/>
      <c r="V68" t="s">
        <v>12</v>
      </c>
      <c r="W68" t="s">
        <v>11</v>
      </c>
      <c r="Y68" t="s">
        <v>207</v>
      </c>
    </row>
    <row r="69" spans="1:25" x14ac:dyDescent="0.4">
      <c r="A69" t="str">
        <f t="shared" si="16"/>
        <v>|EMN|白|4|呪文|対象1体&amp;br;詠唱時：次ターンまで|《[[一所懸命]]》|</v>
      </c>
      <c r="B69" t="s">
        <v>16</v>
      </c>
      <c r="C69" t="s">
        <v>9</v>
      </c>
      <c r="D69">
        <f t="shared" si="17"/>
        <v>5</v>
      </c>
      <c r="E69" t="s">
        <v>16</v>
      </c>
      <c r="F69" t="s">
        <v>37</v>
      </c>
      <c r="G69">
        <f t="shared" si="18"/>
        <v>1</v>
      </c>
      <c r="H69" t="s">
        <v>16</v>
      </c>
      <c r="I69">
        <v>4</v>
      </c>
      <c r="J69" t="s">
        <v>16</v>
      </c>
      <c r="M69" t="s">
        <v>192</v>
      </c>
      <c r="N69" t="s">
        <v>11</v>
      </c>
      <c r="O69" t="s">
        <v>202</v>
      </c>
      <c r="P69" t="s">
        <v>201</v>
      </c>
      <c r="Q69" t="s">
        <v>200</v>
      </c>
      <c r="R69" t="s">
        <v>11</v>
      </c>
      <c r="S69" t="s">
        <v>13</v>
      </c>
      <c r="T69" t="s">
        <v>206</v>
      </c>
      <c r="U69" s="6"/>
      <c r="V69" t="s">
        <v>12</v>
      </c>
      <c r="W69" t="s">
        <v>11</v>
      </c>
      <c r="Y69" t="s">
        <v>205</v>
      </c>
    </row>
    <row r="70" spans="1:25" x14ac:dyDescent="0.4">
      <c r="A70" t="str">
        <f t="shared" si="16"/>
        <v>|KLD|緑|4|呪文|対象1体&amp;br;詠唱時：次ターンまで|《[[顕在的防御]]》|</v>
      </c>
      <c r="B70" t="s">
        <v>16</v>
      </c>
      <c r="C70" t="s">
        <v>51</v>
      </c>
      <c r="D70">
        <f t="shared" si="17"/>
        <v>6</v>
      </c>
      <c r="E70" t="s">
        <v>16</v>
      </c>
      <c r="F70" t="s">
        <v>58</v>
      </c>
      <c r="G70">
        <f t="shared" si="18"/>
        <v>5</v>
      </c>
      <c r="H70" t="s">
        <v>16</v>
      </c>
      <c r="I70">
        <v>4</v>
      </c>
      <c r="J70" t="s">
        <v>16</v>
      </c>
      <c r="M70" t="s">
        <v>192</v>
      </c>
      <c r="N70" t="s">
        <v>11</v>
      </c>
      <c r="O70" t="s">
        <v>202</v>
      </c>
      <c r="P70" t="s">
        <v>201</v>
      </c>
      <c r="Q70" t="s">
        <v>200</v>
      </c>
      <c r="R70" t="s">
        <v>11</v>
      </c>
      <c r="S70" t="s">
        <v>13</v>
      </c>
      <c r="T70" t="s">
        <v>204</v>
      </c>
      <c r="U70" s="6"/>
      <c r="V70" t="s">
        <v>12</v>
      </c>
      <c r="W70" t="s">
        <v>11</v>
      </c>
      <c r="Y70" t="s">
        <v>203</v>
      </c>
    </row>
    <row r="71" spans="1:25" x14ac:dyDescent="0.4">
      <c r="A71" t="str">
        <f t="shared" si="16"/>
        <v>|AKH|緑|8|呪文|対象1体&amp;br;詠唱時：次ターンまで|《[[蜘蛛の掌握]]》|</v>
      </c>
      <c r="B71" t="s">
        <v>16</v>
      </c>
      <c r="C71" t="s">
        <v>34</v>
      </c>
      <c r="D71">
        <f t="shared" si="17"/>
        <v>10</v>
      </c>
      <c r="E71" t="s">
        <v>16</v>
      </c>
      <c r="F71" t="s">
        <v>58</v>
      </c>
      <c r="G71">
        <f t="shared" si="18"/>
        <v>5</v>
      </c>
      <c r="H71" t="s">
        <v>16</v>
      </c>
      <c r="I71">
        <v>8</v>
      </c>
      <c r="J71" t="s">
        <v>16</v>
      </c>
      <c r="M71" t="s">
        <v>192</v>
      </c>
      <c r="N71" t="s">
        <v>11</v>
      </c>
      <c r="O71" t="s">
        <v>202</v>
      </c>
      <c r="P71" t="s">
        <v>201</v>
      </c>
      <c r="Q71" t="s">
        <v>200</v>
      </c>
      <c r="R71" t="s">
        <v>11</v>
      </c>
      <c r="S71" t="s">
        <v>13</v>
      </c>
      <c r="T71" t="s">
        <v>199</v>
      </c>
      <c r="U71" s="6"/>
      <c r="V71" t="s">
        <v>12</v>
      </c>
      <c r="W71" t="s">
        <v>11</v>
      </c>
      <c r="Y71" t="s">
        <v>198</v>
      </c>
    </row>
    <row r="72" spans="1:25" x14ac:dyDescent="0.4">
      <c r="A72" t="str">
        <f t="shared" ref="A72" si="19">B72&amp;C72&amp;E72&amp;F72&amp;H72&amp;I72&amp;J72&amp;M72&amp;N72&amp;O72&amp;P72&amp;Q72&amp;R72&amp;S72&amp;T72&amp;U72&amp;V72&amp;W72&amp;X72</f>
        <v>|HOU|緑|6|呪文|対象1体&amp;br;詠唱時：次ターンまで|《[[活力の贈り物]]》|</v>
      </c>
      <c r="B72" t="s">
        <v>16</v>
      </c>
      <c r="C72" t="s">
        <v>2321</v>
      </c>
      <c r="D72">
        <f t="shared" si="17"/>
        <v>5</v>
      </c>
      <c r="E72" t="s">
        <v>16</v>
      </c>
      <c r="F72" t="s">
        <v>58</v>
      </c>
      <c r="G72">
        <f t="shared" si="18"/>
        <v>5</v>
      </c>
      <c r="H72" t="s">
        <v>16</v>
      </c>
      <c r="I72">
        <v>6</v>
      </c>
      <c r="J72" t="s">
        <v>16</v>
      </c>
      <c r="M72" t="s">
        <v>192</v>
      </c>
      <c r="N72" t="s">
        <v>11</v>
      </c>
      <c r="O72" t="s">
        <v>202</v>
      </c>
      <c r="P72" t="s">
        <v>201</v>
      </c>
      <c r="Q72" t="s">
        <v>200</v>
      </c>
      <c r="R72" t="s">
        <v>11</v>
      </c>
      <c r="S72" t="s">
        <v>13</v>
      </c>
      <c r="T72" t="s">
        <v>2347</v>
      </c>
      <c r="U72" s="6"/>
      <c r="V72" t="s">
        <v>12</v>
      </c>
      <c r="W72" t="s">
        <v>11</v>
      </c>
      <c r="Y72" t="s">
        <v>198</v>
      </c>
    </row>
    <row r="74" spans="1:25" x14ac:dyDescent="0.4">
      <c r="A74" t="s">
        <v>197</v>
      </c>
      <c r="U74" s="6"/>
    </row>
    <row r="75" spans="1:25" x14ac:dyDescent="0.4">
      <c r="A75" t="str">
        <f>B75&amp;C75&amp;E75&amp;F75&amp;H75&amp;I75&amp;J75&amp;M75&amp;N75&amp;O75&amp;P75&amp;Q75&amp;R75&amp;S75&amp;T75&amp;U75&amp;V75&amp;W75&amp;X75</f>
        <v>|LEFT:60|LEFT:50|LEFT:50|LEFT:70|LEFT:250|LEFT:500|c</v>
      </c>
      <c r="B75" t="s">
        <v>16</v>
      </c>
      <c r="C75" t="s">
        <v>196</v>
      </c>
      <c r="E75" t="s">
        <v>16</v>
      </c>
      <c r="F75" t="s">
        <v>28</v>
      </c>
      <c r="H75" t="s">
        <v>16</v>
      </c>
      <c r="I75" t="s">
        <v>28</v>
      </c>
      <c r="J75" t="s">
        <v>16</v>
      </c>
      <c r="M75" t="s">
        <v>195</v>
      </c>
      <c r="N75" t="s">
        <v>11</v>
      </c>
      <c r="O75" t="s">
        <v>194</v>
      </c>
      <c r="Q75" t="s">
        <v>11</v>
      </c>
      <c r="S75" t="s">
        <v>26</v>
      </c>
      <c r="V75" t="s">
        <v>11</v>
      </c>
      <c r="W75" t="s">
        <v>25</v>
      </c>
    </row>
    <row r="76" spans="1:25" x14ac:dyDescent="0.4">
      <c r="A76" t="str">
        <f t="shared" ref="A76:A77" si="20">B76&amp;C76&amp;E76&amp;F76&amp;H76&amp;I76&amp;J76&amp;M76&amp;N76&amp;O76&amp;P76&amp;Q76&amp;R76&amp;S76&amp;T76&amp;U76&amp;V76&amp;W76&amp;X76</f>
        <v>|セット|色|コスト|カード種|能力|カード名|</v>
      </c>
      <c r="B76" t="s">
        <v>16</v>
      </c>
      <c r="C76" t="s">
        <v>24</v>
      </c>
      <c r="E76" t="s">
        <v>16</v>
      </c>
      <c r="F76" t="s">
        <v>23</v>
      </c>
      <c r="H76" t="s">
        <v>16</v>
      </c>
      <c r="I76" t="s">
        <v>22</v>
      </c>
      <c r="J76" t="s">
        <v>16</v>
      </c>
      <c r="K76" t="s">
        <v>21</v>
      </c>
      <c r="L76" t="s">
        <v>20</v>
      </c>
      <c r="M76" t="s">
        <v>193</v>
      </c>
      <c r="N76" t="s">
        <v>11</v>
      </c>
      <c r="O76" t="s">
        <v>19</v>
      </c>
      <c r="Q76" t="s">
        <v>11</v>
      </c>
      <c r="S76" t="s">
        <v>18</v>
      </c>
      <c r="V76" t="s">
        <v>11</v>
      </c>
    </row>
    <row r="77" spans="1:25" x14ac:dyDescent="0.4">
      <c r="A77" t="str">
        <f t="shared" si="20"/>
        <v>|OGW|青|21|呪文|詠唱時：&amp;br;タコ8/8を2体|《[[押し潰す触手]]》|</v>
      </c>
      <c r="B77" t="s">
        <v>16</v>
      </c>
      <c r="C77" t="s">
        <v>119</v>
      </c>
      <c r="D77">
        <f>IF(C77="","",VLOOKUP(C77,$AB$1:$AC$16,2,TRUE))</f>
        <v>3</v>
      </c>
      <c r="E77" t="s">
        <v>16</v>
      </c>
      <c r="F77" t="s">
        <v>42</v>
      </c>
      <c r="G77">
        <f>IF(F77="","",VLOOKUP(F77,$Z$1:$AA$16,2,TRUE))</f>
        <v>2</v>
      </c>
      <c r="H77" t="s">
        <v>16</v>
      </c>
      <c r="I77">
        <v>21</v>
      </c>
      <c r="J77" t="s">
        <v>16</v>
      </c>
      <c r="M77" t="s">
        <v>192</v>
      </c>
      <c r="N77" t="s">
        <v>11</v>
      </c>
      <c r="O77" t="s">
        <v>191</v>
      </c>
      <c r="Q77" t="s">
        <v>11</v>
      </c>
      <c r="R77" t="s">
        <v>13</v>
      </c>
      <c r="S77" t="s">
        <v>190</v>
      </c>
      <c r="U77" s="6" t="s">
        <v>12</v>
      </c>
      <c r="V77" t="s">
        <v>11</v>
      </c>
      <c r="Y77" t="s">
        <v>189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U98"/>
  <sheetViews>
    <sheetView topLeftCell="A61" zoomScale="85" zoomScaleNormal="85" workbookViewId="0">
      <selection activeCell="A73" sqref="A73"/>
    </sheetView>
  </sheetViews>
  <sheetFormatPr defaultRowHeight="18.75" x14ac:dyDescent="0.4"/>
  <cols>
    <col min="1" max="1" width="18.375" customWidth="1"/>
    <col min="2" max="2" width="1.25" customWidth="1"/>
    <col min="3" max="3" width="5.5" customWidth="1"/>
    <col min="4" max="4" width="4" customWidth="1"/>
    <col min="5" max="5" width="2" bestFit="1" customWidth="1"/>
    <col min="6" max="6" width="6.625" customWidth="1"/>
    <col min="7" max="7" width="4" customWidth="1"/>
    <col min="8" max="8" width="2" bestFit="1" customWidth="1"/>
    <col min="9" max="9" width="5.375" customWidth="1"/>
    <col min="10" max="10" width="2" bestFit="1" customWidth="1"/>
    <col min="11" max="12" width="2" customWidth="1"/>
    <col min="14" max="15" width="5.875" customWidth="1"/>
    <col min="16" max="16" width="2" bestFit="1" customWidth="1"/>
    <col min="17" max="17" width="3.75" bestFit="1" customWidth="1"/>
    <col min="19" max="19" width="10.25" customWidth="1"/>
    <col min="20" max="20" width="3.75" bestFit="1" customWidth="1"/>
    <col min="21" max="21" width="2" bestFit="1" customWidth="1"/>
    <col min="22" max="22" width="2.5" bestFit="1" customWidth="1"/>
    <col min="23" max="23" width="2.75" bestFit="1" customWidth="1"/>
    <col min="24" max="24" width="2.5" bestFit="1" customWidth="1"/>
    <col min="25" max="25" width="20.5" customWidth="1"/>
    <col min="26" max="26" width="5.25" bestFit="1" customWidth="1"/>
    <col min="27" max="27" width="3.5" bestFit="1" customWidth="1"/>
    <col min="28" max="28" width="6.375" bestFit="1" customWidth="1"/>
    <col min="29" max="29" width="3.5" bestFit="1" customWidth="1"/>
    <col min="30" max="31" width="5.5" bestFit="1" customWidth="1"/>
    <col min="32" max="32" width="5.25" bestFit="1" customWidth="1"/>
    <col min="33" max="33" width="9.5" bestFit="1" customWidth="1"/>
    <col min="34" max="34" width="5" bestFit="1" customWidth="1"/>
    <col min="35" max="35" width="14.875" customWidth="1"/>
    <col min="36" max="36" width="9" customWidth="1"/>
    <col min="38" max="43" width="0" hidden="1" customWidth="1"/>
    <col min="44" max="44" width="4.875" bestFit="1" customWidth="1"/>
    <col min="45" max="46" width="3.5" bestFit="1" customWidth="1"/>
  </cols>
  <sheetData>
    <row r="1" spans="1:47" x14ac:dyDescent="0.4">
      <c r="A1" t="str">
        <f t="shared" ref="A1:A8" si="0">B1&amp;C1&amp;E1&amp;F1&amp;H1&amp;I1&amp;J1&amp;M1&amp;O1&amp;P1&amp;Q1&amp;R1&amp;S1&amp;T1&amp;U1&amp;V1&amp;W1&amp;X1</f>
        <v>*警戒カード一覧</v>
      </c>
      <c r="B1" t="s">
        <v>188</v>
      </c>
      <c r="C1" t="s">
        <v>479</v>
      </c>
      <c r="F1" t="s">
        <v>186</v>
      </c>
    </row>
    <row r="2" spans="1:47" x14ac:dyDescent="0.4">
      <c r="A2" t="str">
        <f t="shared" si="0"/>
        <v>**マジック:オリジン</v>
      </c>
      <c r="B2" t="s">
        <v>185</v>
      </c>
      <c r="C2" t="s">
        <v>184</v>
      </c>
    </row>
    <row r="3" spans="1:47" ht="19.5" thickBot="1" x14ac:dyDescent="0.45">
      <c r="A3" t="str">
        <f t="shared" si="0"/>
        <v>|LEFT:50|LEFT:50|LEFT:50|LEFT:50|LEFT:500|c</v>
      </c>
      <c r="B3" t="s">
        <v>16</v>
      </c>
      <c r="C3" t="s">
        <v>28</v>
      </c>
      <c r="E3" t="s">
        <v>16</v>
      </c>
      <c r="F3" t="s">
        <v>28</v>
      </c>
      <c r="H3" t="s">
        <v>16</v>
      </c>
      <c r="I3" t="s">
        <v>28</v>
      </c>
      <c r="J3" t="s">
        <v>16</v>
      </c>
      <c r="M3" t="s">
        <v>28</v>
      </c>
      <c r="P3" t="s">
        <v>11</v>
      </c>
      <c r="R3" t="s">
        <v>26</v>
      </c>
      <c r="U3" t="s">
        <v>11</v>
      </c>
      <c r="V3" t="s">
        <v>25</v>
      </c>
    </row>
    <row r="4" spans="1:47" x14ac:dyDescent="0.4">
      <c r="A4" t="str">
        <f t="shared" si="0"/>
        <v>|セット|色|コスト|P/T|カード名|</v>
      </c>
      <c r="B4" t="s">
        <v>16</v>
      </c>
      <c r="C4" t="s">
        <v>24</v>
      </c>
      <c r="E4" t="s">
        <v>16</v>
      </c>
      <c r="F4" t="s">
        <v>23</v>
      </c>
      <c r="H4" t="s">
        <v>16</v>
      </c>
      <c r="I4" t="s">
        <v>22</v>
      </c>
      <c r="J4" t="s">
        <v>16</v>
      </c>
      <c r="K4" t="s">
        <v>21</v>
      </c>
      <c r="L4" t="s">
        <v>20</v>
      </c>
      <c r="M4" t="str">
        <f>K4&amp;"/"&amp;L4</f>
        <v>P/T</v>
      </c>
      <c r="P4" t="s">
        <v>11</v>
      </c>
      <c r="R4" t="s">
        <v>18</v>
      </c>
      <c r="U4" t="s">
        <v>11</v>
      </c>
      <c r="AD4" s="10"/>
      <c r="AE4" s="9" t="s">
        <v>478</v>
      </c>
      <c r="AF4" s="8" t="s">
        <v>23</v>
      </c>
      <c r="AG4" s="7" t="s">
        <v>477</v>
      </c>
      <c r="AH4" s="7" t="s">
        <v>476</v>
      </c>
      <c r="AI4" s="7" t="s">
        <v>475</v>
      </c>
      <c r="AJ4" s="7" t="s">
        <v>474</v>
      </c>
      <c r="AK4" s="7" t="s">
        <v>473</v>
      </c>
      <c r="AL4" s="7" t="s">
        <v>472</v>
      </c>
      <c r="AM4" s="7" t="s">
        <v>471</v>
      </c>
      <c r="AN4" s="7" t="s">
        <v>470</v>
      </c>
      <c r="AO4" s="7" t="s">
        <v>469</v>
      </c>
      <c r="AP4" s="7" t="s">
        <v>468</v>
      </c>
      <c r="AQ4" s="7" t="s">
        <v>467</v>
      </c>
      <c r="AR4" s="7" t="s">
        <v>466</v>
      </c>
      <c r="AS4" s="7" t="s">
        <v>21</v>
      </c>
      <c r="AT4" s="7" t="s">
        <v>20</v>
      </c>
      <c r="AU4" s="7" t="s">
        <v>465</v>
      </c>
    </row>
    <row r="5" spans="1:47" x14ac:dyDescent="0.4">
      <c r="A5" t="str">
        <f t="shared" si="0"/>
        <v>|ORI|白|9|2/2|《[[トーパの自由刃]]》|</v>
      </c>
      <c r="B5" t="s">
        <v>16</v>
      </c>
      <c r="C5" t="str">
        <f>AE5</f>
        <v>ORI</v>
      </c>
      <c r="D5">
        <f>IF(AE5="","",VLOOKUP(C5,[1]tnpl!$Z$1:$AA$11,2,TRUE))</f>
        <v>1</v>
      </c>
      <c r="E5" t="s">
        <v>16</v>
      </c>
      <c r="F5" t="str">
        <f>AF5</f>
        <v>白</v>
      </c>
      <c r="G5">
        <f>IF(AF5="","",VLOOKUP(F5,[1]tnpl!$X$1:$Y$16,2,TRUE))</f>
        <v>1</v>
      </c>
      <c r="H5" t="s">
        <v>16</v>
      </c>
      <c r="I5">
        <f>AH5</f>
        <v>9</v>
      </c>
      <c r="J5" t="s">
        <v>16</v>
      </c>
      <c r="K5">
        <f t="shared" ref="K5:L8" si="1">AS5</f>
        <v>2</v>
      </c>
      <c r="L5">
        <f t="shared" si="1"/>
        <v>2</v>
      </c>
      <c r="M5" t="str">
        <f>IF(AK5="クリーチャー",K5&amp;"/"&amp;L5,"")</f>
        <v>2/2</v>
      </c>
      <c r="P5" t="s">
        <v>11</v>
      </c>
      <c r="Q5" t="s">
        <v>32</v>
      </c>
      <c r="R5" t="str">
        <f>AI5</f>
        <v>トーパの自由刃</v>
      </c>
      <c r="T5" t="s">
        <v>12</v>
      </c>
      <c r="U5" t="s">
        <v>11</v>
      </c>
      <c r="V5" s="6"/>
      <c r="Y5" t="s">
        <v>455</v>
      </c>
      <c r="AD5" s="4">
        <v>8</v>
      </c>
      <c r="AE5" s="3" t="s">
        <v>152</v>
      </c>
      <c r="AF5" s="2" t="s">
        <v>37</v>
      </c>
      <c r="AG5" s="2" t="s">
        <v>276</v>
      </c>
      <c r="AH5" s="2">
        <v>9</v>
      </c>
      <c r="AI5" s="2" t="s">
        <v>464</v>
      </c>
      <c r="AJ5" s="2" t="s">
        <v>463</v>
      </c>
      <c r="AK5" s="2" t="s">
        <v>4</v>
      </c>
      <c r="AL5" s="2" t="s">
        <v>371</v>
      </c>
      <c r="AM5" s="2" t="s">
        <v>396</v>
      </c>
      <c r="AN5" s="2"/>
      <c r="AO5" s="2" t="s">
        <v>455</v>
      </c>
      <c r="AP5" s="2"/>
      <c r="AQ5" s="2"/>
      <c r="AR5" s="2"/>
      <c r="AS5" s="2">
        <v>2</v>
      </c>
      <c r="AT5" s="2">
        <v>2</v>
      </c>
      <c r="AU5" s="2" t="s">
        <v>455</v>
      </c>
    </row>
    <row r="6" spans="1:47" x14ac:dyDescent="0.4">
      <c r="A6" t="str">
        <f t="shared" si="0"/>
        <v>|ORI|白|17|5/7|《[[永遠警備の歩哨]]》|</v>
      </c>
      <c r="B6" t="s">
        <v>16</v>
      </c>
      <c r="C6" t="str">
        <f>AE6</f>
        <v>ORI</v>
      </c>
      <c r="D6">
        <f>IF(AE6="","",VLOOKUP(C6,[1]tnpl!$Z$1:$AA$11,2,TRUE))</f>
        <v>1</v>
      </c>
      <c r="E6" t="s">
        <v>16</v>
      </c>
      <c r="F6" t="str">
        <f>AF6</f>
        <v>白</v>
      </c>
      <c r="G6">
        <f>IF(AF6="","",VLOOKUP(F6,[1]tnpl!$X$1:$Y$16,2,TRUE))</f>
        <v>1</v>
      </c>
      <c r="H6" t="s">
        <v>16</v>
      </c>
      <c r="I6">
        <f>AH6</f>
        <v>17</v>
      </c>
      <c r="J6" t="s">
        <v>16</v>
      </c>
      <c r="K6">
        <f t="shared" si="1"/>
        <v>5</v>
      </c>
      <c r="L6">
        <f t="shared" si="1"/>
        <v>7</v>
      </c>
      <c r="M6" t="str">
        <f>IF(AK6="クリーチャー",K6&amp;"/"&amp;L6,"")</f>
        <v>5/7</v>
      </c>
      <c r="P6" t="s">
        <v>11</v>
      </c>
      <c r="Q6" t="s">
        <v>32</v>
      </c>
      <c r="R6" t="str">
        <f>AI6</f>
        <v>永遠警備の歩哨</v>
      </c>
      <c r="T6" t="s">
        <v>12</v>
      </c>
      <c r="U6" t="s">
        <v>11</v>
      </c>
      <c r="V6" s="6"/>
      <c r="Y6" t="s">
        <v>458</v>
      </c>
      <c r="AD6" s="4">
        <v>32</v>
      </c>
      <c r="AE6" s="3" t="s">
        <v>152</v>
      </c>
      <c r="AF6" s="2" t="s">
        <v>37</v>
      </c>
      <c r="AG6" s="2" t="s">
        <v>7</v>
      </c>
      <c r="AH6" s="2">
        <v>17</v>
      </c>
      <c r="AI6" s="2" t="s">
        <v>462</v>
      </c>
      <c r="AJ6" s="2" t="s">
        <v>461</v>
      </c>
      <c r="AK6" s="2" t="s">
        <v>4</v>
      </c>
      <c r="AL6" s="2" t="s">
        <v>460</v>
      </c>
      <c r="AM6" s="2" t="s">
        <v>396</v>
      </c>
      <c r="AN6" s="2"/>
      <c r="AO6" s="2" t="s">
        <v>370</v>
      </c>
      <c r="AP6" s="2" t="s">
        <v>459</v>
      </c>
      <c r="AQ6" s="2"/>
      <c r="AR6" s="2"/>
      <c r="AS6" s="2">
        <v>5</v>
      </c>
      <c r="AT6" s="2">
        <v>7</v>
      </c>
      <c r="AU6" s="2" t="s">
        <v>458</v>
      </c>
    </row>
    <row r="7" spans="1:47" x14ac:dyDescent="0.4">
      <c r="A7" t="str">
        <f t="shared" si="0"/>
        <v>|ORI|緑|6|2/2|《[[名誉ある教主]]》|</v>
      </c>
      <c r="B7" t="s">
        <v>16</v>
      </c>
      <c r="C7" t="str">
        <f>AE7</f>
        <v>ORI</v>
      </c>
      <c r="D7">
        <f>IF(AE7="","",VLOOKUP(C7,[1]tnpl!$Z$1:$AA$11,2,TRUE))</f>
        <v>1</v>
      </c>
      <c r="E7" t="s">
        <v>16</v>
      </c>
      <c r="F7" t="str">
        <f>AF7</f>
        <v>緑</v>
      </c>
      <c r="G7">
        <f>IF(AF7="","",VLOOKUP(F7,[1]tnpl!$X$1:$Y$16,2,TRUE))</f>
        <v>5</v>
      </c>
      <c r="H7" t="s">
        <v>16</v>
      </c>
      <c r="I7">
        <f>AH7</f>
        <v>6</v>
      </c>
      <c r="J7" t="s">
        <v>16</v>
      </c>
      <c r="K7">
        <f t="shared" si="1"/>
        <v>2</v>
      </c>
      <c r="L7">
        <f t="shared" si="1"/>
        <v>2</v>
      </c>
      <c r="M7" t="str">
        <f>IF(AK7="クリーチャー",K7&amp;"/"&amp;L7,"")</f>
        <v>2/2</v>
      </c>
      <c r="P7" t="s">
        <v>11</v>
      </c>
      <c r="Q7" t="s">
        <v>32</v>
      </c>
      <c r="R7" t="str">
        <f>AI7</f>
        <v>名誉ある教主</v>
      </c>
      <c r="T7" t="s">
        <v>12</v>
      </c>
      <c r="U7" t="s">
        <v>11</v>
      </c>
      <c r="V7" s="6"/>
      <c r="Y7" t="s">
        <v>453</v>
      </c>
      <c r="AD7" s="4">
        <v>192</v>
      </c>
      <c r="AE7" s="3" t="s">
        <v>152</v>
      </c>
      <c r="AF7" s="2" t="s">
        <v>58</v>
      </c>
      <c r="AG7" s="2" t="s">
        <v>7</v>
      </c>
      <c r="AH7" s="2">
        <v>6</v>
      </c>
      <c r="AI7" s="2" t="s">
        <v>457</v>
      </c>
      <c r="AJ7" s="2" t="s">
        <v>456</v>
      </c>
      <c r="AK7" s="2" t="s">
        <v>4</v>
      </c>
      <c r="AL7" s="2" t="s">
        <v>371</v>
      </c>
      <c r="AM7" s="2" t="s">
        <v>423</v>
      </c>
      <c r="AN7" s="2"/>
      <c r="AO7" s="2" t="s">
        <v>455</v>
      </c>
      <c r="AP7" s="2" t="s">
        <v>454</v>
      </c>
      <c r="AQ7" s="2"/>
      <c r="AR7" s="2"/>
      <c r="AS7" s="2">
        <v>2</v>
      </c>
      <c r="AT7" s="2">
        <v>2</v>
      </c>
      <c r="AU7" s="2" t="s">
        <v>453</v>
      </c>
    </row>
    <row r="8" spans="1:47" x14ac:dyDescent="0.4">
      <c r="A8" t="str">
        <f t="shared" si="0"/>
        <v>|ORI|緑白|16|3/4|《[[城塞の主]]》|</v>
      </c>
      <c r="B8" t="s">
        <v>16</v>
      </c>
      <c r="C8" t="str">
        <f>AE8</f>
        <v>ORI</v>
      </c>
      <c r="D8">
        <f>IF(AE8="","",VLOOKUP(C8,[1]tnpl!$Z$1:$AA$11,2,TRUE))</f>
        <v>1</v>
      </c>
      <c r="E8" t="s">
        <v>16</v>
      </c>
      <c r="F8" t="str">
        <f>AF8</f>
        <v>緑白</v>
      </c>
      <c r="G8">
        <f>IF(AF8="","",VLOOKUP(F8,[1]tnpl!$X$1:$Y$16,2,TRUE))</f>
        <v>10</v>
      </c>
      <c r="H8" t="s">
        <v>16</v>
      </c>
      <c r="I8">
        <f>AH8</f>
        <v>16</v>
      </c>
      <c r="J8" t="s">
        <v>16</v>
      </c>
      <c r="K8">
        <f t="shared" si="1"/>
        <v>3</v>
      </c>
      <c r="L8">
        <f t="shared" si="1"/>
        <v>4</v>
      </c>
      <c r="M8" t="str">
        <f>IF(AK8="クリーチャー",K8&amp;"/"&amp;L8,"")</f>
        <v>3/4</v>
      </c>
      <c r="P8" t="s">
        <v>11</v>
      </c>
      <c r="Q8" t="s">
        <v>32</v>
      </c>
      <c r="R8" t="str">
        <f>AI8</f>
        <v>城塞の主</v>
      </c>
      <c r="T8" t="s">
        <v>12</v>
      </c>
      <c r="U8" t="s">
        <v>11</v>
      </c>
      <c r="V8" s="6"/>
      <c r="Y8" t="s">
        <v>449</v>
      </c>
      <c r="AD8" s="4">
        <v>207</v>
      </c>
      <c r="AE8" s="3" t="s">
        <v>152</v>
      </c>
      <c r="AF8" s="2" t="s">
        <v>159</v>
      </c>
      <c r="AG8" s="2" t="s">
        <v>272</v>
      </c>
      <c r="AH8" s="2">
        <v>16</v>
      </c>
      <c r="AI8" s="2" t="s">
        <v>452</v>
      </c>
      <c r="AJ8" s="2" t="s">
        <v>451</v>
      </c>
      <c r="AK8" s="2" t="s">
        <v>4</v>
      </c>
      <c r="AL8" s="2" t="s">
        <v>371</v>
      </c>
      <c r="AM8" s="2" t="s">
        <v>450</v>
      </c>
      <c r="AN8" s="2"/>
      <c r="AO8" s="2" t="s">
        <v>449</v>
      </c>
      <c r="AP8" s="2"/>
      <c r="AQ8" s="2"/>
      <c r="AR8" s="2"/>
      <c r="AS8" s="2">
        <v>3</v>
      </c>
      <c r="AT8" s="2">
        <v>4</v>
      </c>
      <c r="AU8" s="2" t="s">
        <v>449</v>
      </c>
    </row>
    <row r="9" spans="1:47" x14ac:dyDescent="0.4">
      <c r="V9" s="6"/>
      <c r="AD9" s="4"/>
      <c r="AE9" s="3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4">
      <c r="A10" t="s">
        <v>149</v>
      </c>
      <c r="V10" s="6"/>
      <c r="AD10" s="4"/>
      <c r="AE10" s="3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4">
      <c r="A11" t="str">
        <f t="shared" ref="A11:A18" si="2">B11&amp;C11&amp;E11&amp;F11&amp;H11&amp;I11&amp;J11&amp;M11&amp;O11&amp;P11&amp;Q11&amp;R11&amp;S11&amp;T11&amp;U11&amp;V11&amp;W11&amp;X11</f>
        <v>|LEFT:50|LEFT:50|LEFT:50|LEFT:50|LEFT:500|c</v>
      </c>
      <c r="B11" t="s">
        <v>16</v>
      </c>
      <c r="C11" t="s">
        <v>28</v>
      </c>
      <c r="E11" t="s">
        <v>16</v>
      </c>
      <c r="F11" t="s">
        <v>28</v>
      </c>
      <c r="H11" t="s">
        <v>16</v>
      </c>
      <c r="I11" t="s">
        <v>28</v>
      </c>
      <c r="J11" t="s">
        <v>16</v>
      </c>
      <c r="M11" t="s">
        <v>28</v>
      </c>
      <c r="P11" t="s">
        <v>11</v>
      </c>
      <c r="R11" t="s">
        <v>26</v>
      </c>
      <c r="U11" t="s">
        <v>11</v>
      </c>
      <c r="V11" t="s">
        <v>25</v>
      </c>
      <c r="AD11" s="4"/>
      <c r="AE11" s="3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4">
      <c r="A12" t="str">
        <f t="shared" si="2"/>
        <v>|セット|色|コスト|P/T|カード名|</v>
      </c>
      <c r="B12" t="s">
        <v>16</v>
      </c>
      <c r="C12" t="s">
        <v>24</v>
      </c>
      <c r="E12" t="s">
        <v>16</v>
      </c>
      <c r="F12" t="s">
        <v>23</v>
      </c>
      <c r="H12" t="s">
        <v>16</v>
      </c>
      <c r="I12" t="s">
        <v>22</v>
      </c>
      <c r="J12" t="s">
        <v>16</v>
      </c>
      <c r="K12" t="s">
        <v>21</v>
      </c>
      <c r="L12" t="s">
        <v>20</v>
      </c>
      <c r="M12" t="str">
        <f>K12&amp;"/"&amp;L12</f>
        <v>P/T</v>
      </c>
      <c r="P12" t="s">
        <v>11</v>
      </c>
      <c r="R12" t="s">
        <v>18</v>
      </c>
      <c r="U12" t="s">
        <v>11</v>
      </c>
      <c r="AD12" s="4"/>
      <c r="AE12" s="3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4">
      <c r="A13" t="str">
        <f t="shared" si="2"/>
        <v>|BFZ|白|10|2/2|《[[幽霊の歩哨]]》|</v>
      </c>
      <c r="B13" t="s">
        <v>16</v>
      </c>
      <c r="C13" t="str">
        <f t="shared" ref="C13:C18" si="3">AE13</f>
        <v>BFZ</v>
      </c>
      <c r="D13">
        <f>IF(AE13="","",VLOOKUP(C13,[1]tnpl!$Z$1:$AA$11,2,TRUE))</f>
        <v>2</v>
      </c>
      <c r="E13" t="s">
        <v>16</v>
      </c>
      <c r="F13" t="str">
        <f t="shared" ref="F13:F18" si="4">AF13</f>
        <v>白</v>
      </c>
      <c r="G13">
        <f>IF(AF13="","",VLOOKUP(F13,[1]tnpl!$X$1:$Y$16,2,TRUE))</f>
        <v>1</v>
      </c>
      <c r="H13" t="s">
        <v>16</v>
      </c>
      <c r="I13">
        <f t="shared" ref="I13:I18" si="5">AH13</f>
        <v>10</v>
      </c>
      <c r="J13" t="s">
        <v>16</v>
      </c>
      <c r="K13">
        <f t="shared" ref="K13:L18" si="6">AS13</f>
        <v>2</v>
      </c>
      <c r="L13">
        <f t="shared" si="6"/>
        <v>2</v>
      </c>
      <c r="M13" t="str">
        <f t="shared" ref="M13:M18" si="7">IF(AK13="クリーチャー",K13&amp;"/"&amp;L13,"")</f>
        <v>2/2</v>
      </c>
      <c r="P13" t="s">
        <v>11</v>
      </c>
      <c r="Q13" t="s">
        <v>32</v>
      </c>
      <c r="R13" t="str">
        <f t="shared" ref="R13:R18" si="8">AI13</f>
        <v>幽霊の歩哨</v>
      </c>
      <c r="T13" t="s">
        <v>12</v>
      </c>
      <c r="U13" t="s">
        <v>11</v>
      </c>
      <c r="V13" s="6"/>
      <c r="Y13" t="s">
        <v>323</v>
      </c>
      <c r="AD13" s="4">
        <v>250</v>
      </c>
      <c r="AE13" s="3" t="s">
        <v>123</v>
      </c>
      <c r="AF13" s="2" t="s">
        <v>37</v>
      </c>
      <c r="AG13" s="2" t="s">
        <v>276</v>
      </c>
      <c r="AH13" s="2">
        <v>10</v>
      </c>
      <c r="AI13" s="2" t="s">
        <v>448</v>
      </c>
      <c r="AJ13" s="2" t="s">
        <v>447</v>
      </c>
      <c r="AK13" s="2" t="s">
        <v>4</v>
      </c>
      <c r="AL13" s="2" t="s">
        <v>446</v>
      </c>
      <c r="AM13" s="2" t="s">
        <v>445</v>
      </c>
      <c r="AN13" s="2"/>
      <c r="AO13" s="2" t="s">
        <v>323</v>
      </c>
      <c r="AP13" s="2"/>
      <c r="AQ13" s="2"/>
      <c r="AR13" s="2"/>
      <c r="AS13" s="2">
        <v>2</v>
      </c>
      <c r="AT13" s="2">
        <v>2</v>
      </c>
      <c r="AU13" s="2" t="s">
        <v>323</v>
      </c>
    </row>
    <row r="14" spans="1:47" x14ac:dyDescent="0.4">
      <c r="A14" t="str">
        <f t="shared" si="2"/>
        <v>|BFZ|白|8|4/6|《[[フェリダーの君主]]》|</v>
      </c>
      <c r="B14" t="s">
        <v>16</v>
      </c>
      <c r="C14" t="str">
        <f t="shared" si="3"/>
        <v>BFZ</v>
      </c>
      <c r="D14">
        <f>IF(AE14="","",VLOOKUP(C14,[1]tnpl!$Z$1:$AA$11,2,TRUE))</f>
        <v>2</v>
      </c>
      <c r="E14" t="s">
        <v>16</v>
      </c>
      <c r="F14" t="str">
        <f t="shared" si="4"/>
        <v>白</v>
      </c>
      <c r="G14">
        <f>IF(AF14="","",VLOOKUP(F14,[1]tnpl!$X$1:$Y$16,2,TRUE))</f>
        <v>1</v>
      </c>
      <c r="H14" t="s">
        <v>16</v>
      </c>
      <c r="I14">
        <f t="shared" si="5"/>
        <v>8</v>
      </c>
      <c r="J14" t="s">
        <v>16</v>
      </c>
      <c r="K14">
        <f t="shared" si="6"/>
        <v>4</v>
      </c>
      <c r="L14">
        <f t="shared" si="6"/>
        <v>6</v>
      </c>
      <c r="M14" t="str">
        <f t="shared" si="7"/>
        <v>4/6</v>
      </c>
      <c r="P14" t="s">
        <v>11</v>
      </c>
      <c r="Q14" t="s">
        <v>32</v>
      </c>
      <c r="R14" t="str">
        <f t="shared" si="8"/>
        <v>フェリダーの君主</v>
      </c>
      <c r="T14" t="s">
        <v>12</v>
      </c>
      <c r="U14" t="s">
        <v>11</v>
      </c>
      <c r="V14" s="6"/>
      <c r="Y14" t="s">
        <v>440</v>
      </c>
      <c r="AD14" s="4">
        <v>277</v>
      </c>
      <c r="AE14" s="3" t="s">
        <v>123</v>
      </c>
      <c r="AF14" s="2" t="s">
        <v>37</v>
      </c>
      <c r="AG14" s="2" t="s">
        <v>280</v>
      </c>
      <c r="AH14" s="2">
        <v>8</v>
      </c>
      <c r="AI14" s="2" t="s">
        <v>444</v>
      </c>
      <c r="AJ14" s="2" t="s">
        <v>443</v>
      </c>
      <c r="AK14" s="2" t="s">
        <v>4</v>
      </c>
      <c r="AL14" s="2" t="s">
        <v>442</v>
      </c>
      <c r="AM14" s="2" t="s">
        <v>441</v>
      </c>
      <c r="AN14" s="2"/>
      <c r="AO14" s="2" t="s">
        <v>440</v>
      </c>
      <c r="AP14" s="2"/>
      <c r="AQ14" s="2"/>
      <c r="AR14" s="2"/>
      <c r="AS14" s="2">
        <v>4</v>
      </c>
      <c r="AT14" s="2">
        <v>6</v>
      </c>
      <c r="AU14" s="2" t="s">
        <v>440</v>
      </c>
    </row>
    <row r="15" spans="1:47" x14ac:dyDescent="0.4">
      <c r="A15" t="str">
        <f t="shared" si="2"/>
        <v>|BFZ|緑|15|3/3|《[[放浪する森林]]》|</v>
      </c>
      <c r="B15" t="s">
        <v>16</v>
      </c>
      <c r="C15" t="str">
        <f t="shared" si="3"/>
        <v>BFZ</v>
      </c>
      <c r="D15">
        <f>IF(AE15="","",VLOOKUP(C15,[1]tnpl!$Z$1:$AA$11,2,TRUE))</f>
        <v>2</v>
      </c>
      <c r="E15" t="s">
        <v>16</v>
      </c>
      <c r="F15" t="str">
        <f t="shared" si="4"/>
        <v>緑</v>
      </c>
      <c r="G15">
        <f>IF(AF15="","",VLOOKUP(F15,[1]tnpl!$X$1:$Y$16,2,TRUE))</f>
        <v>5</v>
      </c>
      <c r="H15" t="s">
        <v>16</v>
      </c>
      <c r="I15">
        <f t="shared" si="5"/>
        <v>15</v>
      </c>
      <c r="J15" t="s">
        <v>16</v>
      </c>
      <c r="K15">
        <f t="shared" si="6"/>
        <v>3</v>
      </c>
      <c r="L15">
        <f t="shared" si="6"/>
        <v>3</v>
      </c>
      <c r="M15" t="str">
        <f t="shared" si="7"/>
        <v>3/3</v>
      </c>
      <c r="P15" t="s">
        <v>11</v>
      </c>
      <c r="Q15" t="s">
        <v>32</v>
      </c>
      <c r="R15" t="str">
        <f t="shared" si="8"/>
        <v>放浪する森林</v>
      </c>
      <c r="T15" t="s">
        <v>12</v>
      </c>
      <c r="U15" t="s">
        <v>11</v>
      </c>
      <c r="V15" s="6"/>
      <c r="Y15" t="s">
        <v>435</v>
      </c>
      <c r="AD15" s="4">
        <v>421</v>
      </c>
      <c r="AE15" s="3" t="s">
        <v>123</v>
      </c>
      <c r="AF15" s="2" t="s">
        <v>58</v>
      </c>
      <c r="AG15" s="2" t="s">
        <v>7</v>
      </c>
      <c r="AH15" s="2">
        <v>15</v>
      </c>
      <c r="AI15" s="2" t="s">
        <v>439</v>
      </c>
      <c r="AJ15" s="2" t="s">
        <v>438</v>
      </c>
      <c r="AK15" s="2" t="s">
        <v>4</v>
      </c>
      <c r="AL15" s="2" t="s">
        <v>430</v>
      </c>
      <c r="AM15" s="2"/>
      <c r="AN15" s="2"/>
      <c r="AO15" s="2" t="s">
        <v>437</v>
      </c>
      <c r="AP15" s="2" t="s">
        <v>436</v>
      </c>
      <c r="AQ15" s="2"/>
      <c r="AR15" s="2"/>
      <c r="AS15" s="2">
        <v>3</v>
      </c>
      <c r="AT15" s="2">
        <v>3</v>
      </c>
      <c r="AU15" s="2" t="s">
        <v>435</v>
      </c>
    </row>
    <row r="16" spans="1:47" x14ac:dyDescent="0.4">
      <c r="A16" t="str">
        <f t="shared" si="2"/>
        <v>|BFZ|無色|19|6/6|《[[不死のビヒモス]]》|</v>
      </c>
      <c r="B16" t="s">
        <v>16</v>
      </c>
      <c r="C16" t="str">
        <f t="shared" si="3"/>
        <v>BFZ</v>
      </c>
      <c r="D16">
        <f>IF(AE16="","",VLOOKUP(C16,[1]tnpl!$Z$1:$AA$11,2,TRUE))</f>
        <v>2</v>
      </c>
      <c r="E16" t="s">
        <v>16</v>
      </c>
      <c r="F16" t="str">
        <f t="shared" si="4"/>
        <v>無色</v>
      </c>
      <c r="G16">
        <f>IF(AF16="","",VLOOKUP(F16,[1]tnpl!$X$1:$Y$16,2,TRUE))</f>
        <v>16</v>
      </c>
      <c r="H16" t="s">
        <v>16</v>
      </c>
      <c r="I16">
        <f t="shared" si="5"/>
        <v>19</v>
      </c>
      <c r="J16" t="s">
        <v>16</v>
      </c>
      <c r="K16">
        <f t="shared" si="6"/>
        <v>6</v>
      </c>
      <c r="L16">
        <f t="shared" si="6"/>
        <v>6</v>
      </c>
      <c r="M16" t="str">
        <f t="shared" si="7"/>
        <v>6/6</v>
      </c>
      <c r="P16" t="s">
        <v>11</v>
      </c>
      <c r="Q16" t="s">
        <v>32</v>
      </c>
      <c r="R16" t="str">
        <f t="shared" si="8"/>
        <v>不死のビヒモス</v>
      </c>
      <c r="T16" t="s">
        <v>12</v>
      </c>
      <c r="U16" t="s">
        <v>11</v>
      </c>
      <c r="V16" s="6"/>
      <c r="Y16" t="s">
        <v>370</v>
      </c>
      <c r="AD16" s="4">
        <v>457</v>
      </c>
      <c r="AE16" s="3" t="s">
        <v>123</v>
      </c>
      <c r="AF16" s="2" t="s">
        <v>50</v>
      </c>
      <c r="AG16" s="2" t="s">
        <v>272</v>
      </c>
      <c r="AH16" s="2">
        <v>19</v>
      </c>
      <c r="AI16" s="2" t="s">
        <v>434</v>
      </c>
      <c r="AJ16" s="2" t="s">
        <v>433</v>
      </c>
      <c r="AK16" s="2" t="s">
        <v>4</v>
      </c>
      <c r="AL16" s="2" t="s">
        <v>404</v>
      </c>
      <c r="AM16" s="2"/>
      <c r="AN16" s="2"/>
      <c r="AO16" s="2" t="s">
        <v>370</v>
      </c>
      <c r="AP16" s="2"/>
      <c r="AQ16" s="2"/>
      <c r="AR16" s="2"/>
      <c r="AS16" s="2">
        <v>6</v>
      </c>
      <c r="AT16" s="2">
        <v>6</v>
      </c>
      <c r="AU16" s="2" t="s">
        <v>370</v>
      </c>
    </row>
    <row r="17" spans="1:47" x14ac:dyDescent="0.4">
      <c r="A17" t="str">
        <f t="shared" si="2"/>
        <v>|OGW|緑|20|4/4|《[[洞察の具象化]]》|</v>
      </c>
      <c r="B17" t="s">
        <v>16</v>
      </c>
      <c r="C17" t="str">
        <f t="shared" si="3"/>
        <v>OGW</v>
      </c>
      <c r="D17">
        <f>IF(AE17="","",VLOOKUP(C17,[1]tnpl!$Z$1:$AA$11,2,TRUE))</f>
        <v>3</v>
      </c>
      <c r="E17" t="s">
        <v>16</v>
      </c>
      <c r="F17" t="str">
        <f t="shared" si="4"/>
        <v>緑</v>
      </c>
      <c r="G17">
        <f>IF(AF17="","",VLOOKUP(F17,[1]tnpl!$X$1:$Y$16,2,TRUE))</f>
        <v>5</v>
      </c>
      <c r="H17" t="s">
        <v>16</v>
      </c>
      <c r="I17">
        <f t="shared" si="5"/>
        <v>20</v>
      </c>
      <c r="J17" t="s">
        <v>16</v>
      </c>
      <c r="K17">
        <f t="shared" si="6"/>
        <v>4</v>
      </c>
      <c r="L17">
        <f t="shared" si="6"/>
        <v>4</v>
      </c>
      <c r="M17" t="str">
        <f t="shared" si="7"/>
        <v>4/4</v>
      </c>
      <c r="P17" t="s">
        <v>11</v>
      </c>
      <c r="Q17" t="s">
        <v>32</v>
      </c>
      <c r="R17" t="str">
        <f t="shared" si="8"/>
        <v>洞察の具象化</v>
      </c>
      <c r="T17" t="s">
        <v>12</v>
      </c>
      <c r="U17" t="s">
        <v>11</v>
      </c>
      <c r="V17" s="6"/>
      <c r="Y17" t="s">
        <v>427</v>
      </c>
      <c r="AD17" s="4">
        <v>512</v>
      </c>
      <c r="AE17" s="3" t="s">
        <v>119</v>
      </c>
      <c r="AF17" s="2" t="s">
        <v>58</v>
      </c>
      <c r="AG17" s="2" t="s">
        <v>272</v>
      </c>
      <c r="AH17" s="2">
        <v>20</v>
      </c>
      <c r="AI17" s="2" t="s">
        <v>432</v>
      </c>
      <c r="AJ17" s="2" t="s">
        <v>431</v>
      </c>
      <c r="AK17" s="2" t="s">
        <v>4</v>
      </c>
      <c r="AL17" s="2" t="s">
        <v>430</v>
      </c>
      <c r="AM17" s="2"/>
      <c r="AN17" s="2"/>
      <c r="AO17" s="2" t="s">
        <v>370</v>
      </c>
      <c r="AP17" s="2" t="s">
        <v>429</v>
      </c>
      <c r="AQ17" s="2" t="s">
        <v>428</v>
      </c>
      <c r="AR17" s="2"/>
      <c r="AS17" s="2">
        <v>4</v>
      </c>
      <c r="AT17" s="2">
        <v>4</v>
      </c>
      <c r="AU17" s="2" t="s">
        <v>427</v>
      </c>
    </row>
    <row r="18" spans="1:47" x14ac:dyDescent="0.4">
      <c r="A18" t="str">
        <f t="shared" si="2"/>
        <v>|OGW|緑|15|3/4|《[[森の代言者]]》|</v>
      </c>
      <c r="B18" t="s">
        <v>16</v>
      </c>
      <c r="C18" t="str">
        <f t="shared" si="3"/>
        <v>OGW</v>
      </c>
      <c r="D18">
        <f>IF(AE18="","",VLOOKUP(C18,[1]tnpl!$Z$1:$AA$11,2,TRUE))</f>
        <v>3</v>
      </c>
      <c r="E18" t="s">
        <v>16</v>
      </c>
      <c r="F18" t="str">
        <f t="shared" si="4"/>
        <v>緑</v>
      </c>
      <c r="G18">
        <f>IF(AF18="","",VLOOKUP(F18,[1]tnpl!$X$1:$Y$16,2,TRUE))</f>
        <v>5</v>
      </c>
      <c r="H18" t="s">
        <v>16</v>
      </c>
      <c r="I18">
        <f t="shared" si="5"/>
        <v>15</v>
      </c>
      <c r="J18" t="s">
        <v>16</v>
      </c>
      <c r="K18">
        <f t="shared" si="6"/>
        <v>3</v>
      </c>
      <c r="L18">
        <f t="shared" si="6"/>
        <v>4</v>
      </c>
      <c r="M18" t="str">
        <f t="shared" si="7"/>
        <v>3/4</v>
      </c>
      <c r="P18" t="s">
        <v>11</v>
      </c>
      <c r="Q18" t="s">
        <v>32</v>
      </c>
      <c r="R18" t="str">
        <f t="shared" si="8"/>
        <v>森の代言者</v>
      </c>
      <c r="T18" t="s">
        <v>12</v>
      </c>
      <c r="U18" t="s">
        <v>11</v>
      </c>
      <c r="V18" s="6"/>
      <c r="Y18" t="s">
        <v>420</v>
      </c>
      <c r="AD18" s="4">
        <v>515</v>
      </c>
      <c r="AE18" s="3" t="s">
        <v>119</v>
      </c>
      <c r="AF18" s="2" t="s">
        <v>58</v>
      </c>
      <c r="AG18" s="2" t="s">
        <v>7</v>
      </c>
      <c r="AH18" s="2">
        <v>15</v>
      </c>
      <c r="AI18" s="2" t="s">
        <v>426</v>
      </c>
      <c r="AJ18" s="2" t="s">
        <v>425</v>
      </c>
      <c r="AK18" s="2" t="s">
        <v>4</v>
      </c>
      <c r="AL18" s="2" t="s">
        <v>424</v>
      </c>
      <c r="AM18" s="2" t="s">
        <v>423</v>
      </c>
      <c r="AN18" s="2" t="s">
        <v>422</v>
      </c>
      <c r="AO18" s="2" t="s">
        <v>370</v>
      </c>
      <c r="AP18" s="2" t="s">
        <v>421</v>
      </c>
      <c r="AQ18" s="2"/>
      <c r="AR18" s="2"/>
      <c r="AS18" s="2">
        <v>3</v>
      </c>
      <c r="AT18" s="2">
        <v>4</v>
      </c>
      <c r="AU18" s="2" t="s">
        <v>420</v>
      </c>
    </row>
    <row r="19" spans="1:47" x14ac:dyDescent="0.4">
      <c r="V19" s="6"/>
      <c r="AD19" s="4"/>
      <c r="AE19" s="3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x14ac:dyDescent="0.4">
      <c r="A20" t="s">
        <v>116</v>
      </c>
      <c r="V20" s="6"/>
      <c r="AD20" s="4"/>
      <c r="AE20" s="3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x14ac:dyDescent="0.4">
      <c r="A21" t="str">
        <f t="shared" ref="A21:A27" si="9">B21&amp;C21&amp;E21&amp;F21&amp;H21&amp;I21&amp;J21&amp;M21&amp;O21&amp;P21&amp;Q21&amp;R21&amp;S21&amp;T21&amp;U21&amp;V21&amp;W21&amp;X21</f>
        <v>|LEFT:50|LEFT:50|LEFT:50|LEFT:50|LEFT:500|c</v>
      </c>
      <c r="B21" t="s">
        <v>16</v>
      </c>
      <c r="C21" t="s">
        <v>28</v>
      </c>
      <c r="E21" t="s">
        <v>16</v>
      </c>
      <c r="F21" t="s">
        <v>28</v>
      </c>
      <c r="H21" t="s">
        <v>16</v>
      </c>
      <c r="I21" t="s">
        <v>28</v>
      </c>
      <c r="J21" t="s">
        <v>16</v>
      </c>
      <c r="M21" t="s">
        <v>28</v>
      </c>
      <c r="P21" t="s">
        <v>11</v>
      </c>
      <c r="R21" t="s">
        <v>26</v>
      </c>
      <c r="U21" t="s">
        <v>11</v>
      </c>
      <c r="V21" t="s">
        <v>25</v>
      </c>
      <c r="AD21" s="4"/>
      <c r="AE21" s="3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x14ac:dyDescent="0.4">
      <c r="A22" t="str">
        <f t="shared" si="9"/>
        <v>|セット|色|コスト|P/T|カード名|</v>
      </c>
      <c r="B22" t="s">
        <v>16</v>
      </c>
      <c r="C22" t="s">
        <v>24</v>
      </c>
      <c r="E22" t="s">
        <v>16</v>
      </c>
      <c r="F22" t="s">
        <v>23</v>
      </c>
      <c r="H22" t="s">
        <v>16</v>
      </c>
      <c r="I22" t="s">
        <v>22</v>
      </c>
      <c r="J22" t="s">
        <v>16</v>
      </c>
      <c r="K22" t="s">
        <v>21</v>
      </c>
      <c r="L22" t="s">
        <v>20</v>
      </c>
      <c r="M22" t="str">
        <f>K22&amp;"/"&amp;L22</f>
        <v>P/T</v>
      </c>
      <c r="P22" t="s">
        <v>11</v>
      </c>
      <c r="R22" t="s">
        <v>18</v>
      </c>
      <c r="U22" t="s">
        <v>11</v>
      </c>
      <c r="AD22" s="4"/>
      <c r="AE22" s="3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4">
      <c r="A23" t="str">
        <f t="shared" si="9"/>
        <v>|SOI|白|18|8/8|《[[大天使アヴァシン]]》|</v>
      </c>
      <c r="B23" t="s">
        <v>16</v>
      </c>
      <c r="C23" t="str">
        <f>AE23</f>
        <v>SOI</v>
      </c>
      <c r="D23">
        <f>IF(AE23="","",VLOOKUP(C23,[1]tnpl!$Z$1:$AA$11,2,TRUE))</f>
        <v>4</v>
      </c>
      <c r="E23" t="s">
        <v>16</v>
      </c>
      <c r="F23" t="str">
        <f>AF23</f>
        <v>白</v>
      </c>
      <c r="G23">
        <f>IF(AF23="","",VLOOKUP(F23,[1]tnpl!$X$1:$Y$16,2,TRUE))</f>
        <v>1</v>
      </c>
      <c r="H23" t="s">
        <v>16</v>
      </c>
      <c r="I23">
        <f>AH23</f>
        <v>18</v>
      </c>
      <c r="J23" t="s">
        <v>16</v>
      </c>
      <c r="K23">
        <f t="shared" ref="K23:L27" si="10">AS23</f>
        <v>8</v>
      </c>
      <c r="L23">
        <f t="shared" si="10"/>
        <v>8</v>
      </c>
      <c r="M23" t="str">
        <f>IF(AK23="クリーチャー",K23&amp;"/"&amp;L23,"")</f>
        <v>8/8</v>
      </c>
      <c r="P23" t="s">
        <v>11</v>
      </c>
      <c r="Q23" t="s">
        <v>32</v>
      </c>
      <c r="R23" t="str">
        <f>AI23</f>
        <v>大天使アヴァシン</v>
      </c>
      <c r="T23" t="s">
        <v>12</v>
      </c>
      <c r="U23" t="s">
        <v>11</v>
      </c>
      <c r="V23" s="6"/>
      <c r="Y23" t="s">
        <v>217</v>
      </c>
      <c r="AD23" s="4">
        <v>572</v>
      </c>
      <c r="AE23" s="3" t="s">
        <v>87</v>
      </c>
      <c r="AF23" s="2" t="s">
        <v>37</v>
      </c>
      <c r="AG23" s="2" t="s">
        <v>280</v>
      </c>
      <c r="AH23" s="2">
        <v>18</v>
      </c>
      <c r="AI23" s="2" t="s">
        <v>218</v>
      </c>
      <c r="AJ23" s="2" t="s">
        <v>419</v>
      </c>
      <c r="AK23" s="2" t="s">
        <v>4</v>
      </c>
      <c r="AL23" s="2" t="s">
        <v>351</v>
      </c>
      <c r="AM23" s="2"/>
      <c r="AN23" s="2"/>
      <c r="AO23" s="2" t="s">
        <v>323</v>
      </c>
      <c r="AP23" s="2" t="s">
        <v>418</v>
      </c>
      <c r="AQ23" s="2" t="s">
        <v>417</v>
      </c>
      <c r="AR23" s="2"/>
      <c r="AS23" s="2">
        <v>8</v>
      </c>
      <c r="AT23" s="2">
        <v>8</v>
      </c>
      <c r="AU23" s="2" t="s">
        <v>217</v>
      </c>
    </row>
    <row r="24" spans="1:47" x14ac:dyDescent="0.4">
      <c r="A24" t="str">
        <f t="shared" si="9"/>
        <v>|SOI|白|1|10/10|《[[浄化の天使、アヴァシン]]》|</v>
      </c>
      <c r="B24" t="s">
        <v>16</v>
      </c>
      <c r="C24" t="str">
        <f>AE24</f>
        <v>SOI</v>
      </c>
      <c r="D24">
        <f>IF(AE24="","",VLOOKUP(C24,[1]tnpl!$Z$1:$AA$11,2,TRUE))</f>
        <v>4</v>
      </c>
      <c r="E24" t="s">
        <v>16</v>
      </c>
      <c r="F24" t="str">
        <f>AF24</f>
        <v>白</v>
      </c>
      <c r="G24">
        <f>IF(AF24="","",VLOOKUP(F24,[1]tnpl!$X$1:$Y$16,2,TRUE))</f>
        <v>1</v>
      </c>
      <c r="H24" t="s">
        <v>16</v>
      </c>
      <c r="I24">
        <f>AH24</f>
        <v>1</v>
      </c>
      <c r="J24" t="s">
        <v>16</v>
      </c>
      <c r="K24">
        <f t="shared" si="10"/>
        <v>10</v>
      </c>
      <c r="L24">
        <f t="shared" si="10"/>
        <v>10</v>
      </c>
      <c r="M24" t="str">
        <f>IF(AK24="クリーチャー",K24&amp;"/"&amp;L24,"")</f>
        <v>10/10</v>
      </c>
      <c r="P24" t="s">
        <v>11</v>
      </c>
      <c r="Q24" t="s">
        <v>32</v>
      </c>
      <c r="R24" t="str">
        <f>AI24</f>
        <v>浄化の天使、アヴァシン</v>
      </c>
      <c r="T24" t="s">
        <v>12</v>
      </c>
      <c r="U24" t="s">
        <v>11</v>
      </c>
      <c r="V24" s="6"/>
      <c r="Y24" t="s">
        <v>413</v>
      </c>
      <c r="AD24" s="4">
        <v>573</v>
      </c>
      <c r="AE24" s="3" t="s">
        <v>87</v>
      </c>
      <c r="AF24" s="2" t="s">
        <v>37</v>
      </c>
      <c r="AG24" s="2" t="s">
        <v>280</v>
      </c>
      <c r="AH24" s="2">
        <v>1</v>
      </c>
      <c r="AI24" s="2" t="s">
        <v>416</v>
      </c>
      <c r="AJ24" s="2" t="s">
        <v>415</v>
      </c>
      <c r="AK24" s="2" t="s">
        <v>4</v>
      </c>
      <c r="AL24" s="2" t="s">
        <v>351</v>
      </c>
      <c r="AM24" s="2"/>
      <c r="AN24" s="2"/>
      <c r="AO24" s="2" t="s">
        <v>323</v>
      </c>
      <c r="AP24" s="2" t="s">
        <v>414</v>
      </c>
      <c r="AQ24" s="2"/>
      <c r="AR24" s="2"/>
      <c r="AS24" s="2">
        <v>10</v>
      </c>
      <c r="AT24" s="2">
        <v>10</v>
      </c>
      <c r="AU24" s="2" t="s">
        <v>413</v>
      </c>
    </row>
    <row r="25" spans="1:47" x14ac:dyDescent="0.4">
      <c r="A25" t="str">
        <f t="shared" si="9"/>
        <v>|SOI|緑白|15|7/8|《[[優雅な鷺、シガルダ]]》|</v>
      </c>
      <c r="B25" t="s">
        <v>16</v>
      </c>
      <c r="C25" t="str">
        <f>AE25</f>
        <v>SOI</v>
      </c>
      <c r="D25">
        <f>IF(AE25="","",VLOOKUP(C25,[1]tnpl!$Z$1:$AA$11,2,TRUE))</f>
        <v>4</v>
      </c>
      <c r="E25" t="s">
        <v>16</v>
      </c>
      <c r="F25" t="str">
        <f>AF25</f>
        <v>緑白</v>
      </c>
      <c r="G25">
        <f>IF(AF25="","",VLOOKUP(F25,[1]tnpl!$X$1:$Y$16,2,TRUE))</f>
        <v>10</v>
      </c>
      <c r="H25" t="s">
        <v>16</v>
      </c>
      <c r="I25">
        <f>AH25</f>
        <v>15</v>
      </c>
      <c r="J25" t="s">
        <v>16</v>
      </c>
      <c r="K25">
        <f t="shared" si="10"/>
        <v>7</v>
      </c>
      <c r="L25">
        <f t="shared" si="10"/>
        <v>8</v>
      </c>
      <c r="M25" t="str">
        <f>IF(AK25="クリーチャー",K25&amp;"/"&amp;L25,"")</f>
        <v>7/8</v>
      </c>
      <c r="P25" t="s">
        <v>11</v>
      </c>
      <c r="Q25" t="s">
        <v>32</v>
      </c>
      <c r="R25" t="str">
        <f>AI25</f>
        <v>優雅な鷺、シガルダ</v>
      </c>
      <c r="T25" t="s">
        <v>12</v>
      </c>
      <c r="U25" t="s">
        <v>11</v>
      </c>
      <c r="V25" s="6"/>
      <c r="Y25" t="s">
        <v>354</v>
      </c>
      <c r="AD25" s="4">
        <v>722</v>
      </c>
      <c r="AE25" s="3" t="s">
        <v>87</v>
      </c>
      <c r="AF25" s="2" t="s">
        <v>159</v>
      </c>
      <c r="AG25" s="2" t="s">
        <v>280</v>
      </c>
      <c r="AH25" s="2">
        <v>15</v>
      </c>
      <c r="AI25" s="2" t="s">
        <v>353</v>
      </c>
      <c r="AJ25" s="2" t="s">
        <v>352</v>
      </c>
      <c r="AK25" s="2" t="s">
        <v>4</v>
      </c>
      <c r="AL25" s="2" t="s">
        <v>351</v>
      </c>
      <c r="AM25" s="2"/>
      <c r="AN25" s="2"/>
      <c r="AO25" s="2" t="s">
        <v>323</v>
      </c>
      <c r="AP25" s="2" t="s">
        <v>350</v>
      </c>
      <c r="AQ25" s="2" t="s">
        <v>349</v>
      </c>
      <c r="AR25" s="2"/>
      <c r="AS25" s="2">
        <v>7</v>
      </c>
      <c r="AT25" s="2">
        <v>8</v>
      </c>
      <c r="AU25" s="2" t="s">
        <v>348</v>
      </c>
    </row>
    <row r="26" spans="1:47" x14ac:dyDescent="0.4">
      <c r="A26" t="str">
        <f t="shared" si="9"/>
        <v>|EMN|白|18|5/7|《[[消えゆく光、ブルーナ]]》|</v>
      </c>
      <c r="B26" t="s">
        <v>16</v>
      </c>
      <c r="C26" t="str">
        <f>AE26</f>
        <v>EMN</v>
      </c>
      <c r="D26">
        <f>IF(AE26="","",VLOOKUP(C26,[1]tnpl!$Z$1:$AA$11,2,TRUE))</f>
        <v>5</v>
      </c>
      <c r="E26" t="s">
        <v>16</v>
      </c>
      <c r="F26" t="str">
        <f>AF26</f>
        <v>白</v>
      </c>
      <c r="G26">
        <f>IF(AF26="","",VLOOKUP(F26,[1]tnpl!$X$1:$Y$16,2,TRUE))</f>
        <v>1</v>
      </c>
      <c r="H26" t="s">
        <v>16</v>
      </c>
      <c r="I26">
        <f>AH26</f>
        <v>18</v>
      </c>
      <c r="J26" t="s">
        <v>16</v>
      </c>
      <c r="K26">
        <f t="shared" si="10"/>
        <v>5</v>
      </c>
      <c r="L26">
        <f t="shared" si="10"/>
        <v>7</v>
      </c>
      <c r="M26" t="str">
        <f>IF(AK26="クリーチャー",K26&amp;"/"&amp;L26,"")</f>
        <v>5/7</v>
      </c>
      <c r="P26" t="s">
        <v>11</v>
      </c>
      <c r="Q26" t="s">
        <v>32</v>
      </c>
      <c r="R26" t="str">
        <f>AI26</f>
        <v>消えゆく光、ブルーナ</v>
      </c>
      <c r="T26" t="s">
        <v>12</v>
      </c>
      <c r="U26" t="s">
        <v>11</v>
      </c>
      <c r="V26" s="6"/>
      <c r="Y26" t="s">
        <v>407</v>
      </c>
      <c r="AD26" s="4">
        <v>764</v>
      </c>
      <c r="AE26" s="3" t="s">
        <v>9</v>
      </c>
      <c r="AF26" s="2" t="s">
        <v>37</v>
      </c>
      <c r="AG26" s="2" t="s">
        <v>7</v>
      </c>
      <c r="AH26" s="2">
        <v>18</v>
      </c>
      <c r="AI26" s="2" t="s">
        <v>412</v>
      </c>
      <c r="AJ26" s="2" t="s">
        <v>411</v>
      </c>
      <c r="AK26" s="2" t="s">
        <v>4</v>
      </c>
      <c r="AL26" s="2" t="s">
        <v>351</v>
      </c>
      <c r="AM26" s="2" t="s">
        <v>410</v>
      </c>
      <c r="AN26" s="2"/>
      <c r="AO26" s="2" t="s">
        <v>323</v>
      </c>
      <c r="AP26" s="2" t="s">
        <v>409</v>
      </c>
      <c r="AQ26" s="2" t="s">
        <v>408</v>
      </c>
      <c r="AR26" s="2"/>
      <c r="AS26" s="2">
        <v>5</v>
      </c>
      <c r="AT26" s="2">
        <v>7</v>
      </c>
      <c r="AU26" s="2" t="s">
        <v>407</v>
      </c>
    </row>
    <row r="27" spans="1:47" x14ac:dyDescent="0.4">
      <c r="A27" t="str">
        <f t="shared" si="9"/>
        <v>|EMN|白|1|9/10|《[[悪夢の声、ブリセラ]]》|</v>
      </c>
      <c r="B27" t="s">
        <v>16</v>
      </c>
      <c r="C27" t="str">
        <f>AE27</f>
        <v>EMN</v>
      </c>
      <c r="D27">
        <f>IF(AE27="","",VLOOKUP(C27,[1]tnpl!$Z$1:$AA$11,2,TRUE))</f>
        <v>5</v>
      </c>
      <c r="E27" t="s">
        <v>16</v>
      </c>
      <c r="F27" t="str">
        <f>AF27</f>
        <v>白</v>
      </c>
      <c r="G27">
        <f>IF(AF27="","",VLOOKUP(F27,[1]tnpl!$X$1:$Y$16,2,TRUE))</f>
        <v>1</v>
      </c>
      <c r="H27" t="s">
        <v>16</v>
      </c>
      <c r="I27">
        <f>AH27</f>
        <v>1</v>
      </c>
      <c r="J27" t="s">
        <v>16</v>
      </c>
      <c r="K27">
        <f t="shared" si="10"/>
        <v>9</v>
      </c>
      <c r="L27">
        <f t="shared" si="10"/>
        <v>10</v>
      </c>
      <c r="M27" t="str">
        <f>IF(AK27="クリーチャー",K27&amp;"/"&amp;L27,"")</f>
        <v>9/10</v>
      </c>
      <c r="P27" t="s">
        <v>11</v>
      </c>
      <c r="Q27" t="s">
        <v>32</v>
      </c>
      <c r="R27" t="str">
        <f>AI27</f>
        <v>悪夢の声、ブリセラ</v>
      </c>
      <c r="T27" t="s">
        <v>12</v>
      </c>
      <c r="U27" t="s">
        <v>11</v>
      </c>
      <c r="V27" s="6"/>
      <c r="Y27" t="s">
        <v>401</v>
      </c>
      <c r="AD27" s="4">
        <v>766</v>
      </c>
      <c r="AE27" s="3" t="s">
        <v>9</v>
      </c>
      <c r="AF27" s="2" t="s">
        <v>37</v>
      </c>
      <c r="AG27" s="2" t="s">
        <v>280</v>
      </c>
      <c r="AH27" s="2">
        <v>1</v>
      </c>
      <c r="AI27" s="2" t="s">
        <v>406</v>
      </c>
      <c r="AJ27" s="2" t="s">
        <v>405</v>
      </c>
      <c r="AK27" s="2" t="s">
        <v>4</v>
      </c>
      <c r="AL27" s="2" t="s">
        <v>404</v>
      </c>
      <c r="AM27" s="2" t="s">
        <v>351</v>
      </c>
      <c r="AN27" s="2"/>
      <c r="AO27" s="2" t="s">
        <v>403</v>
      </c>
      <c r="AP27" s="2" t="s">
        <v>402</v>
      </c>
      <c r="AQ27" s="2"/>
      <c r="AR27" s="2"/>
      <c r="AS27" s="2">
        <v>9</v>
      </c>
      <c r="AT27" s="2">
        <v>10</v>
      </c>
      <c r="AU27" s="2" t="s">
        <v>401</v>
      </c>
    </row>
    <row r="28" spans="1:47" x14ac:dyDescent="0.4">
      <c r="V28" s="6"/>
      <c r="AD28" s="4"/>
      <c r="AE28" s="3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 x14ac:dyDescent="0.4">
      <c r="A29" t="s">
        <v>400</v>
      </c>
      <c r="V29" s="6"/>
      <c r="AD29" s="4"/>
      <c r="AE29" s="3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 x14ac:dyDescent="0.4">
      <c r="A30" t="str">
        <f t="shared" ref="A30:A36" si="11">B30&amp;C30&amp;E30&amp;F30&amp;H30&amp;I30&amp;J30&amp;M30&amp;O30&amp;P30&amp;Q30&amp;R30&amp;S30&amp;T30&amp;U30&amp;V30&amp;W30&amp;X30</f>
        <v>|LEFT:50|LEFT:50|LEFT:50|LEFT:50|LEFT:500|c</v>
      </c>
      <c r="B30" t="s">
        <v>16</v>
      </c>
      <c r="C30" t="s">
        <v>28</v>
      </c>
      <c r="E30" t="s">
        <v>16</v>
      </c>
      <c r="F30" t="s">
        <v>28</v>
      </c>
      <c r="H30" t="s">
        <v>16</v>
      </c>
      <c r="I30" t="s">
        <v>28</v>
      </c>
      <c r="J30" t="s">
        <v>16</v>
      </c>
      <c r="M30" t="s">
        <v>28</v>
      </c>
      <c r="P30" t="s">
        <v>11</v>
      </c>
      <c r="R30" t="s">
        <v>26</v>
      </c>
      <c r="U30" t="s">
        <v>11</v>
      </c>
      <c r="V30" t="s">
        <v>25</v>
      </c>
      <c r="AD30" s="4"/>
      <c r="AE30" s="3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 x14ac:dyDescent="0.4">
      <c r="A31" t="str">
        <f t="shared" si="11"/>
        <v>|セット|色|コスト|P/T|カード名|</v>
      </c>
      <c r="B31" t="s">
        <v>16</v>
      </c>
      <c r="C31" t="s">
        <v>24</v>
      </c>
      <c r="E31" t="s">
        <v>16</v>
      </c>
      <c r="F31" t="s">
        <v>23</v>
      </c>
      <c r="H31" t="s">
        <v>16</v>
      </c>
      <c r="I31" t="s">
        <v>22</v>
      </c>
      <c r="J31" t="s">
        <v>16</v>
      </c>
      <c r="K31" t="s">
        <v>21</v>
      </c>
      <c r="L31" t="s">
        <v>20</v>
      </c>
      <c r="M31" t="str">
        <f>K31&amp;"/"&amp;L31</f>
        <v>P/T</v>
      </c>
      <c r="P31" t="s">
        <v>11</v>
      </c>
      <c r="R31" t="s">
        <v>18</v>
      </c>
      <c r="U31" t="s">
        <v>11</v>
      </c>
      <c r="AD31" s="4"/>
      <c r="AE31" s="3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 x14ac:dyDescent="0.4">
      <c r="A32" t="str">
        <f t="shared" si="11"/>
        <v>|KLD|白|12|3/4|《[[空中対応員]]》|</v>
      </c>
      <c r="B32" t="s">
        <v>16</v>
      </c>
      <c r="C32" t="str">
        <f>AE32</f>
        <v>KLD</v>
      </c>
      <c r="D32">
        <f>IF(AE32="","",VLOOKUP(C32,[1]tnpl!$Z$1:$AA$11,2,TRUE))</f>
        <v>6</v>
      </c>
      <c r="E32" t="s">
        <v>16</v>
      </c>
      <c r="F32" t="str">
        <f>AF32</f>
        <v>白</v>
      </c>
      <c r="G32">
        <f>IF(AF32="","",VLOOKUP(F32,[1]tnpl!$X$1:$Y$16,2,TRUE))</f>
        <v>1</v>
      </c>
      <c r="H32" t="s">
        <v>16</v>
      </c>
      <c r="I32">
        <f>AH32</f>
        <v>12</v>
      </c>
      <c r="J32" t="s">
        <v>16</v>
      </c>
      <c r="K32">
        <f t="shared" ref="K32:L36" si="12">AS32</f>
        <v>3</v>
      </c>
      <c r="L32">
        <f t="shared" si="12"/>
        <v>4</v>
      </c>
      <c r="M32" t="str">
        <f>IF(AK32="クリーチャー",K32&amp;"/"&amp;L32,"")</f>
        <v>3/4</v>
      </c>
      <c r="P32" t="s">
        <v>11</v>
      </c>
      <c r="Q32" t="s">
        <v>32</v>
      </c>
      <c r="R32" t="str">
        <f>AI32</f>
        <v>空中対応員</v>
      </c>
      <c r="T32" t="s">
        <v>12</v>
      </c>
      <c r="U32" t="s">
        <v>11</v>
      </c>
      <c r="V32" s="6"/>
      <c r="Y32" t="s">
        <v>393</v>
      </c>
      <c r="AD32" s="4">
        <v>846</v>
      </c>
      <c r="AE32" s="3" t="s">
        <v>51</v>
      </c>
      <c r="AF32" s="2" t="s">
        <v>37</v>
      </c>
      <c r="AG32" s="2" t="s">
        <v>272</v>
      </c>
      <c r="AH32" s="2">
        <v>12</v>
      </c>
      <c r="AI32" s="2" t="s">
        <v>399</v>
      </c>
      <c r="AJ32" s="2" t="s">
        <v>398</v>
      </c>
      <c r="AK32" s="2" t="s">
        <v>4</v>
      </c>
      <c r="AL32" s="2" t="s">
        <v>397</v>
      </c>
      <c r="AM32" s="2" t="s">
        <v>396</v>
      </c>
      <c r="AN32" s="2"/>
      <c r="AO32" s="2" t="s">
        <v>393</v>
      </c>
      <c r="AP32" s="2"/>
      <c r="AQ32" s="2"/>
      <c r="AR32" s="2"/>
      <c r="AS32" s="2">
        <v>3</v>
      </c>
      <c r="AT32" s="2">
        <v>4</v>
      </c>
      <c r="AU32" s="2" t="s">
        <v>393</v>
      </c>
    </row>
    <row r="33" spans="1:47" x14ac:dyDescent="0.4">
      <c r="A33" t="str">
        <f t="shared" si="11"/>
        <v>|KLD|白|18|8/8|《[[発明の天使]]》|</v>
      </c>
      <c r="B33" t="s">
        <v>16</v>
      </c>
      <c r="C33" t="str">
        <f>AE33</f>
        <v>KLD</v>
      </c>
      <c r="D33">
        <f>IF(AE33="","",VLOOKUP(C33,[1]tnpl!$Z$1:$AA$11,2,TRUE))</f>
        <v>6</v>
      </c>
      <c r="E33" t="s">
        <v>16</v>
      </c>
      <c r="F33" t="str">
        <f>AF33</f>
        <v>白</v>
      </c>
      <c r="G33">
        <f>IF(AF33="","",VLOOKUP(F33,[1]tnpl!$X$1:$Y$16,2,TRUE))</f>
        <v>1</v>
      </c>
      <c r="H33" t="s">
        <v>16</v>
      </c>
      <c r="I33">
        <f>AH33</f>
        <v>18</v>
      </c>
      <c r="J33" t="s">
        <v>16</v>
      </c>
      <c r="K33">
        <f t="shared" si="12"/>
        <v>8</v>
      </c>
      <c r="L33">
        <f t="shared" si="12"/>
        <v>8</v>
      </c>
      <c r="M33" t="str">
        <f>IF(AK33="クリーチャー",K33&amp;"/"&amp;L33,"")</f>
        <v>8/8</v>
      </c>
      <c r="P33" t="s">
        <v>11</v>
      </c>
      <c r="Q33" t="s">
        <v>32</v>
      </c>
      <c r="R33" t="str">
        <f>AI33</f>
        <v>発明の天使</v>
      </c>
      <c r="T33" t="s">
        <v>12</v>
      </c>
      <c r="U33" t="s">
        <v>11</v>
      </c>
      <c r="V33" s="6"/>
      <c r="Y33" t="s">
        <v>390</v>
      </c>
      <c r="AD33" s="4">
        <v>859</v>
      </c>
      <c r="AE33" s="3" t="s">
        <v>51</v>
      </c>
      <c r="AF33" s="2" t="s">
        <v>37</v>
      </c>
      <c r="AG33" s="2" t="s">
        <v>280</v>
      </c>
      <c r="AH33" s="2">
        <v>18</v>
      </c>
      <c r="AI33" s="2" t="s">
        <v>395</v>
      </c>
      <c r="AJ33" s="2" t="s">
        <v>394</v>
      </c>
      <c r="AK33" s="2" t="s">
        <v>4</v>
      </c>
      <c r="AL33" s="2" t="s">
        <v>351</v>
      </c>
      <c r="AM33" s="2"/>
      <c r="AN33" s="2"/>
      <c r="AO33" s="2" t="s">
        <v>393</v>
      </c>
      <c r="AP33" s="2" t="s">
        <v>392</v>
      </c>
      <c r="AQ33" s="2" t="s">
        <v>391</v>
      </c>
      <c r="AR33" s="2"/>
      <c r="AS33" s="2">
        <v>8</v>
      </c>
      <c r="AT33" s="2">
        <v>8</v>
      </c>
      <c r="AU33" s="2" t="s">
        <v>390</v>
      </c>
    </row>
    <row r="34" spans="1:47" x14ac:dyDescent="0.4">
      <c r="A34" t="str">
        <f t="shared" si="11"/>
        <v>|KLD|白|24|8/8|《[[激変の機械巨人]]》|</v>
      </c>
      <c r="B34" t="s">
        <v>16</v>
      </c>
      <c r="C34" t="str">
        <f>AE34</f>
        <v>KLD</v>
      </c>
      <c r="D34">
        <f>IF(AE34="","",VLOOKUP(C34,[1]tnpl!$Z$1:$AA$11,2,TRUE))</f>
        <v>6</v>
      </c>
      <c r="E34" t="s">
        <v>16</v>
      </c>
      <c r="F34" t="str">
        <f>AF34</f>
        <v>白</v>
      </c>
      <c r="G34">
        <f>IF(AF34="","",VLOOKUP(F34,[1]tnpl!$X$1:$Y$16,2,TRUE))</f>
        <v>1</v>
      </c>
      <c r="H34" t="s">
        <v>16</v>
      </c>
      <c r="I34">
        <f>AH34</f>
        <v>24</v>
      </c>
      <c r="J34" t="s">
        <v>16</v>
      </c>
      <c r="K34">
        <f t="shared" si="12"/>
        <v>8</v>
      </c>
      <c r="L34">
        <f t="shared" si="12"/>
        <v>8</v>
      </c>
      <c r="M34" t="str">
        <f>IF(AK34="クリーチャー",K34&amp;"/"&amp;L34,"")</f>
        <v>8/8</v>
      </c>
      <c r="P34" t="s">
        <v>11</v>
      </c>
      <c r="Q34" t="s">
        <v>32</v>
      </c>
      <c r="R34" t="str">
        <f>AI34</f>
        <v>激変の機械巨人</v>
      </c>
      <c r="T34" t="s">
        <v>12</v>
      </c>
      <c r="U34" t="s">
        <v>11</v>
      </c>
      <c r="V34" s="6"/>
      <c r="Y34" t="s">
        <v>385</v>
      </c>
      <c r="AD34" s="4">
        <v>860</v>
      </c>
      <c r="AE34" s="3" t="s">
        <v>51</v>
      </c>
      <c r="AF34" s="2" t="s">
        <v>37</v>
      </c>
      <c r="AG34" s="2" t="s">
        <v>280</v>
      </c>
      <c r="AH34" s="2">
        <v>24</v>
      </c>
      <c r="AI34" s="2" t="s">
        <v>389</v>
      </c>
      <c r="AJ34" s="2" t="s">
        <v>388</v>
      </c>
      <c r="AK34" s="2" t="s">
        <v>4</v>
      </c>
      <c r="AL34" s="2" t="s">
        <v>387</v>
      </c>
      <c r="AM34" s="2"/>
      <c r="AN34" s="2"/>
      <c r="AO34" s="2" t="s">
        <v>370</v>
      </c>
      <c r="AP34" s="2" t="s">
        <v>386</v>
      </c>
      <c r="AQ34" s="2"/>
      <c r="AR34" s="2"/>
      <c r="AS34" s="2">
        <v>8</v>
      </c>
      <c r="AT34" s="2">
        <v>8</v>
      </c>
      <c r="AU34" s="2" t="s">
        <v>385</v>
      </c>
    </row>
    <row r="35" spans="1:47" x14ac:dyDescent="0.4">
      <c r="A35" t="str">
        <f t="shared" si="11"/>
        <v>|AER|白|16|8/8|《[[極上の大天使]]》|</v>
      </c>
      <c r="B35" t="s">
        <v>16</v>
      </c>
      <c r="C35" t="str">
        <f>AE35</f>
        <v>AER</v>
      </c>
      <c r="D35">
        <f>IF(AE35="","",VLOOKUP(C35,[1]tnpl!$Z$1:$AA$11,2,TRUE))</f>
        <v>7</v>
      </c>
      <c r="E35" t="s">
        <v>16</v>
      </c>
      <c r="F35" t="str">
        <f>AF35</f>
        <v>白</v>
      </c>
      <c r="G35">
        <f>IF(AF35="","",VLOOKUP(F35,[1]tnpl!$X$1:$Y$16,2,TRUE))</f>
        <v>1</v>
      </c>
      <c r="H35" t="s">
        <v>16</v>
      </c>
      <c r="I35">
        <f>AH35</f>
        <v>16</v>
      </c>
      <c r="J35" t="s">
        <v>16</v>
      </c>
      <c r="K35">
        <f t="shared" si="12"/>
        <v>8</v>
      </c>
      <c r="L35">
        <f t="shared" si="12"/>
        <v>8</v>
      </c>
      <c r="M35" t="str">
        <f>IF(AK35="クリーチャー",K35&amp;"/"&amp;L35,"")</f>
        <v>8/8</v>
      </c>
      <c r="P35" t="s">
        <v>11</v>
      </c>
      <c r="Q35" t="s">
        <v>32</v>
      </c>
      <c r="R35" t="str">
        <f>AI35</f>
        <v>極上の大天使</v>
      </c>
      <c r="T35" t="s">
        <v>12</v>
      </c>
      <c r="U35" t="s">
        <v>11</v>
      </c>
      <c r="V35" s="6"/>
      <c r="Y35" t="s">
        <v>381</v>
      </c>
      <c r="AD35" s="4">
        <v>1028</v>
      </c>
      <c r="AE35" s="3" t="s">
        <v>46</v>
      </c>
      <c r="AF35" s="2" t="s">
        <v>37</v>
      </c>
      <c r="AG35" s="2" t="s">
        <v>280</v>
      </c>
      <c r="AH35" s="2">
        <v>16</v>
      </c>
      <c r="AI35" s="2" t="s">
        <v>384</v>
      </c>
      <c r="AJ35" s="2" t="s">
        <v>383</v>
      </c>
      <c r="AK35" s="2" t="s">
        <v>4</v>
      </c>
      <c r="AL35" s="2" t="s">
        <v>351</v>
      </c>
      <c r="AM35" s="2"/>
      <c r="AN35" s="2"/>
      <c r="AO35" s="2" t="s">
        <v>323</v>
      </c>
      <c r="AP35" s="2" t="s">
        <v>382</v>
      </c>
      <c r="AQ35" s="2"/>
      <c r="AR35" s="2"/>
      <c r="AS35" s="2">
        <v>8</v>
      </c>
      <c r="AT35" s="2">
        <v>8</v>
      </c>
      <c r="AU35" s="2" t="s">
        <v>381</v>
      </c>
    </row>
    <row r="36" spans="1:47" x14ac:dyDescent="0.4">
      <c r="A36" t="str">
        <f t="shared" si="11"/>
        <v>|AER|無色|25|12/12|《[[キランの真意号]]》|</v>
      </c>
      <c r="B36" t="s">
        <v>16</v>
      </c>
      <c r="C36" t="str">
        <f>AE36</f>
        <v>AER</v>
      </c>
      <c r="D36">
        <f>IF(AE36="","",VLOOKUP(C36,[1]tnpl!$Z$1:$AA$11,2,TRUE))</f>
        <v>7</v>
      </c>
      <c r="E36" t="s">
        <v>16</v>
      </c>
      <c r="F36" t="str">
        <f>AF36</f>
        <v>無色</v>
      </c>
      <c r="G36">
        <f>IF(AF36="","",VLOOKUP(F36,[1]tnpl!$X$1:$Y$16,2,TRUE))</f>
        <v>16</v>
      </c>
      <c r="H36" t="s">
        <v>16</v>
      </c>
      <c r="I36">
        <f>AH36</f>
        <v>25</v>
      </c>
      <c r="J36" t="s">
        <v>16</v>
      </c>
      <c r="K36">
        <f t="shared" si="12"/>
        <v>12</v>
      </c>
      <c r="L36">
        <f t="shared" si="12"/>
        <v>12</v>
      </c>
      <c r="M36" t="str">
        <f>IF(AK36="クリーチャー",K36&amp;"/"&amp;L36,"")</f>
        <v>12/12</v>
      </c>
      <c r="P36" t="s">
        <v>11</v>
      </c>
      <c r="Q36" t="s">
        <v>32</v>
      </c>
      <c r="R36" t="str">
        <f>AI36</f>
        <v>キランの真意号</v>
      </c>
      <c r="T36" t="s">
        <v>12</v>
      </c>
      <c r="U36" t="s">
        <v>11</v>
      </c>
      <c r="V36" s="6"/>
      <c r="Y36" t="s">
        <v>375</v>
      </c>
      <c r="AD36" s="4">
        <v>1075</v>
      </c>
      <c r="AE36" s="3" t="s">
        <v>46</v>
      </c>
      <c r="AF36" s="2" t="s">
        <v>50</v>
      </c>
      <c r="AG36" s="2" t="s">
        <v>280</v>
      </c>
      <c r="AH36" s="2">
        <v>25</v>
      </c>
      <c r="AI36" s="2" t="s">
        <v>380</v>
      </c>
      <c r="AJ36" s="2" t="s">
        <v>379</v>
      </c>
      <c r="AK36" s="2" t="s">
        <v>4</v>
      </c>
      <c r="AL36" s="2" t="s">
        <v>378</v>
      </c>
      <c r="AM36" s="2"/>
      <c r="AN36" s="2"/>
      <c r="AO36" s="2" t="s">
        <v>323</v>
      </c>
      <c r="AP36" s="2" t="s">
        <v>377</v>
      </c>
      <c r="AQ36" s="2" t="s">
        <v>376</v>
      </c>
      <c r="AR36" s="2"/>
      <c r="AS36" s="2">
        <v>12</v>
      </c>
      <c r="AT36" s="2">
        <v>12</v>
      </c>
      <c r="AU36" s="2" t="s">
        <v>375</v>
      </c>
    </row>
    <row r="37" spans="1:47" x14ac:dyDescent="0.4">
      <c r="V37" s="6"/>
      <c r="AD37" s="4"/>
      <c r="AE37" s="3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x14ac:dyDescent="0.4">
      <c r="A38" t="s">
        <v>2351</v>
      </c>
      <c r="V38" s="6"/>
      <c r="AD38" s="4"/>
      <c r="AE38" s="3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x14ac:dyDescent="0.4">
      <c r="A39" t="str">
        <f>B39&amp;C39&amp;E39&amp;F39&amp;H39&amp;I39&amp;J39&amp;M39&amp;O39&amp;P39&amp;Q39&amp;R39&amp;S39&amp;T39&amp;U39&amp;V39&amp;W39&amp;X39</f>
        <v>|LEFT:50|LEFT:50|LEFT:50|LEFT:50|LEFT:500|c</v>
      </c>
      <c r="B39" t="s">
        <v>16</v>
      </c>
      <c r="C39" t="s">
        <v>28</v>
      </c>
      <c r="E39" t="s">
        <v>16</v>
      </c>
      <c r="F39" t="s">
        <v>28</v>
      </c>
      <c r="H39" t="s">
        <v>16</v>
      </c>
      <c r="I39" t="s">
        <v>28</v>
      </c>
      <c r="J39" t="s">
        <v>16</v>
      </c>
      <c r="M39" t="s">
        <v>28</v>
      </c>
      <c r="P39" t="s">
        <v>11</v>
      </c>
      <c r="R39" t="s">
        <v>26</v>
      </c>
      <c r="U39" t="s">
        <v>11</v>
      </c>
      <c r="V39" t="s">
        <v>25</v>
      </c>
      <c r="AD39" s="4"/>
      <c r="AE39" s="3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x14ac:dyDescent="0.4">
      <c r="A40" t="str">
        <f>B40&amp;C40&amp;E40&amp;F40&amp;H40&amp;I40&amp;J40&amp;M40&amp;O40&amp;P40&amp;Q40&amp;R40&amp;S40&amp;T40&amp;U40&amp;V40&amp;W40&amp;X40</f>
        <v>|セット|色|コスト|P/T|カード名|</v>
      </c>
      <c r="B40" t="s">
        <v>16</v>
      </c>
      <c r="C40" t="s">
        <v>24</v>
      </c>
      <c r="E40" t="s">
        <v>16</v>
      </c>
      <c r="F40" t="s">
        <v>23</v>
      </c>
      <c r="H40" t="s">
        <v>16</v>
      </c>
      <c r="I40" t="s">
        <v>22</v>
      </c>
      <c r="J40" t="s">
        <v>16</v>
      </c>
      <c r="K40" t="s">
        <v>21</v>
      </c>
      <c r="L40" t="s">
        <v>20</v>
      </c>
      <c r="M40" t="str">
        <f>K40&amp;"/"&amp;L40</f>
        <v>P/T</v>
      </c>
      <c r="P40" t="s">
        <v>11</v>
      </c>
      <c r="R40" t="s">
        <v>18</v>
      </c>
      <c r="U40" t="s">
        <v>11</v>
      </c>
      <c r="AD40" s="4"/>
      <c r="AE40" s="3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x14ac:dyDescent="0.4">
      <c r="A41" t="str">
        <f>B41&amp;C41&amp;E41&amp;F41&amp;H41&amp;I41&amp;J41&amp;M41&amp;O41&amp;P41&amp;Q41&amp;R41&amp;S41&amp;T41&amp;U41&amp;V41&amp;W41&amp;X41</f>
        <v>|AKH|白|10|3/2|《[[断固たる修練者]]》|</v>
      </c>
      <c r="B41" t="s">
        <v>16</v>
      </c>
      <c r="C41" t="str">
        <f>AE41</f>
        <v>AKH</v>
      </c>
      <c r="D41">
        <f>IF(AE41="","",VLOOKUP(C41,[1]tnpl!$Z$1:$AA$11,2,TRUE))</f>
        <v>10</v>
      </c>
      <c r="E41" t="s">
        <v>16</v>
      </c>
      <c r="F41" t="str">
        <f>AF41</f>
        <v>白</v>
      </c>
      <c r="G41">
        <f>IF(AF41="","",VLOOKUP(F41,[1]tnpl!$X$1:$Y$16,2,TRUE))</f>
        <v>1</v>
      </c>
      <c r="H41" t="s">
        <v>16</v>
      </c>
      <c r="I41">
        <f>AH41</f>
        <v>10</v>
      </c>
      <c r="J41" t="s">
        <v>16</v>
      </c>
      <c r="K41">
        <f t="shared" ref="K41:L43" si="13">AS41</f>
        <v>3</v>
      </c>
      <c r="L41">
        <f t="shared" si="13"/>
        <v>2</v>
      </c>
      <c r="M41" t="str">
        <f>IF(AK41="クリーチャー",K41&amp;"/"&amp;L41,"")</f>
        <v>3/2</v>
      </c>
      <c r="P41" t="s">
        <v>11</v>
      </c>
      <c r="Q41" t="s">
        <v>32</v>
      </c>
      <c r="R41" t="str">
        <f>AI41</f>
        <v>断固たる修練者</v>
      </c>
      <c r="T41" t="s">
        <v>12</v>
      </c>
      <c r="U41" t="s">
        <v>11</v>
      </c>
      <c r="V41" s="6"/>
      <c r="Y41" t="s">
        <v>368</v>
      </c>
      <c r="AD41" s="4">
        <v>1109</v>
      </c>
      <c r="AE41" s="3" t="s">
        <v>34</v>
      </c>
      <c r="AF41" s="2" t="s">
        <v>37</v>
      </c>
      <c r="AG41" s="2" t="s">
        <v>276</v>
      </c>
      <c r="AH41" s="2">
        <v>10</v>
      </c>
      <c r="AI41" s="2" t="s">
        <v>373</v>
      </c>
      <c r="AJ41" s="2" t="s">
        <v>372</v>
      </c>
      <c r="AK41" s="2" t="s">
        <v>4</v>
      </c>
      <c r="AL41" s="2" t="s">
        <v>371</v>
      </c>
      <c r="AM41" s="2" t="s">
        <v>324</v>
      </c>
      <c r="AN41" s="2"/>
      <c r="AO41" s="2" t="s">
        <v>370</v>
      </c>
      <c r="AP41" s="2" t="s">
        <v>369</v>
      </c>
      <c r="AQ41" s="2"/>
      <c r="AR41" s="2"/>
      <c r="AS41" s="2">
        <v>3</v>
      </c>
      <c r="AT41" s="2">
        <v>2</v>
      </c>
      <c r="AU41" s="2" t="s">
        <v>368</v>
      </c>
    </row>
    <row r="42" spans="1:47" x14ac:dyDescent="0.4">
      <c r="A42" t="str">
        <f>B42&amp;C42&amp;E42&amp;F42&amp;H42&amp;I42&amp;J42&amp;M42&amp;O42&amp;P42&amp;Q42&amp;R42&amp;S42&amp;T42&amp;U42&amp;V42&amp;W42&amp;X42</f>
        <v>|AKH|白|14|3/3|《[[有翼の番人]]》|</v>
      </c>
      <c r="B42" t="s">
        <v>16</v>
      </c>
      <c r="C42" t="str">
        <f>AE42</f>
        <v>AKH</v>
      </c>
      <c r="D42">
        <f>IF(AE42="","",VLOOKUP(C42,[1]tnpl!$Z$1:$AA$11,2,TRUE))</f>
        <v>10</v>
      </c>
      <c r="E42" t="s">
        <v>16</v>
      </c>
      <c r="F42" t="str">
        <f>AF42</f>
        <v>白</v>
      </c>
      <c r="G42">
        <f>IF(AF42="","",VLOOKUP(F42,[1]tnpl!$X$1:$Y$16,2,TRUE))</f>
        <v>1</v>
      </c>
      <c r="H42" t="s">
        <v>16</v>
      </c>
      <c r="I42">
        <f>AH42</f>
        <v>14</v>
      </c>
      <c r="J42" t="s">
        <v>16</v>
      </c>
      <c r="K42">
        <f t="shared" si="13"/>
        <v>3</v>
      </c>
      <c r="L42">
        <f t="shared" si="13"/>
        <v>3</v>
      </c>
      <c r="M42" t="str">
        <f>IF(AK42="クリーチャー",K42&amp;"/"&amp;L42,"")</f>
        <v>3/3</v>
      </c>
      <c r="P42" t="s">
        <v>11</v>
      </c>
      <c r="Q42" t="s">
        <v>32</v>
      </c>
      <c r="R42" t="str">
        <f>AI42</f>
        <v>有翼の番人</v>
      </c>
      <c r="T42" t="s">
        <v>12</v>
      </c>
      <c r="U42" t="s">
        <v>11</v>
      </c>
      <c r="V42" s="6"/>
      <c r="Y42" t="s">
        <v>364</v>
      </c>
      <c r="AD42" s="4">
        <v>1110</v>
      </c>
      <c r="AE42" s="3" t="s">
        <v>34</v>
      </c>
      <c r="AF42" s="2" t="s">
        <v>37</v>
      </c>
      <c r="AG42" s="2" t="s">
        <v>276</v>
      </c>
      <c r="AH42" s="2">
        <v>14</v>
      </c>
      <c r="AI42" s="2" t="s">
        <v>367</v>
      </c>
      <c r="AJ42" s="2" t="s">
        <v>366</v>
      </c>
      <c r="AK42" s="2" t="s">
        <v>4</v>
      </c>
      <c r="AL42" s="2" t="s">
        <v>351</v>
      </c>
      <c r="AM42" s="2"/>
      <c r="AN42" s="2"/>
      <c r="AO42" s="2" t="s">
        <v>323</v>
      </c>
      <c r="AP42" s="2" t="s">
        <v>365</v>
      </c>
      <c r="AQ42" s="2"/>
      <c r="AR42" s="2"/>
      <c r="AS42" s="2">
        <v>3</v>
      </c>
      <c r="AT42" s="2">
        <v>3</v>
      </c>
      <c r="AU42" s="2" t="s">
        <v>364</v>
      </c>
    </row>
    <row r="43" spans="1:47" x14ac:dyDescent="0.4">
      <c r="A43" t="str">
        <f>B43&amp;C43&amp;E43&amp;F43&amp;H43&amp;I43&amp;J43&amp;M43&amp;O43&amp;P43&amp;Q43&amp;R43&amp;S43&amp;T43&amp;U43&amp;V43&amp;W43&amp;X43</f>
        <v>|AKH|白青|17|3/4|《[[風案内のエイヴン]]》|</v>
      </c>
      <c r="B43" t="s">
        <v>16</v>
      </c>
      <c r="C43" t="str">
        <f>AE43</f>
        <v>AKH</v>
      </c>
      <c r="D43">
        <f>IF(AE43="","",VLOOKUP(C43,[1]tnpl!$Z$1:$AA$11,2,TRUE))</f>
        <v>10</v>
      </c>
      <c r="E43" t="s">
        <v>16</v>
      </c>
      <c r="F43" t="str">
        <f>AF43</f>
        <v>白青</v>
      </c>
      <c r="G43">
        <f>IF(AF43="","",VLOOKUP(F43,[1]tnpl!$X$1:$Y$16,2,TRUE))</f>
        <v>6</v>
      </c>
      <c r="H43" t="s">
        <v>16</v>
      </c>
      <c r="I43">
        <f>AH43</f>
        <v>17</v>
      </c>
      <c r="J43" t="s">
        <v>16</v>
      </c>
      <c r="K43">
        <f t="shared" si="13"/>
        <v>3</v>
      </c>
      <c r="L43">
        <f t="shared" si="13"/>
        <v>4</v>
      </c>
      <c r="M43" t="str">
        <f>IF(AK43="クリーチャー",K43&amp;"/"&amp;L43,"")</f>
        <v>3/4</v>
      </c>
      <c r="P43" t="s">
        <v>11</v>
      </c>
      <c r="Q43" t="s">
        <v>32</v>
      </c>
      <c r="R43" t="str">
        <f>AI43</f>
        <v>風案内のエイヴン</v>
      </c>
      <c r="T43" t="s">
        <v>12</v>
      </c>
      <c r="U43" t="s">
        <v>11</v>
      </c>
      <c r="V43" s="6"/>
      <c r="Y43" t="s">
        <v>321</v>
      </c>
      <c r="AD43" s="4">
        <v>1226</v>
      </c>
      <c r="AE43" s="3" t="s">
        <v>34</v>
      </c>
      <c r="AF43" s="2" t="s">
        <v>165</v>
      </c>
      <c r="AG43" s="2" t="s">
        <v>272</v>
      </c>
      <c r="AH43" s="2">
        <v>17</v>
      </c>
      <c r="AI43" s="2" t="s">
        <v>327</v>
      </c>
      <c r="AJ43" s="2" t="s">
        <v>326</v>
      </c>
      <c r="AK43" s="2" t="s">
        <v>4</v>
      </c>
      <c r="AL43" s="2" t="s">
        <v>325</v>
      </c>
      <c r="AM43" s="2" t="s">
        <v>324</v>
      </c>
      <c r="AN43" s="2"/>
      <c r="AO43" s="2" t="s">
        <v>323</v>
      </c>
      <c r="AP43" s="2" t="s">
        <v>322</v>
      </c>
      <c r="AQ43" s="2"/>
      <c r="AR43" s="2"/>
      <c r="AS43" s="2">
        <v>3</v>
      </c>
      <c r="AT43" s="2">
        <v>4</v>
      </c>
      <c r="AU43" s="2" t="s">
        <v>321</v>
      </c>
    </row>
    <row r="44" spans="1:47" x14ac:dyDescent="0.4">
      <c r="V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spans="1:47" x14ac:dyDescent="0.4">
      <c r="A45" t="s">
        <v>2343</v>
      </c>
      <c r="V45" s="6"/>
      <c r="AD45" s="4"/>
      <c r="AE45" s="3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x14ac:dyDescent="0.4">
      <c r="A46" t="str">
        <f>B46&amp;C46&amp;E46&amp;F46&amp;H46&amp;I46&amp;J46&amp;M46&amp;O46&amp;P46&amp;Q46&amp;R46&amp;S46&amp;T46&amp;U46&amp;V46&amp;W46&amp;X46</f>
        <v>|LEFT:50|LEFT:50|LEFT:50|LEFT:50|LEFT:500|c</v>
      </c>
      <c r="B46" t="s">
        <v>16</v>
      </c>
      <c r="C46" t="s">
        <v>28</v>
      </c>
      <c r="E46" t="s">
        <v>16</v>
      </c>
      <c r="F46" t="s">
        <v>28</v>
      </c>
      <c r="H46" t="s">
        <v>16</v>
      </c>
      <c r="I46" t="s">
        <v>28</v>
      </c>
      <c r="J46" t="s">
        <v>16</v>
      </c>
      <c r="M46" t="s">
        <v>28</v>
      </c>
      <c r="P46" t="s">
        <v>11</v>
      </c>
      <c r="R46" t="s">
        <v>26</v>
      </c>
      <c r="U46" t="s">
        <v>11</v>
      </c>
      <c r="V46" t="s">
        <v>25</v>
      </c>
      <c r="AD46" s="4"/>
      <c r="AE46" s="3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x14ac:dyDescent="0.4">
      <c r="A47" t="str">
        <f>B47&amp;C47&amp;E47&amp;F47&amp;H47&amp;I47&amp;J47&amp;M47&amp;O47&amp;P47&amp;Q47&amp;R47&amp;S47&amp;T47&amp;U47&amp;V47&amp;W47&amp;X47</f>
        <v>|セット|色|コスト|P/T|カード名|</v>
      </c>
      <c r="B47" t="s">
        <v>16</v>
      </c>
      <c r="C47" t="s">
        <v>24</v>
      </c>
      <c r="E47" t="s">
        <v>16</v>
      </c>
      <c r="F47" t="s">
        <v>23</v>
      </c>
      <c r="H47" t="s">
        <v>16</v>
      </c>
      <c r="I47" t="s">
        <v>22</v>
      </c>
      <c r="J47" t="s">
        <v>16</v>
      </c>
      <c r="K47" t="s">
        <v>21</v>
      </c>
      <c r="L47" t="s">
        <v>20</v>
      </c>
      <c r="M47" t="str">
        <f>K47&amp;"/"&amp;L47</f>
        <v>P/T</v>
      </c>
      <c r="P47" t="s">
        <v>11</v>
      </c>
      <c r="R47" t="s">
        <v>18</v>
      </c>
      <c r="U47" t="s">
        <v>11</v>
      </c>
      <c r="AD47" s="4"/>
      <c r="AE47" s="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spans="1:47" x14ac:dyDescent="0.4">
      <c r="A48" t="str">
        <f>B48&amp;C48&amp;E48&amp;F48&amp;H48&amp;I48&amp;J48&amp;M48&amp;O48&amp;P48&amp;Q48&amp;R48&amp;S48&amp;T48&amp;U48&amp;V48&amp;W48&amp;X48</f>
        <v>|HOU|白|12|2/2|《[[不動の歩哨]]》|</v>
      </c>
      <c r="B48" t="s">
        <v>16</v>
      </c>
      <c r="C48" t="str">
        <f>AE48</f>
        <v>HOU</v>
      </c>
      <c r="D48">
        <f>IF(AE48="","",VLOOKUP(C48,[1]tnpl!$Z$1:$AA$11,2,TRUE))</f>
        <v>5</v>
      </c>
      <c r="E48" t="s">
        <v>16</v>
      </c>
      <c r="F48" t="str">
        <f>AF48</f>
        <v>白</v>
      </c>
      <c r="G48">
        <f>IF(AF48="","",VLOOKUP(F48,[1]tnpl!$X$1:$Y$16,2,TRUE))</f>
        <v>1</v>
      </c>
      <c r="H48" t="s">
        <v>16</v>
      </c>
      <c r="I48">
        <f>AH48</f>
        <v>12</v>
      </c>
      <c r="J48" t="s">
        <v>16</v>
      </c>
      <c r="K48">
        <f t="shared" ref="K48" si="14">AS48</f>
        <v>2</v>
      </c>
      <c r="L48">
        <f t="shared" ref="L48" si="15">AT48</f>
        <v>2</v>
      </c>
      <c r="M48" t="str">
        <f>IF(AK48="クリーチャー",K48&amp;"/"&amp;L48,"")</f>
        <v>2/2</v>
      </c>
      <c r="P48" t="s">
        <v>11</v>
      </c>
      <c r="Q48" t="s">
        <v>32</v>
      </c>
      <c r="R48" t="str">
        <f>AI48</f>
        <v>不動の歩哨</v>
      </c>
      <c r="T48" t="s">
        <v>12</v>
      </c>
      <c r="U48" t="s">
        <v>11</v>
      </c>
      <c r="V48" s="6"/>
      <c r="Y48" t="s">
        <v>2354</v>
      </c>
      <c r="AD48" s="4"/>
      <c r="AE48" s="3" t="s">
        <v>2321</v>
      </c>
      <c r="AF48" s="2" t="s">
        <v>37</v>
      </c>
      <c r="AG48" s="2" t="s">
        <v>276</v>
      </c>
      <c r="AH48" s="2">
        <v>12</v>
      </c>
      <c r="AI48" s="2" t="s">
        <v>2352</v>
      </c>
      <c r="AJ48" s="2" t="s">
        <v>2353</v>
      </c>
      <c r="AK48" s="2" t="s">
        <v>4</v>
      </c>
      <c r="AL48" s="2" t="s">
        <v>371</v>
      </c>
      <c r="AM48" s="2" t="s">
        <v>701</v>
      </c>
      <c r="AN48" s="2"/>
      <c r="AO48" s="2" t="s">
        <v>370</v>
      </c>
      <c r="AP48" s="2" t="s">
        <v>2328</v>
      </c>
      <c r="AQ48" s="2"/>
      <c r="AR48" s="2"/>
      <c r="AS48" s="2">
        <v>2</v>
      </c>
      <c r="AT48" s="2">
        <v>2</v>
      </c>
      <c r="AU48" s="2" t="s">
        <v>2354</v>
      </c>
    </row>
    <row r="49" spans="1:47" x14ac:dyDescent="0.4">
      <c r="A49" t="str">
        <f t="shared" ref="A49:A50" si="16">B49&amp;C49&amp;E49&amp;F49&amp;H49&amp;I49&amp;J49&amp;M49&amp;O49&amp;P49&amp;Q49&amp;R49&amp;S49&amp;T49&amp;U49&amp;V49&amp;W49&amp;X49</f>
        <v>|HOU|白|22|6/6|《[[糾弾の天使]]》|</v>
      </c>
      <c r="B49" t="s">
        <v>16</v>
      </c>
      <c r="C49" t="str">
        <f t="shared" ref="C49:C51" si="17">AE49</f>
        <v>HOU</v>
      </c>
      <c r="D49">
        <f>IF(AE49="","",VLOOKUP(C49,[1]tnpl!$Z$1:$AA$11,2,TRUE))</f>
        <v>5</v>
      </c>
      <c r="E49" t="s">
        <v>16</v>
      </c>
      <c r="F49" t="str">
        <f t="shared" ref="F49:F51" si="18">AF49</f>
        <v>白</v>
      </c>
      <c r="G49">
        <f>IF(AF49="","",VLOOKUP(F49,[1]tnpl!$X$1:$Y$16,2,TRUE))</f>
        <v>1</v>
      </c>
      <c r="H49" t="s">
        <v>16</v>
      </c>
      <c r="I49">
        <f t="shared" ref="I49:I51" si="19">AH49</f>
        <v>22</v>
      </c>
      <c r="J49" t="s">
        <v>16</v>
      </c>
      <c r="K49">
        <f t="shared" ref="K49:K51" si="20">AS49</f>
        <v>6</v>
      </c>
      <c r="L49">
        <f t="shared" ref="L49:L51" si="21">AT49</f>
        <v>6</v>
      </c>
      <c r="M49" t="str">
        <f t="shared" ref="M49:M51" si="22">IF(AK49="クリーチャー",K49&amp;"/"&amp;L49,"")</f>
        <v>6/6</v>
      </c>
      <c r="P49" t="s">
        <v>11</v>
      </c>
      <c r="Q49" t="s">
        <v>32</v>
      </c>
      <c r="R49" t="str">
        <f t="shared" ref="R49:R51" si="23">AI49</f>
        <v>糾弾の天使</v>
      </c>
      <c r="T49" t="s">
        <v>12</v>
      </c>
      <c r="U49" t="s">
        <v>11</v>
      </c>
      <c r="V49" s="6"/>
      <c r="Y49" t="s">
        <v>2361</v>
      </c>
      <c r="AD49" s="4"/>
      <c r="AE49" s="3" t="s">
        <v>2321</v>
      </c>
      <c r="AF49" s="2" t="s">
        <v>37</v>
      </c>
      <c r="AG49" s="2" t="s">
        <v>280</v>
      </c>
      <c r="AH49" s="2">
        <v>22</v>
      </c>
      <c r="AI49" s="2" t="s">
        <v>2358</v>
      </c>
      <c r="AJ49" s="2" t="s">
        <v>2359</v>
      </c>
      <c r="AK49" s="2" t="s">
        <v>4</v>
      </c>
      <c r="AL49" s="2" t="s">
        <v>351</v>
      </c>
      <c r="AM49" s="2"/>
      <c r="AN49" s="2"/>
      <c r="AO49" s="2" t="s">
        <v>323</v>
      </c>
      <c r="AP49" s="2" t="s">
        <v>2360</v>
      </c>
      <c r="AQ49" s="2"/>
      <c r="AR49" s="2"/>
      <c r="AS49" s="2">
        <v>6</v>
      </c>
      <c r="AT49" s="2">
        <v>6</v>
      </c>
      <c r="AU49" s="2" t="s">
        <v>2361</v>
      </c>
    </row>
    <row r="50" spans="1:47" x14ac:dyDescent="0.4">
      <c r="A50" t="str">
        <f t="shared" si="16"/>
        <v>|HOU|白|14|4/3|《[[目を開いた者、デジェル]]》|</v>
      </c>
      <c r="B50" t="s">
        <v>16</v>
      </c>
      <c r="C50" t="str">
        <f t="shared" si="17"/>
        <v>HOU</v>
      </c>
      <c r="D50">
        <f>IF(AE50="","",VLOOKUP(C50,[1]tnpl!$Z$1:$AA$11,2,TRUE))</f>
        <v>5</v>
      </c>
      <c r="E50" t="s">
        <v>16</v>
      </c>
      <c r="F50" t="str">
        <f t="shared" si="18"/>
        <v>白</v>
      </c>
      <c r="G50">
        <f>IF(AF50="","",VLOOKUP(F50,[1]tnpl!$X$1:$Y$16,2,TRUE))</f>
        <v>1</v>
      </c>
      <c r="H50" t="s">
        <v>16</v>
      </c>
      <c r="I50">
        <f t="shared" si="19"/>
        <v>14</v>
      </c>
      <c r="J50" t="s">
        <v>16</v>
      </c>
      <c r="K50">
        <f t="shared" si="20"/>
        <v>4</v>
      </c>
      <c r="L50">
        <f t="shared" si="21"/>
        <v>3</v>
      </c>
      <c r="M50" t="str">
        <f t="shared" si="22"/>
        <v>4/3</v>
      </c>
      <c r="P50" t="s">
        <v>11</v>
      </c>
      <c r="Q50" t="s">
        <v>32</v>
      </c>
      <c r="R50" t="str">
        <f t="shared" si="23"/>
        <v>目を開いた者、デジェル</v>
      </c>
      <c r="T50" t="s">
        <v>12</v>
      </c>
      <c r="U50" t="s">
        <v>11</v>
      </c>
      <c r="V50" s="6"/>
      <c r="Y50" t="s">
        <v>2365</v>
      </c>
      <c r="AD50" s="4"/>
      <c r="AE50" s="3" t="s">
        <v>2321</v>
      </c>
      <c r="AF50" s="2" t="s">
        <v>37</v>
      </c>
      <c r="AG50" s="2" t="s">
        <v>280</v>
      </c>
      <c r="AH50" s="2">
        <v>14</v>
      </c>
      <c r="AI50" s="2" t="s">
        <v>2362</v>
      </c>
      <c r="AJ50" s="2" t="s">
        <v>2363</v>
      </c>
      <c r="AK50" s="2" t="s">
        <v>4</v>
      </c>
      <c r="AL50" s="2" t="s">
        <v>371</v>
      </c>
      <c r="AM50" s="2" t="s">
        <v>324</v>
      </c>
      <c r="AN50" s="2"/>
      <c r="AO50" s="2" t="s">
        <v>370</v>
      </c>
      <c r="AP50" s="2" t="s">
        <v>2364</v>
      </c>
      <c r="AQ50" s="2"/>
      <c r="AR50" s="2"/>
      <c r="AS50" s="2">
        <v>4</v>
      </c>
      <c r="AT50" s="2">
        <v>3</v>
      </c>
      <c r="AU50" s="2" t="s">
        <v>2365</v>
      </c>
    </row>
    <row r="51" spans="1:47" x14ac:dyDescent="0.4">
      <c r="A51" t="str">
        <f>B51&amp;C51&amp;E51&amp;F51&amp;H51&amp;I51&amp;J51&amp;M51&amp;O51&amp;P51&amp;Q51&amp;R51&amp;S51&amp;T51&amp;U51&amp;V51&amp;W51&amp;X51</f>
        <v>|HOU|緑|19|4/4|《[[強靭な狩り手]]》|</v>
      </c>
      <c r="B51" t="s">
        <v>16</v>
      </c>
      <c r="C51" t="str">
        <f t="shared" si="17"/>
        <v>HOU</v>
      </c>
      <c r="D51">
        <f>IF(AE51="","",VLOOKUP(C51,[1]tnpl!$Z$1:$AA$11,2,TRUE))</f>
        <v>5</v>
      </c>
      <c r="E51" t="s">
        <v>16</v>
      </c>
      <c r="F51" t="str">
        <f t="shared" si="18"/>
        <v>緑</v>
      </c>
      <c r="G51">
        <f>IF(AF51="","",VLOOKUP(F51,[1]tnpl!$X$1:$Y$16,2,TRUE))</f>
        <v>5</v>
      </c>
      <c r="H51" t="s">
        <v>16</v>
      </c>
      <c r="I51">
        <f t="shared" si="19"/>
        <v>19</v>
      </c>
      <c r="J51" t="s">
        <v>16</v>
      </c>
      <c r="K51">
        <f t="shared" si="20"/>
        <v>4</v>
      </c>
      <c r="L51">
        <f t="shared" si="21"/>
        <v>4</v>
      </c>
      <c r="M51" t="str">
        <f t="shared" si="22"/>
        <v>4/4</v>
      </c>
      <c r="P51" t="s">
        <v>11</v>
      </c>
      <c r="Q51" t="s">
        <v>32</v>
      </c>
      <c r="R51" t="str">
        <f t="shared" si="23"/>
        <v>強靭な狩り手</v>
      </c>
      <c r="T51" t="s">
        <v>12</v>
      </c>
      <c r="U51" t="s">
        <v>11</v>
      </c>
      <c r="V51" s="6"/>
      <c r="Y51" t="s">
        <v>2368</v>
      </c>
      <c r="AD51" s="4"/>
      <c r="AE51" s="3" t="s">
        <v>2321</v>
      </c>
      <c r="AF51" s="2" t="s">
        <v>58</v>
      </c>
      <c r="AG51" s="2" t="s">
        <v>272</v>
      </c>
      <c r="AH51" s="2">
        <v>19</v>
      </c>
      <c r="AI51" s="2" t="s">
        <v>2366</v>
      </c>
      <c r="AJ51" s="2" t="s">
        <v>2367</v>
      </c>
      <c r="AK51" s="2" t="s">
        <v>4</v>
      </c>
      <c r="AL51" s="2" t="s">
        <v>1995</v>
      </c>
      <c r="AM51" s="2"/>
      <c r="AN51" s="2"/>
      <c r="AO51" s="2" t="s">
        <v>2368</v>
      </c>
      <c r="AP51" s="2"/>
      <c r="AQ51" s="2"/>
      <c r="AR51" s="2"/>
      <c r="AS51" s="2">
        <v>4</v>
      </c>
      <c r="AT51" s="2">
        <v>4</v>
      </c>
      <c r="AU51" s="2" t="s">
        <v>2368</v>
      </c>
    </row>
    <row r="53" spans="1:47" x14ac:dyDescent="0.4">
      <c r="A53" t="s">
        <v>2489</v>
      </c>
      <c r="V53" s="6"/>
      <c r="AD53" s="4"/>
      <c r="AE53" s="3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x14ac:dyDescent="0.4">
      <c r="A54" t="str">
        <f>B54&amp;C54&amp;E54&amp;F54&amp;H54&amp;I54&amp;J54&amp;M54&amp;O54&amp;P54&amp;Q54&amp;R54&amp;S54&amp;T54&amp;U54&amp;V54&amp;W54&amp;X54</f>
        <v>|LEFT:50|LEFT:50|LEFT:50|LEFT:50|LEFT:500|c</v>
      </c>
      <c r="B54" t="s">
        <v>16</v>
      </c>
      <c r="C54" t="s">
        <v>28</v>
      </c>
      <c r="E54" t="s">
        <v>16</v>
      </c>
      <c r="F54" t="s">
        <v>28</v>
      </c>
      <c r="H54" t="s">
        <v>16</v>
      </c>
      <c r="I54" t="s">
        <v>28</v>
      </c>
      <c r="J54" t="s">
        <v>16</v>
      </c>
      <c r="M54" t="s">
        <v>28</v>
      </c>
      <c r="P54" t="s">
        <v>11</v>
      </c>
      <c r="R54" t="s">
        <v>26</v>
      </c>
      <c r="U54" t="s">
        <v>11</v>
      </c>
      <c r="V54" t="s">
        <v>25</v>
      </c>
      <c r="AD54" s="4"/>
      <c r="AE54" s="3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x14ac:dyDescent="0.4">
      <c r="A55" t="str">
        <f>B55&amp;C55&amp;E55&amp;F55&amp;H55&amp;I55&amp;J55&amp;M55&amp;O55&amp;P55&amp;Q55&amp;R55&amp;S55&amp;T55&amp;U55&amp;V55&amp;W55&amp;X55</f>
        <v>|セット|色|コスト|P/T|カード名|</v>
      </c>
      <c r="B55" t="s">
        <v>16</v>
      </c>
      <c r="C55" t="s">
        <v>24</v>
      </c>
      <c r="E55" t="s">
        <v>16</v>
      </c>
      <c r="F55" t="s">
        <v>23</v>
      </c>
      <c r="H55" t="s">
        <v>16</v>
      </c>
      <c r="I55" t="s">
        <v>22</v>
      </c>
      <c r="J55" t="s">
        <v>16</v>
      </c>
      <c r="K55" t="s">
        <v>21</v>
      </c>
      <c r="L55" t="s">
        <v>20</v>
      </c>
      <c r="M55" t="str">
        <f>K55&amp;"/"&amp;L55</f>
        <v>P/T</v>
      </c>
      <c r="P55" t="s">
        <v>11</v>
      </c>
      <c r="R55" t="s">
        <v>18</v>
      </c>
      <c r="U55" t="s">
        <v>11</v>
      </c>
      <c r="AD55" s="4"/>
      <c r="AE55" s="3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x14ac:dyDescent="0.4">
      <c r="A56" t="str">
        <f>B56&amp;C56&amp;E56&amp;F56&amp;H56&amp;I56&amp;J56&amp;M56&amp;O56&amp;P56&amp;Q56&amp;R56&amp;S56&amp;T56&amp;U56&amp;V56&amp;W56&amp;X56</f>
        <v>|XLN|白|17|3/3|《[[不動のアルマサウルス]]》|</v>
      </c>
      <c r="B56" t="s">
        <v>16</v>
      </c>
      <c r="C56" t="str">
        <f>AE56</f>
        <v>XLN</v>
      </c>
      <c r="D56">
        <f>IF(AE56="","",VLOOKUP(C56,[1]tnpl!$Z$1:$AA$11,2,TRUE))</f>
        <v>4</v>
      </c>
      <c r="E56" t="s">
        <v>16</v>
      </c>
      <c r="F56" t="str">
        <f>AF56</f>
        <v>白</v>
      </c>
      <c r="G56">
        <f>IF(AF56="","",VLOOKUP(F56,[1]tnpl!$X$1:$Y$16,2,TRUE))</f>
        <v>1</v>
      </c>
      <c r="H56" t="s">
        <v>16</v>
      </c>
      <c r="I56">
        <f>AH56</f>
        <v>17</v>
      </c>
      <c r="J56" t="s">
        <v>16</v>
      </c>
      <c r="K56">
        <f t="shared" ref="K56:K61" si="24">AS56</f>
        <v>3</v>
      </c>
      <c r="L56">
        <f t="shared" ref="L56:L61" si="25">AT56</f>
        <v>3</v>
      </c>
      <c r="M56" t="str">
        <f>IF(AK56="クリーチャー",K56&amp;"/"&amp;L56,"")</f>
        <v>3/3</v>
      </c>
      <c r="P56" t="s">
        <v>11</v>
      </c>
      <c r="Q56" t="s">
        <v>32</v>
      </c>
      <c r="R56" t="str">
        <f>AI56</f>
        <v>不動のアルマサウルス</v>
      </c>
      <c r="T56" t="s">
        <v>12</v>
      </c>
      <c r="U56" t="s">
        <v>11</v>
      </c>
      <c r="V56" s="6"/>
      <c r="Y56" t="s">
        <v>2354</v>
      </c>
      <c r="AD56" s="4"/>
      <c r="AE56" s="3" t="s">
        <v>2485</v>
      </c>
      <c r="AF56" s="2" t="s">
        <v>37</v>
      </c>
      <c r="AG56" s="2" t="s">
        <v>276</v>
      </c>
      <c r="AH56" s="2">
        <v>17</v>
      </c>
      <c r="AI56" s="2" t="s">
        <v>2451</v>
      </c>
      <c r="AJ56" s="2" t="s">
        <v>2452</v>
      </c>
      <c r="AK56" s="2" t="s">
        <v>4</v>
      </c>
      <c r="AL56" s="2" t="s">
        <v>2453</v>
      </c>
      <c r="AM56" s="2"/>
      <c r="AN56" s="2"/>
      <c r="AO56" s="2" t="s">
        <v>2454</v>
      </c>
      <c r="AP56" s="2" t="s">
        <v>2455</v>
      </c>
      <c r="AQ56" s="2"/>
      <c r="AR56" s="2"/>
      <c r="AS56" s="2">
        <v>3</v>
      </c>
      <c r="AT56" s="2">
        <v>3</v>
      </c>
      <c r="AU56" s="2" t="s">
        <v>2456</v>
      </c>
    </row>
    <row r="57" spans="1:47" x14ac:dyDescent="0.4">
      <c r="A57" t="str">
        <f t="shared" ref="A57:A58" si="26">B57&amp;C57&amp;E57&amp;F57&amp;H57&amp;I57&amp;J57&amp;M57&amp;O57&amp;P57&amp;Q57&amp;R57&amp;S57&amp;T57&amp;U57&amp;V57&amp;W57&amp;X57</f>
        <v>|XLN|白|14|4/4|《[[薄暮の賛美者]]》|</v>
      </c>
      <c r="B57" t="s">
        <v>16</v>
      </c>
      <c r="C57" t="str">
        <f t="shared" ref="C57:C58" si="27">AE57</f>
        <v>XLN</v>
      </c>
      <c r="D57">
        <f>IF(AE57="","",VLOOKUP(C57,[1]tnpl!$Z$1:$AA$11,2,TRUE))</f>
        <v>4</v>
      </c>
      <c r="E57" t="s">
        <v>16</v>
      </c>
      <c r="F57" t="str">
        <f t="shared" ref="F57:F58" si="28">AF57</f>
        <v>白</v>
      </c>
      <c r="G57">
        <f>IF(AF57="","",VLOOKUP(F57,[1]tnpl!$X$1:$Y$16,2,TRUE))</f>
        <v>1</v>
      </c>
      <c r="H57" t="s">
        <v>16</v>
      </c>
      <c r="I57">
        <f t="shared" ref="I57:I58" si="29">AH57</f>
        <v>14</v>
      </c>
      <c r="J57" t="s">
        <v>16</v>
      </c>
      <c r="K57">
        <f t="shared" ref="K57:K58" si="30">AS57</f>
        <v>4</v>
      </c>
      <c r="L57">
        <f t="shared" ref="L57:L58" si="31">AT57</f>
        <v>4</v>
      </c>
      <c r="M57" t="str">
        <f t="shared" ref="M57:M58" si="32">IF(AK57="クリーチャー",K57&amp;"/"&amp;L57,"")</f>
        <v>4/4</v>
      </c>
      <c r="P57" t="s">
        <v>11</v>
      </c>
      <c r="Q57" t="s">
        <v>32</v>
      </c>
      <c r="R57" t="str">
        <f t="shared" ref="R57:R58" si="33">AI57</f>
        <v>薄暮の賛美者</v>
      </c>
      <c r="T57" t="s">
        <v>12</v>
      </c>
      <c r="U57" t="s">
        <v>11</v>
      </c>
      <c r="V57" s="6"/>
      <c r="Y57" t="s">
        <v>2361</v>
      </c>
      <c r="AD57" s="4"/>
      <c r="AE57" s="3" t="s">
        <v>2485</v>
      </c>
      <c r="AF57" s="2" t="s">
        <v>37</v>
      </c>
      <c r="AG57" s="2" t="s">
        <v>272</v>
      </c>
      <c r="AH57" s="2">
        <v>14</v>
      </c>
      <c r="AI57" s="2" t="s">
        <v>2491</v>
      </c>
      <c r="AJ57" s="2" t="s">
        <v>2492</v>
      </c>
      <c r="AK57" s="2" t="s">
        <v>4</v>
      </c>
      <c r="AL57" s="2" t="s">
        <v>2493</v>
      </c>
      <c r="AM57" s="2" t="s">
        <v>2494</v>
      </c>
      <c r="AN57" s="2"/>
      <c r="AO57" s="2" t="s">
        <v>2495</v>
      </c>
      <c r="AP57" s="2" t="s">
        <v>2496</v>
      </c>
      <c r="AQ57" s="2"/>
      <c r="AR57" s="2"/>
      <c r="AS57" s="2">
        <v>4</v>
      </c>
      <c r="AT57" s="2">
        <v>4</v>
      </c>
      <c r="AU57" s="2" t="s">
        <v>2515</v>
      </c>
    </row>
    <row r="58" spans="1:47" x14ac:dyDescent="0.4">
      <c r="A58" t="str">
        <f t="shared" si="26"/>
        <v>|XLN|白|15|4/4|《[[再誕の司教]]》|</v>
      </c>
      <c r="B58" t="s">
        <v>16</v>
      </c>
      <c r="C58" t="str">
        <f t="shared" si="27"/>
        <v>XLN</v>
      </c>
      <c r="D58">
        <f>IF(AE58="","",VLOOKUP(C58,[1]tnpl!$Z$1:$AA$11,2,TRUE))</f>
        <v>4</v>
      </c>
      <c r="E58" t="s">
        <v>16</v>
      </c>
      <c r="F58" t="str">
        <f t="shared" si="28"/>
        <v>白</v>
      </c>
      <c r="G58">
        <f>IF(AF58="","",VLOOKUP(F58,[1]tnpl!$X$1:$Y$16,2,TRUE))</f>
        <v>1</v>
      </c>
      <c r="H58" t="s">
        <v>16</v>
      </c>
      <c r="I58">
        <f t="shared" si="29"/>
        <v>15</v>
      </c>
      <c r="J58" t="s">
        <v>16</v>
      </c>
      <c r="K58">
        <f t="shared" si="30"/>
        <v>4</v>
      </c>
      <c r="L58">
        <f t="shared" si="31"/>
        <v>4</v>
      </c>
      <c r="M58" t="str">
        <f t="shared" si="32"/>
        <v>4/4</v>
      </c>
      <c r="P58" t="s">
        <v>11</v>
      </c>
      <c r="Q58" t="s">
        <v>32</v>
      </c>
      <c r="R58" t="str">
        <f t="shared" si="33"/>
        <v>再誕の司教</v>
      </c>
      <c r="T58" t="s">
        <v>12</v>
      </c>
      <c r="U58" t="s">
        <v>11</v>
      </c>
      <c r="V58" s="6"/>
      <c r="Y58" t="s">
        <v>2365</v>
      </c>
      <c r="AD58" s="4"/>
      <c r="AE58" s="3" t="s">
        <v>2485</v>
      </c>
      <c r="AF58" s="2" t="s">
        <v>37</v>
      </c>
      <c r="AG58" s="2" t="s">
        <v>7</v>
      </c>
      <c r="AH58" s="2">
        <v>15</v>
      </c>
      <c r="AI58" s="2" t="s">
        <v>2497</v>
      </c>
      <c r="AJ58" s="2" t="s">
        <v>2498</v>
      </c>
      <c r="AK58" s="2" t="s">
        <v>4</v>
      </c>
      <c r="AL58" s="2" t="s">
        <v>2493</v>
      </c>
      <c r="AM58" s="2" t="s">
        <v>701</v>
      </c>
      <c r="AN58" s="2"/>
      <c r="AO58" s="2" t="s">
        <v>2454</v>
      </c>
      <c r="AP58" s="2" t="s">
        <v>2499</v>
      </c>
      <c r="AQ58" s="2"/>
      <c r="AR58" s="2"/>
      <c r="AS58" s="2">
        <v>4</v>
      </c>
      <c r="AT58" s="2">
        <v>4</v>
      </c>
      <c r="AU58" s="2" t="s">
        <v>2516</v>
      </c>
    </row>
    <row r="59" spans="1:47" x14ac:dyDescent="0.4">
      <c r="A59" t="str">
        <f t="shared" ref="A59:A60" si="34">B59&amp;C59&amp;E59&amp;F59&amp;H59&amp;I59&amp;J59&amp;M59&amp;O59&amp;P59&amp;Q59&amp;R59&amp;S59&amp;T59&amp;U59&amp;V59&amp;W59&amp;X59</f>
        <v>|XLN|白黒|19|7/7|《[[マガーンの鏖殺者、ヴォーナ]]》|</v>
      </c>
      <c r="B59" t="s">
        <v>16</v>
      </c>
      <c r="C59" t="str">
        <f t="shared" ref="C59:C61" si="35">AE59</f>
        <v>XLN</v>
      </c>
      <c r="D59">
        <f>IF(AE59="","",VLOOKUP(C59,[1]tnpl!$Z$1:$AA$11,2,TRUE))</f>
        <v>4</v>
      </c>
      <c r="E59" t="s">
        <v>16</v>
      </c>
      <c r="F59" t="str">
        <f t="shared" ref="F59:F61" si="36">AF59</f>
        <v>白黒</v>
      </c>
      <c r="G59">
        <f>IF(AF59="","",VLOOKUP(F59,[1]tnpl!$X$1:$Y$16,2,TRUE))</f>
        <v>11</v>
      </c>
      <c r="H59" t="s">
        <v>16</v>
      </c>
      <c r="I59">
        <f t="shared" ref="I59:I61" si="37">AH59</f>
        <v>19</v>
      </c>
      <c r="J59" t="s">
        <v>16</v>
      </c>
      <c r="K59">
        <f t="shared" si="24"/>
        <v>7</v>
      </c>
      <c r="L59">
        <f t="shared" si="25"/>
        <v>7</v>
      </c>
      <c r="M59" t="str">
        <f t="shared" ref="M59:M61" si="38">IF(AK59="クリーチャー",K59&amp;"/"&amp;L59,"")</f>
        <v>7/7</v>
      </c>
      <c r="P59" t="s">
        <v>11</v>
      </c>
      <c r="Q59" t="s">
        <v>32</v>
      </c>
      <c r="R59" t="str">
        <f t="shared" ref="R59:R61" si="39">AI59</f>
        <v>マガーンの鏖殺者、ヴォーナ</v>
      </c>
      <c r="T59" t="s">
        <v>12</v>
      </c>
      <c r="U59" t="s">
        <v>11</v>
      </c>
      <c r="V59" s="6"/>
      <c r="Y59" t="s">
        <v>2361</v>
      </c>
      <c r="AD59" s="4"/>
      <c r="AE59" s="3" t="s">
        <v>2485</v>
      </c>
      <c r="AF59" s="2" t="s">
        <v>157</v>
      </c>
      <c r="AG59" s="2" t="s">
        <v>280</v>
      </c>
      <c r="AH59" s="2">
        <v>19</v>
      </c>
      <c r="AI59" s="2" t="s">
        <v>2500</v>
      </c>
      <c r="AJ59" s="2" t="s">
        <v>2501</v>
      </c>
      <c r="AK59" s="2" t="s">
        <v>4</v>
      </c>
      <c r="AL59" s="2" t="s">
        <v>2493</v>
      </c>
      <c r="AM59" s="2" t="s">
        <v>2502</v>
      </c>
      <c r="AN59" s="2"/>
      <c r="AO59" s="2" t="s">
        <v>2503</v>
      </c>
      <c r="AP59" s="2" t="s">
        <v>2504</v>
      </c>
      <c r="AQ59" s="2"/>
      <c r="AR59" s="2"/>
      <c r="AS59" s="2">
        <v>7</v>
      </c>
      <c r="AT59" s="2">
        <v>7</v>
      </c>
      <c r="AU59" s="2" t="s">
        <v>2517</v>
      </c>
    </row>
    <row r="60" spans="1:47" x14ac:dyDescent="0.4">
      <c r="A60" t="str">
        <f t="shared" si="34"/>
        <v>|XLN|赤緑白|30|10/10|《[[太陽の化身、ギシャス]]》|</v>
      </c>
      <c r="B60" t="s">
        <v>16</v>
      </c>
      <c r="C60" t="str">
        <f t="shared" si="35"/>
        <v>XLN</v>
      </c>
      <c r="D60">
        <f>IF(AE60="","",VLOOKUP(C60,[1]tnpl!$Z$1:$AA$11,2,TRUE))</f>
        <v>4</v>
      </c>
      <c r="E60" t="s">
        <v>16</v>
      </c>
      <c r="F60" t="str">
        <f t="shared" si="36"/>
        <v>赤緑白</v>
      </c>
      <c r="G60">
        <f>IF(AF60="","",VLOOKUP(F60,[1]tnpl!$X$1:$Y$16,2,TRUE))</f>
        <v>9</v>
      </c>
      <c r="H60" t="s">
        <v>16</v>
      </c>
      <c r="I60">
        <f t="shared" si="37"/>
        <v>30</v>
      </c>
      <c r="J60" t="s">
        <v>16</v>
      </c>
      <c r="K60">
        <f t="shared" si="24"/>
        <v>10</v>
      </c>
      <c r="L60">
        <f t="shared" si="25"/>
        <v>10</v>
      </c>
      <c r="M60" t="str">
        <f t="shared" si="38"/>
        <v>10/10</v>
      </c>
      <c r="P60" t="s">
        <v>11</v>
      </c>
      <c r="Q60" t="s">
        <v>32</v>
      </c>
      <c r="R60" t="str">
        <f t="shared" si="39"/>
        <v>太陽の化身、ギシャス</v>
      </c>
      <c r="T60" t="s">
        <v>12</v>
      </c>
      <c r="U60" t="s">
        <v>11</v>
      </c>
      <c r="V60" s="6"/>
      <c r="Y60" t="s">
        <v>2365</v>
      </c>
      <c r="AD60" s="4"/>
      <c r="AE60" s="3" t="s">
        <v>2485</v>
      </c>
      <c r="AF60" s="2" t="s">
        <v>2505</v>
      </c>
      <c r="AG60" s="2" t="s">
        <v>280</v>
      </c>
      <c r="AH60" s="2">
        <v>30</v>
      </c>
      <c r="AI60" s="2" t="s">
        <v>2506</v>
      </c>
      <c r="AJ60" s="2" t="s">
        <v>2507</v>
      </c>
      <c r="AK60" s="2" t="s">
        <v>4</v>
      </c>
      <c r="AL60" s="2" t="s">
        <v>2453</v>
      </c>
      <c r="AM60" s="2" t="s">
        <v>2508</v>
      </c>
      <c r="AN60" s="2"/>
      <c r="AO60" s="2" t="s">
        <v>2509</v>
      </c>
      <c r="AP60" s="2" t="s">
        <v>2510</v>
      </c>
      <c r="AQ60" s="2"/>
      <c r="AR60" s="2"/>
      <c r="AS60" s="2">
        <v>10</v>
      </c>
      <c r="AT60" s="2">
        <v>10</v>
      </c>
      <c r="AU60" s="2" t="s">
        <v>2518</v>
      </c>
    </row>
    <row r="61" spans="1:47" x14ac:dyDescent="0.4">
      <c r="A61" t="str">
        <f>B61&amp;C61&amp;E61&amp;F61&amp;H61&amp;I61&amp;J61&amp;M61&amp;O61&amp;P61&amp;Q61&amp;R61&amp;S61&amp;T61&amp;U61&amp;V61&amp;W61&amp;X61</f>
        <v>|XLN|無色|31|4/6|《[[薄暮軍団の弩級艦]]》|</v>
      </c>
      <c r="B61" t="s">
        <v>16</v>
      </c>
      <c r="C61" t="str">
        <f t="shared" si="35"/>
        <v>XLN</v>
      </c>
      <c r="D61">
        <f>IF(AE61="","",VLOOKUP(C61,[1]tnpl!$Z$1:$AA$11,2,TRUE))</f>
        <v>4</v>
      </c>
      <c r="E61" t="s">
        <v>16</v>
      </c>
      <c r="F61" t="str">
        <f t="shared" si="36"/>
        <v>無色</v>
      </c>
      <c r="G61">
        <f>IF(AF61="","",VLOOKUP(F61,[1]tnpl!$X$1:$Y$16,2,TRUE))</f>
        <v>16</v>
      </c>
      <c r="H61" t="s">
        <v>16</v>
      </c>
      <c r="I61">
        <f t="shared" si="37"/>
        <v>31</v>
      </c>
      <c r="J61" t="s">
        <v>16</v>
      </c>
      <c r="K61">
        <f t="shared" si="24"/>
        <v>4</v>
      </c>
      <c r="L61">
        <f t="shared" si="25"/>
        <v>6</v>
      </c>
      <c r="M61" t="str">
        <f t="shared" si="38"/>
        <v>4/6</v>
      </c>
      <c r="P61" t="s">
        <v>11</v>
      </c>
      <c r="Q61" t="s">
        <v>32</v>
      </c>
      <c r="R61" t="str">
        <f t="shared" si="39"/>
        <v>薄暮軍団の弩級艦</v>
      </c>
      <c r="T61" t="s">
        <v>12</v>
      </c>
      <c r="U61" t="s">
        <v>11</v>
      </c>
      <c r="V61" s="6"/>
      <c r="Y61" t="s">
        <v>2368</v>
      </c>
      <c r="AD61" s="4"/>
      <c r="AE61" s="3" t="s">
        <v>2485</v>
      </c>
      <c r="AF61" s="2" t="s">
        <v>50</v>
      </c>
      <c r="AG61" s="2" t="s">
        <v>276</v>
      </c>
      <c r="AH61" s="2">
        <v>31</v>
      </c>
      <c r="AI61" s="2" t="s">
        <v>2511</v>
      </c>
      <c r="AJ61" s="2" t="s">
        <v>2512</v>
      </c>
      <c r="AK61" s="2" t="s">
        <v>4</v>
      </c>
      <c r="AL61" s="2" t="s">
        <v>2513</v>
      </c>
      <c r="AM61" s="2"/>
      <c r="AN61" s="2"/>
      <c r="AO61" s="2" t="s">
        <v>2454</v>
      </c>
      <c r="AP61" s="2" t="s">
        <v>2514</v>
      </c>
      <c r="AQ61" s="2"/>
      <c r="AR61" s="2"/>
      <c r="AS61" s="2">
        <v>4</v>
      </c>
      <c r="AT61" s="2">
        <v>6</v>
      </c>
      <c r="AU61" s="2" t="s">
        <v>2519</v>
      </c>
    </row>
    <row r="63" spans="1:47" x14ac:dyDescent="0.4">
      <c r="A63" t="s">
        <v>363</v>
      </c>
      <c r="V63" s="6"/>
    </row>
    <row r="64" spans="1:47" x14ac:dyDescent="0.4">
      <c r="A64" t="str">
        <f t="shared" ref="A64:A72" si="40">B64&amp;C64&amp;E64&amp;F64&amp;H64&amp;I64&amp;J64&amp;M64&amp;N64&amp;O64&amp;P64&amp;Q64&amp;R64&amp;S64&amp;T64&amp;U64&amp;V64&amp;W64&amp;X64</f>
        <v>|LEFT:50|LEFT:50|LEFT:50|LEFT:50|LEFT:300|LEFT:500|c</v>
      </c>
      <c r="B64" t="s">
        <v>16</v>
      </c>
      <c r="C64" t="s">
        <v>28</v>
      </c>
      <c r="E64" t="s">
        <v>16</v>
      </c>
      <c r="F64" t="s">
        <v>28</v>
      </c>
      <c r="H64" t="s">
        <v>16</v>
      </c>
      <c r="I64" t="s">
        <v>28</v>
      </c>
      <c r="J64" t="s">
        <v>16</v>
      </c>
      <c r="M64" t="s">
        <v>28</v>
      </c>
      <c r="N64" t="s">
        <v>11</v>
      </c>
      <c r="O64" t="s">
        <v>362</v>
      </c>
      <c r="Q64" t="s">
        <v>11</v>
      </c>
      <c r="S64" t="s">
        <v>26</v>
      </c>
      <c r="V64" t="s">
        <v>11</v>
      </c>
      <c r="W64" t="s">
        <v>25</v>
      </c>
    </row>
    <row r="65" spans="1:47" x14ac:dyDescent="0.4">
      <c r="A65" t="str">
        <f t="shared" si="40"/>
        <v>|セット|色|コスト|P/T|能力|カード名|</v>
      </c>
      <c r="B65" t="s">
        <v>16</v>
      </c>
      <c r="C65" t="s">
        <v>24</v>
      </c>
      <c r="E65" t="s">
        <v>16</v>
      </c>
      <c r="F65" t="s">
        <v>23</v>
      </c>
      <c r="H65" t="s">
        <v>16</v>
      </c>
      <c r="I65" t="s">
        <v>22</v>
      </c>
      <c r="J65" t="s">
        <v>16</v>
      </c>
      <c r="K65" t="s">
        <v>21</v>
      </c>
      <c r="L65" t="s">
        <v>20</v>
      </c>
      <c r="M65" t="str">
        <f>K65&amp;"/"&amp;L65</f>
        <v>P/T</v>
      </c>
      <c r="N65" t="s">
        <v>11</v>
      </c>
      <c r="O65" t="s">
        <v>19</v>
      </c>
      <c r="Q65" t="s">
        <v>11</v>
      </c>
      <c r="S65" t="s">
        <v>18</v>
      </c>
      <c r="V65" t="s">
        <v>11</v>
      </c>
    </row>
    <row r="66" spans="1:47" x14ac:dyDescent="0.4">
      <c r="A66" t="str">
        <f t="shared" si="40"/>
        <v>|BFZ|白|10|1/2|各クリーチャー&amp;br;結集：ターン終了時まで|《[[マキンディの巡回兵]]》|</v>
      </c>
      <c r="B66" t="s">
        <v>16</v>
      </c>
      <c r="C66" t="s">
        <v>123</v>
      </c>
      <c r="D66">
        <v>2</v>
      </c>
      <c r="E66" t="s">
        <v>16</v>
      </c>
      <c r="F66" t="s">
        <v>37</v>
      </c>
      <c r="G66">
        <v>1</v>
      </c>
      <c r="H66" t="s">
        <v>16</v>
      </c>
      <c r="I66">
        <v>10</v>
      </c>
      <c r="J66" t="s">
        <v>16</v>
      </c>
      <c r="K66">
        <v>1</v>
      </c>
      <c r="L66">
        <v>2</v>
      </c>
      <c r="M66" t="s">
        <v>343</v>
      </c>
      <c r="N66" t="s">
        <v>11</v>
      </c>
      <c r="O66" t="s">
        <v>216</v>
      </c>
      <c r="P66" t="s">
        <v>361</v>
      </c>
      <c r="Q66" t="s">
        <v>11</v>
      </c>
      <c r="R66" t="s">
        <v>13</v>
      </c>
      <c r="S66" t="s">
        <v>360</v>
      </c>
      <c r="U66" t="s">
        <v>12</v>
      </c>
      <c r="V66" s="6" t="s">
        <v>11</v>
      </c>
      <c r="Y66" s="5" t="s">
        <v>359</v>
      </c>
      <c r="AD66" s="4">
        <v>253</v>
      </c>
      <c r="AE66" s="3" t="s">
        <v>123</v>
      </c>
      <c r="AF66" s="2" t="s">
        <v>37</v>
      </c>
      <c r="AG66" s="2" t="s">
        <v>276</v>
      </c>
      <c r="AH66" s="2">
        <v>10</v>
      </c>
      <c r="AI66" s="2" t="s">
        <v>360</v>
      </c>
      <c r="AJ66" s="2" t="s">
        <v>4</v>
      </c>
      <c r="AK66" s="2"/>
      <c r="AL66" s="2">
        <v>1</v>
      </c>
      <c r="AM66" s="2">
        <v>2</v>
      </c>
      <c r="AN66" s="2" t="s">
        <v>359</v>
      </c>
    </row>
    <row r="67" spans="1:47" x14ac:dyDescent="0.4">
      <c r="A67" t="str">
        <f t="shared" si="40"/>
        <v>|BFZ|緑白|15|1/1|自分のみ&amp;br;攻撃時：同盟者が3体ならターン終了時まで|《[[古参の戦導者]]》|</v>
      </c>
      <c r="B67" t="s">
        <v>16</v>
      </c>
      <c r="C67" t="s">
        <v>123</v>
      </c>
      <c r="D67">
        <v>2</v>
      </c>
      <c r="E67" t="s">
        <v>16</v>
      </c>
      <c r="F67" t="s">
        <v>159</v>
      </c>
      <c r="G67">
        <v>10</v>
      </c>
      <c r="H67" t="s">
        <v>16</v>
      </c>
      <c r="I67">
        <v>15</v>
      </c>
      <c r="J67" t="s">
        <v>16</v>
      </c>
      <c r="K67">
        <v>1</v>
      </c>
      <c r="L67">
        <v>1</v>
      </c>
      <c r="M67" t="s">
        <v>358</v>
      </c>
      <c r="N67" t="s">
        <v>11</v>
      </c>
      <c r="O67" t="s">
        <v>223</v>
      </c>
      <c r="P67" t="s">
        <v>357</v>
      </c>
      <c r="Q67" t="s">
        <v>11</v>
      </c>
      <c r="R67" t="s">
        <v>13</v>
      </c>
      <c r="S67" t="s">
        <v>356</v>
      </c>
      <c r="U67" t="s">
        <v>12</v>
      </c>
      <c r="V67" s="6" t="s">
        <v>11</v>
      </c>
      <c r="Y67" s="5" t="s">
        <v>355</v>
      </c>
      <c r="AD67" s="4">
        <v>439</v>
      </c>
      <c r="AE67" s="3" t="s">
        <v>123</v>
      </c>
      <c r="AF67" s="2" t="s">
        <v>159</v>
      </c>
      <c r="AG67" s="2" t="s">
        <v>7</v>
      </c>
      <c r="AH67" s="2">
        <v>15</v>
      </c>
      <c r="AI67" s="2" t="s">
        <v>356</v>
      </c>
      <c r="AJ67" s="2" t="s">
        <v>4</v>
      </c>
      <c r="AK67" s="2"/>
      <c r="AL67" s="2">
        <v>1</v>
      </c>
      <c r="AM67" s="2">
        <v>1</v>
      </c>
      <c r="AN67" s="2" t="s">
        <v>355</v>
      </c>
    </row>
    <row r="68" spans="1:47" x14ac:dyDescent="0.4">
      <c r="A68" t="str">
        <f t="shared" si="40"/>
        <v>|EMN|白|1|3/5|各エルドラージ&amp;br;このカードがいる間|《[[肉体からの解放者]]》|</v>
      </c>
      <c r="B68" t="s">
        <v>16</v>
      </c>
      <c r="C68" t="s">
        <v>9</v>
      </c>
      <c r="D68">
        <v>5</v>
      </c>
      <c r="E68" t="s">
        <v>16</v>
      </c>
      <c r="F68" t="s">
        <v>37</v>
      </c>
      <c r="G68">
        <v>1</v>
      </c>
      <c r="H68" t="s">
        <v>16</v>
      </c>
      <c r="I68">
        <v>1</v>
      </c>
      <c r="J68" t="s">
        <v>16</v>
      </c>
      <c r="K68">
        <v>3</v>
      </c>
      <c r="L68">
        <v>5</v>
      </c>
      <c r="M68" t="s">
        <v>347</v>
      </c>
      <c r="N68" t="s">
        <v>11</v>
      </c>
      <c r="O68" t="s">
        <v>346</v>
      </c>
      <c r="P68" t="s">
        <v>328</v>
      </c>
      <c r="Q68" t="s">
        <v>11</v>
      </c>
      <c r="R68" t="s">
        <v>13</v>
      </c>
      <c r="S68" t="s">
        <v>345</v>
      </c>
      <c r="U68" t="s">
        <v>12</v>
      </c>
      <c r="V68" s="6" t="s">
        <v>11</v>
      </c>
      <c r="Y68" s="5" t="s">
        <v>344</v>
      </c>
      <c r="AD68" s="4">
        <v>760</v>
      </c>
      <c r="AE68" s="3" t="s">
        <v>9</v>
      </c>
      <c r="AF68" s="2" t="s">
        <v>37</v>
      </c>
      <c r="AG68" s="2" t="s">
        <v>272</v>
      </c>
      <c r="AH68" s="2">
        <v>1</v>
      </c>
      <c r="AI68" s="2" t="s">
        <v>345</v>
      </c>
      <c r="AJ68" s="2" t="s">
        <v>4</v>
      </c>
      <c r="AK68" s="2"/>
      <c r="AL68" s="2">
        <v>3</v>
      </c>
      <c r="AM68" s="2">
        <v>5</v>
      </c>
      <c r="AN68" s="2" t="s">
        <v>344</v>
      </c>
    </row>
    <row r="69" spans="1:47" x14ac:dyDescent="0.4">
      <c r="A69" t="str">
        <f t="shared" si="40"/>
        <v>|KLD|無色|4|1/2|自分のみ&amp;br;白ジェム3マッチ：次ターンまで|《[[砦のマストドン]]》|</v>
      </c>
      <c r="B69" t="s">
        <v>16</v>
      </c>
      <c r="C69" t="s">
        <v>51</v>
      </c>
      <c r="D69">
        <v>6</v>
      </c>
      <c r="E69" t="s">
        <v>16</v>
      </c>
      <c r="F69" t="s">
        <v>50</v>
      </c>
      <c r="G69">
        <v>16</v>
      </c>
      <c r="H69" t="s">
        <v>16</v>
      </c>
      <c r="I69">
        <v>4</v>
      </c>
      <c r="J69" t="s">
        <v>16</v>
      </c>
      <c r="K69">
        <v>1</v>
      </c>
      <c r="L69">
        <v>2</v>
      </c>
      <c r="M69" t="s">
        <v>343</v>
      </c>
      <c r="N69" t="s">
        <v>11</v>
      </c>
      <c r="O69" t="s">
        <v>338</v>
      </c>
      <c r="P69" t="s">
        <v>342</v>
      </c>
      <c r="Q69" t="s">
        <v>11</v>
      </c>
      <c r="R69" t="s">
        <v>13</v>
      </c>
      <c r="S69" t="s">
        <v>341</v>
      </c>
      <c r="U69" t="s">
        <v>12</v>
      </c>
      <c r="V69" s="6" t="s">
        <v>11</v>
      </c>
      <c r="Y69" s="5" t="s">
        <v>340</v>
      </c>
      <c r="AD69" s="4">
        <v>986</v>
      </c>
      <c r="AE69" s="3" t="s">
        <v>51</v>
      </c>
      <c r="AF69" s="2" t="s">
        <v>50</v>
      </c>
      <c r="AG69" s="2" t="s">
        <v>276</v>
      </c>
      <c r="AH69" s="2">
        <v>4</v>
      </c>
      <c r="AI69" s="2" t="s">
        <v>341</v>
      </c>
      <c r="AJ69" s="2" t="s">
        <v>4</v>
      </c>
      <c r="AK69" s="2"/>
      <c r="AL69" s="2">
        <v>1</v>
      </c>
      <c r="AM69" s="2">
        <v>2</v>
      </c>
      <c r="AN69" s="2" t="s">
        <v>340</v>
      </c>
    </row>
    <row r="70" spans="1:47" x14ac:dyDescent="0.4">
      <c r="A70" t="str">
        <f t="shared" si="40"/>
        <v>|KLD|無色|12|6/6|自分のみ&amp;br;超過2：次ターンまで|《[[多用途な逸品]]》|</v>
      </c>
      <c r="B70" t="s">
        <v>16</v>
      </c>
      <c r="C70" t="s">
        <v>51</v>
      </c>
      <c r="D70">
        <v>6</v>
      </c>
      <c r="E70" t="s">
        <v>16</v>
      </c>
      <c r="F70" t="s">
        <v>50</v>
      </c>
      <c r="G70">
        <v>16</v>
      </c>
      <c r="H70" t="s">
        <v>16</v>
      </c>
      <c r="I70">
        <v>12</v>
      </c>
      <c r="J70" t="s">
        <v>16</v>
      </c>
      <c r="K70">
        <v>6</v>
      </c>
      <c r="L70">
        <v>6</v>
      </c>
      <c r="M70" t="s">
        <v>339</v>
      </c>
      <c r="N70" t="s">
        <v>11</v>
      </c>
      <c r="O70" t="s">
        <v>338</v>
      </c>
      <c r="P70" t="s">
        <v>337</v>
      </c>
      <c r="Q70" t="s">
        <v>11</v>
      </c>
      <c r="R70" t="s">
        <v>13</v>
      </c>
      <c r="S70" t="s">
        <v>336</v>
      </c>
      <c r="U70" t="s">
        <v>12</v>
      </c>
      <c r="V70" s="6" t="s">
        <v>11</v>
      </c>
      <c r="Y70" s="5" t="s">
        <v>335</v>
      </c>
      <c r="AD70" s="4">
        <v>1010</v>
      </c>
      <c r="AE70" s="3" t="s">
        <v>51</v>
      </c>
      <c r="AF70" s="2" t="s">
        <v>50</v>
      </c>
      <c r="AG70" s="2" t="s">
        <v>7</v>
      </c>
      <c r="AH70" s="2">
        <v>12</v>
      </c>
      <c r="AI70" s="2" t="s">
        <v>336</v>
      </c>
      <c r="AJ70" s="2" t="s">
        <v>4</v>
      </c>
      <c r="AK70" s="2"/>
      <c r="AL70" s="2">
        <v>6</v>
      </c>
      <c r="AM70" s="2">
        <v>6</v>
      </c>
      <c r="AN70" s="2" t="s">
        <v>335</v>
      </c>
    </row>
    <row r="71" spans="1:47" x14ac:dyDescent="0.4">
      <c r="A71" t="str">
        <f t="shared" si="40"/>
        <v>|AKH|白緑|10|4/4|各クリーチャー&amp;br;督励2：次ターンまで|《[[アン一門の勇者]]》|</v>
      </c>
      <c r="B71" t="s">
        <v>16</v>
      </c>
      <c r="C71" t="s">
        <v>34</v>
      </c>
      <c r="D71">
        <v>10</v>
      </c>
      <c r="E71" t="s">
        <v>16</v>
      </c>
      <c r="F71" t="s">
        <v>332</v>
      </c>
      <c r="G71">
        <v>6</v>
      </c>
      <c r="H71" t="s">
        <v>16</v>
      </c>
      <c r="I71">
        <v>10</v>
      </c>
      <c r="J71" t="s">
        <v>16</v>
      </c>
      <c r="K71">
        <v>4</v>
      </c>
      <c r="L71">
        <v>4</v>
      </c>
      <c r="M71" t="s">
        <v>334</v>
      </c>
      <c r="N71" t="s">
        <v>11</v>
      </c>
      <c r="O71" t="s">
        <v>216</v>
      </c>
      <c r="P71" t="s">
        <v>333</v>
      </c>
      <c r="Q71" t="s">
        <v>11</v>
      </c>
      <c r="R71" t="s">
        <v>13</v>
      </c>
      <c r="S71" t="s">
        <v>331</v>
      </c>
      <c r="U71" t="s">
        <v>12</v>
      </c>
      <c r="V71" s="6" t="s">
        <v>11</v>
      </c>
      <c r="Y71" s="5" t="s">
        <v>330</v>
      </c>
      <c r="AD71" s="4">
        <v>1225</v>
      </c>
      <c r="AE71" s="3" t="s">
        <v>34</v>
      </c>
      <c r="AF71" s="2" t="s">
        <v>332</v>
      </c>
      <c r="AG71" s="2" t="s">
        <v>272</v>
      </c>
      <c r="AH71" s="2">
        <v>10</v>
      </c>
      <c r="AI71" s="2" t="s">
        <v>331</v>
      </c>
      <c r="AJ71" s="2" t="s">
        <v>4</v>
      </c>
      <c r="AK71" s="2"/>
      <c r="AL71" s="2">
        <v>4</v>
      </c>
      <c r="AM71" s="2">
        <v>4</v>
      </c>
      <c r="AN71" s="2" t="s">
        <v>330</v>
      </c>
    </row>
    <row r="72" spans="1:47" x14ac:dyDescent="0.4">
      <c r="A72" t="str">
        <f t="shared" si="40"/>
        <v>|AKH|白青|17|3/4|各トークン&amp;br;このカードがいる間|《[[風案内のエイヴン]]》|</v>
      </c>
      <c r="B72" t="s">
        <v>16</v>
      </c>
      <c r="C72" t="str">
        <f>AE72</f>
        <v>AKH</v>
      </c>
      <c r="D72">
        <f>IF(AE72="","",VLOOKUP(C72,[1]tnpl!$Z$1:$AA$11,2,TRUE))</f>
        <v>10</v>
      </c>
      <c r="E72" t="s">
        <v>16</v>
      </c>
      <c r="F72" t="str">
        <f>AF72</f>
        <v>白青</v>
      </c>
      <c r="G72">
        <f>IF(AF72="","",VLOOKUP(F72,[1]tnpl!$X$1:$Y$16,2,TRUE))</f>
        <v>6</v>
      </c>
      <c r="H72" t="s">
        <v>16</v>
      </c>
      <c r="I72">
        <f>AH72</f>
        <v>17</v>
      </c>
      <c r="J72" t="s">
        <v>16</v>
      </c>
      <c r="K72">
        <f>AS72</f>
        <v>3</v>
      </c>
      <c r="L72">
        <f>AT72</f>
        <v>4</v>
      </c>
      <c r="M72" t="str">
        <f>IF(AK72="クリーチャー",K72&amp;"/"&amp;L72,"")</f>
        <v>3/4</v>
      </c>
      <c r="N72" t="s">
        <v>11</v>
      </c>
      <c r="O72" t="s">
        <v>329</v>
      </c>
      <c r="P72" t="s">
        <v>328</v>
      </c>
      <c r="Q72" t="s">
        <v>11</v>
      </c>
      <c r="R72" t="s">
        <v>13</v>
      </c>
      <c r="S72" t="s">
        <v>327</v>
      </c>
      <c r="U72" t="s">
        <v>12</v>
      </c>
      <c r="V72" s="6" t="s">
        <v>11</v>
      </c>
      <c r="Y72" t="s">
        <v>321</v>
      </c>
      <c r="AD72" s="4">
        <v>1226</v>
      </c>
      <c r="AE72" s="3" t="s">
        <v>34</v>
      </c>
      <c r="AF72" s="2" t="s">
        <v>165</v>
      </c>
      <c r="AG72" s="2" t="s">
        <v>272</v>
      </c>
      <c r="AH72" s="2">
        <v>17</v>
      </c>
      <c r="AI72" s="2" t="s">
        <v>327</v>
      </c>
      <c r="AJ72" s="2" t="s">
        <v>326</v>
      </c>
      <c r="AK72" s="2" t="s">
        <v>4</v>
      </c>
      <c r="AL72" s="2" t="s">
        <v>325</v>
      </c>
      <c r="AM72" s="2" t="s">
        <v>324</v>
      </c>
      <c r="AN72" s="2"/>
      <c r="AO72" s="2" t="s">
        <v>323</v>
      </c>
      <c r="AP72" s="2" t="s">
        <v>322</v>
      </c>
      <c r="AQ72" s="2"/>
      <c r="AR72" s="2"/>
      <c r="AS72" s="2">
        <v>3</v>
      </c>
      <c r="AT72" s="2">
        <v>4</v>
      </c>
      <c r="AU72" s="2" t="s">
        <v>321</v>
      </c>
    </row>
    <row r="73" spans="1:47" x14ac:dyDescent="0.4">
      <c r="A73" t="str">
        <f t="shared" ref="A73" si="41">B73&amp;C73&amp;E73&amp;F73&amp;H73&amp;I73&amp;J73&amp;M73&amp;N73&amp;O73&amp;P73&amp;Q73&amp;R73&amp;S73&amp;T73&amp;U73&amp;V73&amp;W73&amp;X73</f>
        <v>|XLN|白|14|4/4|自分のみ&amp;br;起動：ターン終了時まで|《[[薄暮の賛美者]]》|</v>
      </c>
      <c r="B73" t="s">
        <v>16</v>
      </c>
      <c r="C73" t="str">
        <f>AE73</f>
        <v>XLN</v>
      </c>
      <c r="D73">
        <f>IF(AE73="","",VLOOKUP(C73,[1]tnpl!$Z$1:$AA$11,2,TRUE))</f>
        <v>4</v>
      </c>
      <c r="E73" t="s">
        <v>16</v>
      </c>
      <c r="F73" t="str">
        <f>AF73</f>
        <v>白</v>
      </c>
      <c r="G73">
        <f>IF(AF73="","",VLOOKUP(F73,[1]tnpl!$X$1:$Y$16,2,TRUE))</f>
        <v>1</v>
      </c>
      <c r="H73" t="s">
        <v>16</v>
      </c>
      <c r="I73">
        <f>AH73</f>
        <v>14</v>
      </c>
      <c r="J73" t="s">
        <v>16</v>
      </c>
      <c r="K73">
        <f>AS73</f>
        <v>4</v>
      </c>
      <c r="L73">
        <f>AT73</f>
        <v>4</v>
      </c>
      <c r="M73" t="str">
        <f>IF(AK73="クリーチャー",K73&amp;"/"&amp;L73,"")</f>
        <v>4/4</v>
      </c>
      <c r="N73" t="s">
        <v>11</v>
      </c>
      <c r="O73" t="s">
        <v>338</v>
      </c>
      <c r="P73" t="s">
        <v>1213</v>
      </c>
      <c r="Q73" t="s">
        <v>11</v>
      </c>
      <c r="R73" t="s">
        <v>13</v>
      </c>
      <c r="S73" t="str">
        <f>AI73</f>
        <v>薄暮の賛美者</v>
      </c>
      <c r="U73" t="s">
        <v>12</v>
      </c>
      <c r="V73" s="6" t="s">
        <v>11</v>
      </c>
      <c r="Y73" t="s">
        <v>321</v>
      </c>
      <c r="AD73" s="4">
        <v>1226</v>
      </c>
      <c r="AE73" s="3" t="s">
        <v>2485</v>
      </c>
      <c r="AF73" s="2" t="s">
        <v>37</v>
      </c>
      <c r="AG73" s="2" t="s">
        <v>272</v>
      </c>
      <c r="AH73" s="2">
        <v>14</v>
      </c>
      <c r="AI73" s="2" t="s">
        <v>2491</v>
      </c>
      <c r="AJ73" s="2" t="s">
        <v>2492</v>
      </c>
      <c r="AK73" s="2" t="s">
        <v>4</v>
      </c>
      <c r="AL73" s="2" t="s">
        <v>2493</v>
      </c>
      <c r="AM73" s="2" t="s">
        <v>2494</v>
      </c>
      <c r="AN73" s="2"/>
      <c r="AO73" s="2" t="s">
        <v>2495</v>
      </c>
      <c r="AP73" s="2" t="s">
        <v>2496</v>
      </c>
      <c r="AQ73" s="2"/>
      <c r="AR73" s="2"/>
      <c r="AS73" s="2">
        <v>4</v>
      </c>
      <c r="AT73" s="2">
        <v>4</v>
      </c>
      <c r="AU73" s="2" t="s">
        <v>2515</v>
      </c>
    </row>
    <row r="75" spans="1:47" x14ac:dyDescent="0.4">
      <c r="A75" t="s">
        <v>320</v>
      </c>
      <c r="V75" s="6"/>
    </row>
    <row r="76" spans="1:47" x14ac:dyDescent="0.4">
      <c r="A76" t="str">
        <f t="shared" ref="A76:A86" si="42">B76&amp;C76&amp;E76&amp;F76&amp;H76&amp;I76&amp;J76&amp;M76&amp;N76&amp;O76&amp;P76&amp;Q76&amp;R76&amp;S76&amp;T76&amp;U76&amp;V76&amp;W76&amp;X76</f>
        <v>|LEFT:50|LEFT:50|LEFT:50|LEFT:70|LEFT:300|LEFT:500|c</v>
      </c>
      <c r="B76" t="s">
        <v>16</v>
      </c>
      <c r="C76" t="s">
        <v>28</v>
      </c>
      <c r="E76" t="s">
        <v>16</v>
      </c>
      <c r="F76" t="s">
        <v>28</v>
      </c>
      <c r="H76" t="s">
        <v>16</v>
      </c>
      <c r="I76" t="s">
        <v>28</v>
      </c>
      <c r="J76" t="s">
        <v>16</v>
      </c>
      <c r="M76" t="s">
        <v>319</v>
      </c>
      <c r="N76" t="s">
        <v>11</v>
      </c>
      <c r="O76" t="s">
        <v>292</v>
      </c>
      <c r="R76" t="s">
        <v>11</v>
      </c>
      <c r="T76" t="s">
        <v>26</v>
      </c>
      <c r="W76" t="s">
        <v>11</v>
      </c>
      <c r="X76" t="s">
        <v>25</v>
      </c>
    </row>
    <row r="77" spans="1:47" x14ac:dyDescent="0.4">
      <c r="A77" t="str">
        <f t="shared" si="42"/>
        <v>|セット|色|コスト|カード種|能力|カード名|</v>
      </c>
      <c r="B77" t="s">
        <v>16</v>
      </c>
      <c r="C77" t="s">
        <v>24</v>
      </c>
      <c r="E77" t="s">
        <v>16</v>
      </c>
      <c r="F77" t="s">
        <v>23</v>
      </c>
      <c r="H77" t="s">
        <v>16</v>
      </c>
      <c r="I77" t="s">
        <v>22</v>
      </c>
      <c r="J77" t="s">
        <v>16</v>
      </c>
      <c r="K77" t="s">
        <v>21</v>
      </c>
      <c r="L77" t="s">
        <v>20</v>
      </c>
      <c r="M77" t="s">
        <v>193</v>
      </c>
      <c r="N77" t="s">
        <v>11</v>
      </c>
      <c r="O77" t="s">
        <v>19</v>
      </c>
      <c r="R77" t="s">
        <v>11</v>
      </c>
      <c r="T77" t="s">
        <v>18</v>
      </c>
      <c r="W77" t="s">
        <v>11</v>
      </c>
    </row>
    <row r="78" spans="1:47" x14ac:dyDescent="0.4">
      <c r="A78" t="str">
        <f t="shared" si="42"/>
        <v>|ORI|白|11|呪文|各クリーチャー&amp;br;魔巧時：次ターンまで|《[[キテオンの戦術]]》|</v>
      </c>
      <c r="B78" t="s">
        <v>16</v>
      </c>
      <c r="C78" t="s">
        <v>152</v>
      </c>
      <c r="D78">
        <v>1</v>
      </c>
      <c r="E78" t="s">
        <v>16</v>
      </c>
      <c r="F78" t="s">
        <v>37</v>
      </c>
      <c r="G78">
        <v>1</v>
      </c>
      <c r="H78" t="s">
        <v>16</v>
      </c>
      <c r="I78">
        <v>11</v>
      </c>
      <c r="J78" t="s">
        <v>16</v>
      </c>
      <c r="K78">
        <v>0</v>
      </c>
      <c r="L78">
        <v>0</v>
      </c>
      <c r="M78" t="s">
        <v>192</v>
      </c>
      <c r="N78" t="s">
        <v>11</v>
      </c>
      <c r="O78" t="s">
        <v>318</v>
      </c>
      <c r="P78" t="s">
        <v>317</v>
      </c>
      <c r="Q78" t="s">
        <v>316</v>
      </c>
      <c r="R78" t="s">
        <v>11</v>
      </c>
      <c r="S78" t="s">
        <v>13</v>
      </c>
      <c r="T78" t="s">
        <v>315</v>
      </c>
      <c r="V78" s="6" t="s">
        <v>12</v>
      </c>
      <c r="W78" t="s">
        <v>11</v>
      </c>
      <c r="Y78" s="5" t="s">
        <v>314</v>
      </c>
      <c r="AD78" s="4">
        <v>11</v>
      </c>
      <c r="AE78" s="3" t="s">
        <v>152</v>
      </c>
      <c r="AF78" s="2" t="s">
        <v>37</v>
      </c>
      <c r="AG78" s="2" t="s">
        <v>276</v>
      </c>
      <c r="AH78" s="2">
        <v>11</v>
      </c>
      <c r="AI78" s="2" t="s">
        <v>315</v>
      </c>
      <c r="AJ78" s="2" t="s">
        <v>192</v>
      </c>
      <c r="AK78" s="2"/>
      <c r="AL78" s="2"/>
      <c r="AM78" s="2"/>
      <c r="AN78" s="2" t="s">
        <v>314</v>
      </c>
    </row>
    <row r="79" spans="1:47" x14ac:dyDescent="0.4">
      <c r="A79" t="str">
        <f t="shared" si="42"/>
        <v>|ORI|白|9|サポート|最初のクリーチャー&amp;br;サポートがある限り|《[[騎士の勇気]]》|</v>
      </c>
      <c r="B79" t="s">
        <v>16</v>
      </c>
      <c r="C79" t="s">
        <v>152</v>
      </c>
      <c r="D79">
        <v>1</v>
      </c>
      <c r="E79" t="s">
        <v>16</v>
      </c>
      <c r="F79" t="s">
        <v>37</v>
      </c>
      <c r="G79">
        <v>1</v>
      </c>
      <c r="H79" t="s">
        <v>16</v>
      </c>
      <c r="I79">
        <v>9</v>
      </c>
      <c r="J79" t="s">
        <v>16</v>
      </c>
      <c r="K79">
        <v>0</v>
      </c>
      <c r="L79">
        <v>0</v>
      </c>
      <c r="M79" t="s">
        <v>270</v>
      </c>
      <c r="N79" t="s">
        <v>11</v>
      </c>
      <c r="O79" t="s">
        <v>296</v>
      </c>
      <c r="P79" t="s">
        <v>201</v>
      </c>
      <c r="Q79" t="s">
        <v>295</v>
      </c>
      <c r="R79" t="s">
        <v>11</v>
      </c>
      <c r="S79" t="s">
        <v>13</v>
      </c>
      <c r="T79" t="s">
        <v>283</v>
      </c>
      <c r="V79" s="6" t="s">
        <v>12</v>
      </c>
      <c r="W79" t="s">
        <v>11</v>
      </c>
      <c r="Y79" s="5" t="s">
        <v>282</v>
      </c>
      <c r="AD79" s="4">
        <v>27</v>
      </c>
      <c r="AE79" s="3" t="s">
        <v>152</v>
      </c>
      <c r="AF79" s="2" t="s">
        <v>37</v>
      </c>
      <c r="AG79" s="2" t="s">
        <v>272</v>
      </c>
      <c r="AH79" s="2">
        <v>9</v>
      </c>
      <c r="AI79" s="2" t="s">
        <v>283</v>
      </c>
      <c r="AJ79" s="2" t="s">
        <v>270</v>
      </c>
      <c r="AK79" s="2">
        <v>2</v>
      </c>
      <c r="AL79" s="2"/>
      <c r="AM79" s="2"/>
      <c r="AN79" s="2" t="s">
        <v>282</v>
      </c>
    </row>
    <row r="80" spans="1:47" x14ac:dyDescent="0.4">
      <c r="A80" t="str">
        <f t="shared" si="42"/>
        <v>|BFZ|無色|15|サポート|対象1体&amp;br;CIP：次ターンまで|《[[砂岩の橋]]》|</v>
      </c>
      <c r="B80" t="s">
        <v>16</v>
      </c>
      <c r="C80" t="s">
        <v>123</v>
      </c>
      <c r="D80">
        <v>2</v>
      </c>
      <c r="E80" t="s">
        <v>16</v>
      </c>
      <c r="F80" t="s">
        <v>50</v>
      </c>
      <c r="G80">
        <v>16</v>
      </c>
      <c r="H80" t="s">
        <v>16</v>
      </c>
      <c r="I80">
        <v>15</v>
      </c>
      <c r="J80" t="s">
        <v>16</v>
      </c>
      <c r="K80">
        <v>0</v>
      </c>
      <c r="L80">
        <v>0</v>
      </c>
      <c r="M80" t="s">
        <v>270</v>
      </c>
      <c r="N80" t="s">
        <v>11</v>
      </c>
      <c r="O80" t="s">
        <v>202</v>
      </c>
      <c r="P80" t="s">
        <v>201</v>
      </c>
      <c r="Q80" t="s">
        <v>313</v>
      </c>
      <c r="R80" t="s">
        <v>11</v>
      </c>
      <c r="S80" t="s">
        <v>13</v>
      </c>
      <c r="T80" t="s">
        <v>312</v>
      </c>
      <c r="V80" s="6" t="s">
        <v>12</v>
      </c>
      <c r="W80" t="s">
        <v>11</v>
      </c>
      <c r="Y80" s="5" t="s">
        <v>311</v>
      </c>
      <c r="AD80" s="4">
        <v>454</v>
      </c>
      <c r="AE80" s="3" t="s">
        <v>123</v>
      </c>
      <c r="AF80" s="2" t="s">
        <v>50</v>
      </c>
      <c r="AG80" s="2" t="s">
        <v>276</v>
      </c>
      <c r="AH80" s="2">
        <v>15</v>
      </c>
      <c r="AI80" s="2" t="s">
        <v>312</v>
      </c>
      <c r="AJ80" s="2" t="s">
        <v>270</v>
      </c>
      <c r="AK80" s="2">
        <v>2</v>
      </c>
      <c r="AL80" s="2"/>
      <c r="AM80" s="2"/>
      <c r="AN80" s="2" t="s">
        <v>311</v>
      </c>
    </row>
    <row r="81" spans="1:47" x14ac:dyDescent="0.4">
      <c r="A81" t="str">
        <f t="shared" si="42"/>
        <v>|OGW|白|10|呪文|対象1体&amp;br;永続|《[[イオナの祝福]]》|</v>
      </c>
      <c r="B81" t="s">
        <v>16</v>
      </c>
      <c r="C81" t="s">
        <v>119</v>
      </c>
      <c r="D81">
        <v>3</v>
      </c>
      <c r="E81" t="s">
        <v>16</v>
      </c>
      <c r="F81" t="s">
        <v>37</v>
      </c>
      <c r="G81">
        <v>1</v>
      </c>
      <c r="H81" t="s">
        <v>16</v>
      </c>
      <c r="I81">
        <v>10</v>
      </c>
      <c r="J81" t="s">
        <v>16</v>
      </c>
      <c r="K81">
        <v>0</v>
      </c>
      <c r="L81">
        <v>0</v>
      </c>
      <c r="M81" t="s">
        <v>192</v>
      </c>
      <c r="N81" t="s">
        <v>11</v>
      </c>
      <c r="O81" t="s">
        <v>202</v>
      </c>
      <c r="P81" t="s">
        <v>201</v>
      </c>
      <c r="Q81" t="s">
        <v>302</v>
      </c>
      <c r="R81" t="s">
        <v>11</v>
      </c>
      <c r="S81" t="s">
        <v>13</v>
      </c>
      <c r="T81" t="s">
        <v>309</v>
      </c>
      <c r="V81" s="6" t="s">
        <v>12</v>
      </c>
      <c r="W81" t="s">
        <v>11</v>
      </c>
      <c r="Y81" s="5" t="s">
        <v>310</v>
      </c>
      <c r="AD81" s="4">
        <v>486</v>
      </c>
      <c r="AE81" s="3" t="s">
        <v>119</v>
      </c>
      <c r="AF81" s="2" t="s">
        <v>37</v>
      </c>
      <c r="AG81" s="2" t="s">
        <v>272</v>
      </c>
      <c r="AH81" s="2">
        <v>10</v>
      </c>
      <c r="AI81" s="2" t="s">
        <v>309</v>
      </c>
      <c r="AJ81" s="2" t="s">
        <v>192</v>
      </c>
      <c r="AK81" s="2"/>
      <c r="AL81" s="2"/>
      <c r="AM81" s="2"/>
      <c r="AN81" s="2" t="s">
        <v>308</v>
      </c>
    </row>
    <row r="82" spans="1:47" x14ac:dyDescent="0.4">
      <c r="A82" t="str">
        <f t="shared" si="42"/>
        <v>|SOI|白|11|サポート|各クリーチャー(非トークン)&amp;br;サポートがある限り|《[[永遠の見守り]]》|</v>
      </c>
      <c r="B82" t="s">
        <v>16</v>
      </c>
      <c r="C82" t="s">
        <v>87</v>
      </c>
      <c r="D82">
        <v>4</v>
      </c>
      <c r="E82" t="s">
        <v>16</v>
      </c>
      <c r="F82" t="s">
        <v>37</v>
      </c>
      <c r="G82">
        <v>1</v>
      </c>
      <c r="H82" t="s">
        <v>16</v>
      </c>
      <c r="I82">
        <v>11</v>
      </c>
      <c r="J82" t="s">
        <v>16</v>
      </c>
      <c r="K82">
        <v>0</v>
      </c>
      <c r="L82">
        <v>0</v>
      </c>
      <c r="M82" t="s">
        <v>270</v>
      </c>
      <c r="N82" t="s">
        <v>11</v>
      </c>
      <c r="O82" t="s">
        <v>307</v>
      </c>
      <c r="P82" t="s">
        <v>201</v>
      </c>
      <c r="Q82" t="s">
        <v>295</v>
      </c>
      <c r="R82" t="s">
        <v>11</v>
      </c>
      <c r="S82" t="s">
        <v>13</v>
      </c>
      <c r="T82" t="s">
        <v>306</v>
      </c>
      <c r="V82" s="6" t="s">
        <v>12</v>
      </c>
      <c r="W82" t="s">
        <v>11</v>
      </c>
      <c r="Y82" s="5" t="s">
        <v>305</v>
      </c>
      <c r="AD82" s="4">
        <v>570</v>
      </c>
      <c r="AE82" s="3" t="s">
        <v>87</v>
      </c>
      <c r="AF82" s="2" t="s">
        <v>37</v>
      </c>
      <c r="AG82" s="2" t="s">
        <v>7</v>
      </c>
      <c r="AH82" s="2">
        <v>11</v>
      </c>
      <c r="AI82" s="2" t="s">
        <v>306</v>
      </c>
      <c r="AJ82" s="2" t="s">
        <v>270</v>
      </c>
      <c r="AK82" s="2">
        <v>3</v>
      </c>
      <c r="AL82" s="2"/>
      <c r="AM82" s="2"/>
      <c r="AN82" s="2" t="s">
        <v>305</v>
      </c>
    </row>
    <row r="83" spans="1:47" x14ac:dyDescent="0.4">
      <c r="A83" t="str">
        <f t="shared" si="42"/>
        <v>|SOI|無色|4|サポート|最初のクリーチャー&amp;br;サポートがある限り|《[[信条の香炉]]》|</v>
      </c>
      <c r="B83" t="s">
        <v>16</v>
      </c>
      <c r="C83" t="s">
        <v>87</v>
      </c>
      <c r="D83">
        <v>4</v>
      </c>
      <c r="E83" t="s">
        <v>16</v>
      </c>
      <c r="F83" t="s">
        <v>50</v>
      </c>
      <c r="G83">
        <v>16</v>
      </c>
      <c r="H83" t="s">
        <v>16</v>
      </c>
      <c r="I83">
        <v>4</v>
      </c>
      <c r="J83" t="s">
        <v>16</v>
      </c>
      <c r="K83">
        <v>0</v>
      </c>
      <c r="L83">
        <v>0</v>
      </c>
      <c r="M83" t="s">
        <v>270</v>
      </c>
      <c r="N83" t="s">
        <v>11</v>
      </c>
      <c r="O83" t="s">
        <v>296</v>
      </c>
      <c r="P83" t="s">
        <v>201</v>
      </c>
      <c r="Q83" t="s">
        <v>295</v>
      </c>
      <c r="R83" t="s">
        <v>11</v>
      </c>
      <c r="S83" t="s">
        <v>13</v>
      </c>
      <c r="T83" t="s">
        <v>304</v>
      </c>
      <c r="V83" s="6" t="s">
        <v>12</v>
      </c>
      <c r="W83" t="s">
        <v>11</v>
      </c>
      <c r="Y83" s="5" t="s">
        <v>303</v>
      </c>
      <c r="AD83" s="4">
        <v>734</v>
      </c>
      <c r="AE83" s="3" t="s">
        <v>87</v>
      </c>
      <c r="AF83" s="2" t="s">
        <v>50</v>
      </c>
      <c r="AG83" s="2" t="s">
        <v>276</v>
      </c>
      <c r="AH83" s="2">
        <v>4</v>
      </c>
      <c r="AI83" s="2" t="s">
        <v>304</v>
      </c>
      <c r="AJ83" s="2" t="s">
        <v>270</v>
      </c>
      <c r="AK83" s="2">
        <v>2</v>
      </c>
      <c r="AL83" s="2"/>
      <c r="AM83" s="2"/>
      <c r="AN83" s="2" t="s">
        <v>303</v>
      </c>
    </row>
    <row r="84" spans="1:47" x14ac:dyDescent="0.4">
      <c r="A84" t="str">
        <f t="shared" si="42"/>
        <v>|SOI|無色|1|呪文|対象1体&amp;br;永続|《[[憑依の外套]]》|</v>
      </c>
      <c r="B84" t="s">
        <v>16</v>
      </c>
      <c r="C84" t="s">
        <v>87</v>
      </c>
      <c r="D84">
        <v>4</v>
      </c>
      <c r="E84" t="s">
        <v>16</v>
      </c>
      <c r="F84" t="s">
        <v>50</v>
      </c>
      <c r="G84">
        <v>16</v>
      </c>
      <c r="H84" t="s">
        <v>16</v>
      </c>
      <c r="I84">
        <v>1</v>
      </c>
      <c r="J84" t="s">
        <v>16</v>
      </c>
      <c r="K84">
        <v>0</v>
      </c>
      <c r="L84">
        <v>0</v>
      </c>
      <c r="M84" t="s">
        <v>192</v>
      </c>
      <c r="N84" t="s">
        <v>11</v>
      </c>
      <c r="O84" t="s">
        <v>202</v>
      </c>
      <c r="P84" t="s">
        <v>201</v>
      </c>
      <c r="Q84" t="s">
        <v>302</v>
      </c>
      <c r="R84" t="s">
        <v>11</v>
      </c>
      <c r="S84" t="s">
        <v>13</v>
      </c>
      <c r="T84" t="s">
        <v>301</v>
      </c>
      <c r="V84" s="6" t="s">
        <v>12</v>
      </c>
      <c r="W84" t="s">
        <v>11</v>
      </c>
      <c r="Y84" s="5" t="s">
        <v>300</v>
      </c>
      <c r="AD84" s="4">
        <v>749</v>
      </c>
      <c r="AE84" s="3" t="s">
        <v>87</v>
      </c>
      <c r="AF84" s="2" t="s">
        <v>50</v>
      </c>
      <c r="AG84" s="2" t="s">
        <v>7</v>
      </c>
      <c r="AH84" s="2">
        <v>1</v>
      </c>
      <c r="AI84" s="2" t="s">
        <v>301</v>
      </c>
      <c r="AJ84" s="2" t="s">
        <v>192</v>
      </c>
      <c r="AK84" s="2"/>
      <c r="AL84" s="2"/>
      <c r="AM84" s="2"/>
      <c r="AN84" s="2" t="s">
        <v>300</v>
      </c>
    </row>
    <row r="85" spans="1:47" x14ac:dyDescent="0.4">
      <c r="A85" t="str">
        <f t="shared" si="42"/>
        <v>|KLD|緑|2|呪文|対象1体&amp;br;次ターンまで|《[[自然の流儀]]》|</v>
      </c>
      <c r="B85" t="s">
        <v>16</v>
      </c>
      <c r="C85" t="s">
        <v>51</v>
      </c>
      <c r="D85">
        <v>6</v>
      </c>
      <c r="E85" t="s">
        <v>16</v>
      </c>
      <c r="F85" t="s">
        <v>58</v>
      </c>
      <c r="G85">
        <v>5</v>
      </c>
      <c r="H85" t="s">
        <v>16</v>
      </c>
      <c r="I85">
        <v>2</v>
      </c>
      <c r="J85" t="s">
        <v>16</v>
      </c>
      <c r="K85">
        <v>0</v>
      </c>
      <c r="L85">
        <v>0</v>
      </c>
      <c r="M85" t="s">
        <v>192</v>
      </c>
      <c r="N85" t="s">
        <v>11</v>
      </c>
      <c r="O85" t="s">
        <v>202</v>
      </c>
      <c r="P85" t="s">
        <v>201</v>
      </c>
      <c r="Q85" t="s">
        <v>299</v>
      </c>
      <c r="R85" t="s">
        <v>11</v>
      </c>
      <c r="S85" t="s">
        <v>13</v>
      </c>
      <c r="T85" t="s">
        <v>298</v>
      </c>
      <c r="V85" s="6" t="s">
        <v>12</v>
      </c>
      <c r="W85" t="s">
        <v>11</v>
      </c>
      <c r="Y85" s="5" t="s">
        <v>297</v>
      </c>
      <c r="AD85" s="4">
        <v>960</v>
      </c>
      <c r="AE85" s="3" t="s">
        <v>51</v>
      </c>
      <c r="AF85" s="2" t="s">
        <v>58</v>
      </c>
      <c r="AG85" s="2" t="s">
        <v>272</v>
      </c>
      <c r="AH85" s="2">
        <v>2</v>
      </c>
      <c r="AI85" s="2" t="s">
        <v>298</v>
      </c>
      <c r="AJ85" s="2" t="s">
        <v>192</v>
      </c>
      <c r="AK85" s="2"/>
      <c r="AL85" s="2"/>
      <c r="AM85" s="2"/>
      <c r="AN85" s="2" t="s">
        <v>297</v>
      </c>
    </row>
    <row r="86" spans="1:47" x14ac:dyDescent="0.4">
      <c r="A86" t="str">
        <f t="shared" si="42"/>
        <v>|AKH|白|9|サポート|最初のクリーチャー&amp;br;サポートがある限り|《[[結束のカルトーシュ]]》|</v>
      </c>
      <c r="B86" t="s">
        <v>16</v>
      </c>
      <c r="C86" t="s">
        <v>34</v>
      </c>
      <c r="D86">
        <v>10</v>
      </c>
      <c r="E86" t="s">
        <v>16</v>
      </c>
      <c r="F86" t="s">
        <v>37</v>
      </c>
      <c r="G86">
        <v>1</v>
      </c>
      <c r="H86" t="s">
        <v>16</v>
      </c>
      <c r="I86">
        <v>9</v>
      </c>
      <c r="J86" t="s">
        <v>16</v>
      </c>
      <c r="K86">
        <v>0</v>
      </c>
      <c r="L86">
        <v>0</v>
      </c>
      <c r="M86" t="s">
        <v>270</v>
      </c>
      <c r="N86" t="s">
        <v>11</v>
      </c>
      <c r="O86" t="s">
        <v>296</v>
      </c>
      <c r="P86" t="s">
        <v>201</v>
      </c>
      <c r="Q86" t="s">
        <v>295</v>
      </c>
      <c r="R86" t="s">
        <v>11</v>
      </c>
      <c r="S86" t="s">
        <v>13</v>
      </c>
      <c r="T86" t="s">
        <v>275</v>
      </c>
      <c r="V86" s="6" t="s">
        <v>12</v>
      </c>
      <c r="W86" t="s">
        <v>11</v>
      </c>
      <c r="Y86" s="5" t="s">
        <v>274</v>
      </c>
      <c r="AD86" s="4">
        <v>1114</v>
      </c>
      <c r="AE86" s="3" t="s">
        <v>34</v>
      </c>
      <c r="AF86" s="2" t="s">
        <v>37</v>
      </c>
      <c r="AG86" s="2" t="s">
        <v>276</v>
      </c>
      <c r="AH86" s="2">
        <v>9</v>
      </c>
      <c r="AI86" s="2" t="s">
        <v>275</v>
      </c>
      <c r="AJ86" s="2" t="s">
        <v>270</v>
      </c>
      <c r="AK86" s="2">
        <v>3</v>
      </c>
      <c r="AL86" s="2"/>
      <c r="AM86" s="2"/>
      <c r="AN86" s="2" t="s">
        <v>274</v>
      </c>
    </row>
    <row r="87" spans="1:47" x14ac:dyDescent="0.4">
      <c r="A87" t="str">
        <f t="shared" ref="A87" si="43">B87&amp;C87&amp;E87&amp;F87&amp;H87&amp;I87&amp;J87&amp;M87&amp;N87&amp;O87&amp;P87&amp;Q87&amp;R87&amp;S87&amp;T87&amp;U87&amp;V87&amp;W87&amp;X87</f>
        <v>|HOU|緑白|0|呪文|各クリーチャー&amp;br;余波3:次ターンまで|《[[旗幟+鮮明]]》|</v>
      </c>
      <c r="B87" t="s">
        <v>16</v>
      </c>
      <c r="C87" t="str">
        <f>AE87</f>
        <v>HOU</v>
      </c>
      <c r="D87">
        <v>10</v>
      </c>
      <c r="E87" t="s">
        <v>16</v>
      </c>
      <c r="F87" t="str">
        <f>AF87</f>
        <v>緑白</v>
      </c>
      <c r="G87">
        <v>1</v>
      </c>
      <c r="H87" t="s">
        <v>16</v>
      </c>
      <c r="I87">
        <f>AH87</f>
        <v>0</v>
      </c>
      <c r="J87" t="s">
        <v>16</v>
      </c>
      <c r="K87">
        <v>0</v>
      </c>
      <c r="L87">
        <v>0</v>
      </c>
      <c r="M87" s="2" t="s">
        <v>192</v>
      </c>
      <c r="N87" t="s">
        <v>11</v>
      </c>
      <c r="O87" t="s">
        <v>318</v>
      </c>
      <c r="P87" t="s">
        <v>201</v>
      </c>
      <c r="Q87" t="s">
        <v>2373</v>
      </c>
      <c r="R87" t="s">
        <v>11</v>
      </c>
      <c r="S87" t="s">
        <v>13</v>
      </c>
      <c r="T87" t="str">
        <f>AI87</f>
        <v>旗幟+鮮明</v>
      </c>
      <c r="V87" s="6" t="s">
        <v>12</v>
      </c>
      <c r="W87" t="s">
        <v>11</v>
      </c>
      <c r="Y87" s="5" t="s">
        <v>2370</v>
      </c>
      <c r="AD87" s="4">
        <v>1114</v>
      </c>
      <c r="AE87" s="3" t="s">
        <v>2321</v>
      </c>
      <c r="AF87" s="2" t="s">
        <v>159</v>
      </c>
      <c r="AG87" s="2" t="s">
        <v>272</v>
      </c>
      <c r="AH87" s="2">
        <v>0</v>
      </c>
      <c r="AI87" s="2" t="s">
        <v>2371</v>
      </c>
      <c r="AJ87" s="2" t="s">
        <v>2369</v>
      </c>
      <c r="AK87" s="2" t="s">
        <v>192</v>
      </c>
      <c r="AL87" s="2"/>
      <c r="AM87" s="2"/>
      <c r="AN87" s="2"/>
      <c r="AO87" t="s">
        <v>2370</v>
      </c>
      <c r="AS87" t="s">
        <v>483</v>
      </c>
      <c r="AT87" t="s">
        <v>483</v>
      </c>
      <c r="AU87" t="s">
        <v>2370</v>
      </c>
    </row>
    <row r="89" spans="1:47" x14ac:dyDescent="0.4">
      <c r="A89" t="s">
        <v>294</v>
      </c>
    </row>
    <row r="90" spans="1:47" x14ac:dyDescent="0.4">
      <c r="A90" t="s">
        <v>293</v>
      </c>
    </row>
    <row r="91" spans="1:47" x14ac:dyDescent="0.4">
      <c r="A91" t="str">
        <f t="shared" ref="A91:A97" si="44">B91&amp;C91&amp;E91&amp;F91&amp;H91&amp;I91&amp;J91&amp;M91&amp;N91&amp;O91&amp;P91&amp;Q91&amp;R91&amp;S91&amp;T91&amp;U91&amp;V91&amp;W91&amp;X91</f>
        <v>|LEFT:50|LEFT:50|LEFT:50|LEFT:70|LEFT:300|LEFT:500|c</v>
      </c>
      <c r="B91" t="s">
        <v>16</v>
      </c>
      <c r="C91" t="s">
        <v>28</v>
      </c>
      <c r="E91" t="s">
        <v>16</v>
      </c>
      <c r="F91" t="s">
        <v>28</v>
      </c>
      <c r="H91" t="s">
        <v>16</v>
      </c>
      <c r="I91" t="s">
        <v>28</v>
      </c>
      <c r="J91" t="s">
        <v>16</v>
      </c>
      <c r="M91" t="s">
        <v>195</v>
      </c>
      <c r="N91" t="s">
        <v>11</v>
      </c>
      <c r="O91" t="s">
        <v>292</v>
      </c>
      <c r="P91" t="s">
        <v>11</v>
      </c>
      <c r="R91" t="s">
        <v>26</v>
      </c>
      <c r="U91" t="s">
        <v>11</v>
      </c>
      <c r="V91" t="s">
        <v>25</v>
      </c>
    </row>
    <row r="92" spans="1:47" x14ac:dyDescent="0.4">
      <c r="A92" t="str">
        <f t="shared" si="44"/>
        <v>|セット|色|コスト|カード種|能力|カード名|</v>
      </c>
      <c r="B92" t="s">
        <v>16</v>
      </c>
      <c r="C92" t="s">
        <v>24</v>
      </c>
      <c r="E92" t="s">
        <v>16</v>
      </c>
      <c r="F92" t="s">
        <v>23</v>
      </c>
      <c r="H92" t="s">
        <v>16</v>
      </c>
      <c r="I92" t="s">
        <v>22</v>
      </c>
      <c r="J92" t="s">
        <v>16</v>
      </c>
      <c r="K92" t="s">
        <v>21</v>
      </c>
      <c r="L92" t="s">
        <v>20</v>
      </c>
      <c r="M92" t="s">
        <v>193</v>
      </c>
      <c r="N92" t="s">
        <v>11</v>
      </c>
      <c r="O92" t="s">
        <v>19</v>
      </c>
      <c r="P92" t="s">
        <v>11</v>
      </c>
      <c r="R92" t="s">
        <v>18</v>
      </c>
      <c r="U92" t="s">
        <v>11</v>
      </c>
    </row>
    <row r="93" spans="1:47" x14ac:dyDescent="0.4">
      <c r="A93" t="str">
        <f t="shared" si="44"/>
        <v>|ORI|白|18|呪文|詠唱時：&amp;br;人間・騎士2/2を4体|《[[ギデオンの密集軍]]》|</v>
      </c>
      <c r="B93" t="s">
        <v>16</v>
      </c>
      <c r="C93" t="s">
        <v>152</v>
      </c>
      <c r="D93">
        <f>IF(AE93="","",VLOOKUP(C93,[1]tnpl!$Z$1:$AA$11,2,TRUE))</f>
        <v>1</v>
      </c>
      <c r="E93" t="s">
        <v>16</v>
      </c>
      <c r="F93" t="str">
        <f>AF93</f>
        <v>白</v>
      </c>
      <c r="G93">
        <f>IF(AF93="","",VLOOKUP(F93,[1]tnpl!$X$1:$Y$16,2,TRUE))</f>
        <v>1</v>
      </c>
      <c r="H93" t="s">
        <v>16</v>
      </c>
      <c r="I93">
        <f>AH93</f>
        <v>18</v>
      </c>
      <c r="J93" t="s">
        <v>16</v>
      </c>
      <c r="K93">
        <f>AS93</f>
        <v>0</v>
      </c>
      <c r="L93">
        <f>AT93</f>
        <v>0</v>
      </c>
      <c r="M93" t="s">
        <v>291</v>
      </c>
      <c r="N93" t="s">
        <v>11</v>
      </c>
      <c r="O93" t="s">
        <v>290</v>
      </c>
      <c r="P93" t="s">
        <v>11</v>
      </c>
      <c r="Q93" t="s">
        <v>32</v>
      </c>
      <c r="R93" t="str">
        <f t="shared" ref="R93:R98" si="45">AI93</f>
        <v>ギデオンの密集軍</v>
      </c>
      <c r="T93" t="s">
        <v>12</v>
      </c>
      <c r="U93" t="s">
        <v>11</v>
      </c>
      <c r="V93" s="6"/>
      <c r="Y93" t="s">
        <v>285</v>
      </c>
      <c r="AD93" s="4">
        <v>34</v>
      </c>
      <c r="AE93" s="3" t="s">
        <v>152</v>
      </c>
      <c r="AF93" s="2" t="s">
        <v>37</v>
      </c>
      <c r="AG93" s="2" t="s">
        <v>7</v>
      </c>
      <c r="AH93" s="2">
        <v>18</v>
      </c>
      <c r="AI93" s="2" t="s">
        <v>289</v>
      </c>
      <c r="AJ93" s="2" t="s">
        <v>288</v>
      </c>
      <c r="AK93" s="2" t="s">
        <v>192</v>
      </c>
      <c r="AL93" s="2"/>
      <c r="AM93" s="2"/>
      <c r="AN93" s="2"/>
      <c r="AO93" s="2" t="s">
        <v>287</v>
      </c>
      <c r="AP93" s="2" t="s">
        <v>286</v>
      </c>
      <c r="AQ93" s="2"/>
      <c r="AR93" s="2"/>
      <c r="AS93" s="2"/>
      <c r="AT93" s="2"/>
      <c r="AU93" s="2" t="s">
        <v>285</v>
      </c>
    </row>
    <row r="94" spans="1:47" x14ac:dyDescent="0.4">
      <c r="A94" t="str">
        <f t="shared" si="44"/>
        <v>|ORI|白|9|サポート|CIP：&amp;br;人間・騎士2/2を1体|《[[騎士の勇気]]》|</v>
      </c>
      <c r="B94" t="s">
        <v>16</v>
      </c>
      <c r="C94" t="s">
        <v>152</v>
      </c>
      <c r="D94">
        <v>1</v>
      </c>
      <c r="E94" t="s">
        <v>16</v>
      </c>
      <c r="F94" t="s">
        <v>37</v>
      </c>
      <c r="G94">
        <v>1</v>
      </c>
      <c r="H94" t="s">
        <v>16</v>
      </c>
      <c r="I94">
        <f t="shared" ref="I94:I98" si="46">AH94</f>
        <v>9</v>
      </c>
      <c r="J94" t="s">
        <v>16</v>
      </c>
      <c r="K94">
        <v>0</v>
      </c>
      <c r="L94">
        <v>0</v>
      </c>
      <c r="M94" s="2" t="s">
        <v>270</v>
      </c>
      <c r="N94" t="s">
        <v>11</v>
      </c>
      <c r="O94" t="s">
        <v>284</v>
      </c>
      <c r="P94" t="s">
        <v>11</v>
      </c>
      <c r="Q94" t="s">
        <v>32</v>
      </c>
      <c r="R94" t="str">
        <f t="shared" si="45"/>
        <v>騎士の勇気</v>
      </c>
      <c r="T94" t="s">
        <v>12</v>
      </c>
      <c r="U94" t="s">
        <v>11</v>
      </c>
      <c r="V94" s="6"/>
      <c r="Y94" s="5" t="s">
        <v>282</v>
      </c>
      <c r="AD94" s="4">
        <v>27</v>
      </c>
      <c r="AE94" s="3" t="s">
        <v>152</v>
      </c>
      <c r="AF94" s="2" t="s">
        <v>37</v>
      </c>
      <c r="AG94" s="2" t="s">
        <v>272</v>
      </c>
      <c r="AH94" s="2">
        <v>9</v>
      </c>
      <c r="AI94" s="2" t="s">
        <v>283</v>
      </c>
      <c r="AJ94" s="2" t="s">
        <v>270</v>
      </c>
      <c r="AK94" s="2">
        <v>2</v>
      </c>
      <c r="AL94" s="2"/>
      <c r="AM94" s="2"/>
      <c r="AN94" s="2" t="s">
        <v>282</v>
      </c>
    </row>
    <row r="95" spans="1:47" x14ac:dyDescent="0.4">
      <c r="A95" t="str">
        <f t="shared" si="44"/>
        <v>|AKH|白|10|クリーチャー|起動：&amp;br;人間・戦士1/1|《[[信義の神オケチラ]]》|</v>
      </c>
      <c r="B95" t="s">
        <v>16</v>
      </c>
      <c r="C95" t="s">
        <v>34</v>
      </c>
      <c r="D95">
        <v>10</v>
      </c>
      <c r="E95" t="s">
        <v>16</v>
      </c>
      <c r="F95" t="s">
        <v>37</v>
      </c>
      <c r="G95">
        <v>1</v>
      </c>
      <c r="H95" t="s">
        <v>16</v>
      </c>
      <c r="I95">
        <f t="shared" si="46"/>
        <v>10</v>
      </c>
      <c r="J95" t="s">
        <v>16</v>
      </c>
      <c r="K95">
        <v>3</v>
      </c>
      <c r="L95">
        <v>6</v>
      </c>
      <c r="M95" s="2" t="s">
        <v>4</v>
      </c>
      <c r="N95" t="s">
        <v>11</v>
      </c>
      <c r="O95" t="s">
        <v>281</v>
      </c>
      <c r="P95" t="s">
        <v>11</v>
      </c>
      <c r="Q95" t="s">
        <v>32</v>
      </c>
      <c r="R95" t="str">
        <f t="shared" si="45"/>
        <v>信義の神オケチラ</v>
      </c>
      <c r="T95" t="s">
        <v>12</v>
      </c>
      <c r="U95" t="s">
        <v>11</v>
      </c>
      <c r="V95" s="6"/>
      <c r="Y95" s="5" t="s">
        <v>278</v>
      </c>
      <c r="AD95" s="4">
        <v>1126</v>
      </c>
      <c r="AE95" s="3" t="s">
        <v>34</v>
      </c>
      <c r="AF95" s="2" t="s">
        <v>37</v>
      </c>
      <c r="AG95" s="2" t="s">
        <v>280</v>
      </c>
      <c r="AH95" s="2">
        <v>10</v>
      </c>
      <c r="AI95" s="2" t="s">
        <v>279</v>
      </c>
      <c r="AJ95" s="2" t="s">
        <v>4</v>
      </c>
      <c r="AK95" s="2"/>
      <c r="AL95" s="2">
        <v>3</v>
      </c>
      <c r="AM95" s="2">
        <v>6</v>
      </c>
      <c r="AN95" s="2" t="s">
        <v>278</v>
      </c>
    </row>
    <row r="96" spans="1:47" x14ac:dyDescent="0.4">
      <c r="A96" t="str">
        <f t="shared" si="44"/>
        <v>|AKH|白|9|サポート|CIP：&amp;br;人間・戦士1/1|《[[結束のカルトーシュ]]》|</v>
      </c>
      <c r="B96" t="s">
        <v>16</v>
      </c>
      <c r="C96" t="s">
        <v>34</v>
      </c>
      <c r="D96">
        <v>10</v>
      </c>
      <c r="E96" t="s">
        <v>16</v>
      </c>
      <c r="F96" t="s">
        <v>37</v>
      </c>
      <c r="G96">
        <v>1</v>
      </c>
      <c r="H96" t="s">
        <v>16</v>
      </c>
      <c r="I96">
        <f t="shared" si="46"/>
        <v>9</v>
      </c>
      <c r="J96" t="s">
        <v>16</v>
      </c>
      <c r="K96">
        <v>0</v>
      </c>
      <c r="L96">
        <v>0</v>
      </c>
      <c r="M96" s="2" t="s">
        <v>270</v>
      </c>
      <c r="N96" t="s">
        <v>11</v>
      </c>
      <c r="O96" t="s">
        <v>277</v>
      </c>
      <c r="P96" t="s">
        <v>11</v>
      </c>
      <c r="Q96" t="s">
        <v>32</v>
      </c>
      <c r="R96" t="str">
        <f t="shared" si="45"/>
        <v>結束のカルトーシュ</v>
      </c>
      <c r="T96" t="s">
        <v>12</v>
      </c>
      <c r="U96" t="s">
        <v>11</v>
      </c>
      <c r="V96" s="6"/>
      <c r="Y96" s="5" t="s">
        <v>274</v>
      </c>
      <c r="AD96" s="4">
        <v>1114</v>
      </c>
      <c r="AE96" s="3" t="s">
        <v>34</v>
      </c>
      <c r="AF96" s="2" t="s">
        <v>37</v>
      </c>
      <c r="AG96" s="2" t="s">
        <v>276</v>
      </c>
      <c r="AH96" s="2">
        <v>9</v>
      </c>
      <c r="AI96" s="2" t="s">
        <v>275</v>
      </c>
      <c r="AJ96" s="2" t="s">
        <v>270</v>
      </c>
      <c r="AK96" s="2">
        <v>3</v>
      </c>
      <c r="AL96" s="2"/>
      <c r="AM96" s="2"/>
      <c r="AN96" s="2" t="s">
        <v>274</v>
      </c>
    </row>
    <row r="97" spans="1:47" x14ac:dyDescent="0.4">
      <c r="A97" t="str">
        <f t="shared" si="44"/>
        <v>|AKH|無色|15|サポート|クリーチャー詠唱時：&amp;br;人間・戦士1/1|《[[オケチラの碑]]》|</v>
      </c>
      <c r="B97" t="s">
        <v>16</v>
      </c>
      <c r="C97" t="s">
        <v>34</v>
      </c>
      <c r="D97">
        <v>10</v>
      </c>
      <c r="E97" t="s">
        <v>16</v>
      </c>
      <c r="F97" t="s">
        <v>50</v>
      </c>
      <c r="G97">
        <v>16</v>
      </c>
      <c r="H97" t="s">
        <v>16</v>
      </c>
      <c r="I97">
        <f t="shared" si="46"/>
        <v>15</v>
      </c>
      <c r="J97" t="s">
        <v>16</v>
      </c>
      <c r="K97">
        <v>0</v>
      </c>
      <c r="L97">
        <v>0</v>
      </c>
      <c r="M97" s="2" t="s">
        <v>270</v>
      </c>
      <c r="N97" t="s">
        <v>11</v>
      </c>
      <c r="O97" t="s">
        <v>273</v>
      </c>
      <c r="P97" t="s">
        <v>11</v>
      </c>
      <c r="Q97" t="s">
        <v>32</v>
      </c>
      <c r="R97" t="str">
        <f t="shared" si="45"/>
        <v>オケチラの碑</v>
      </c>
      <c r="T97" t="s">
        <v>12</v>
      </c>
      <c r="U97" t="s">
        <v>11</v>
      </c>
      <c r="V97" s="6"/>
      <c r="Y97" s="5" t="s">
        <v>269</v>
      </c>
      <c r="AD97" s="4">
        <v>1244</v>
      </c>
      <c r="AE97" s="3" t="s">
        <v>34</v>
      </c>
      <c r="AF97" s="2" t="s">
        <v>50</v>
      </c>
      <c r="AG97" s="2" t="s">
        <v>272</v>
      </c>
      <c r="AH97" s="2">
        <v>15</v>
      </c>
      <c r="AI97" s="2" t="s">
        <v>271</v>
      </c>
      <c r="AJ97" s="2" t="s">
        <v>270</v>
      </c>
      <c r="AK97" s="2">
        <v>3</v>
      </c>
      <c r="AL97" s="2"/>
      <c r="AM97" s="2"/>
      <c r="AN97" s="2" t="s">
        <v>269</v>
      </c>
    </row>
    <row r="98" spans="1:47" x14ac:dyDescent="0.4">
      <c r="A98" t="str">
        <f>B98&amp;C98&amp;E98&amp;F98&amp;H98&amp;I98&amp;J98&amp;M98&amp;N98&amp;O98&amp;P98&amp;Q98&amp;R98&amp;S98&amp;T98&amp;U98&amp;V98&amp;W98&amp;X98</f>
        <v>|HOU|白|5|クリーチャー|督励1：&amp;br;人間・戦士1/1|《[[結束に仕える者]]》|</v>
      </c>
      <c r="B98" t="s">
        <v>16</v>
      </c>
      <c r="C98" t="s">
        <v>2321</v>
      </c>
      <c r="D98">
        <v>10</v>
      </c>
      <c r="E98" t="s">
        <v>16</v>
      </c>
      <c r="F98" t="str">
        <f>AF98</f>
        <v>白</v>
      </c>
      <c r="G98">
        <v>16</v>
      </c>
      <c r="H98" t="s">
        <v>16</v>
      </c>
      <c r="I98">
        <f t="shared" si="46"/>
        <v>5</v>
      </c>
      <c r="J98" t="s">
        <v>16</v>
      </c>
      <c r="K98">
        <v>4</v>
      </c>
      <c r="L98">
        <v>4</v>
      </c>
      <c r="M98" s="2" t="s">
        <v>4</v>
      </c>
      <c r="N98" t="s">
        <v>11</v>
      </c>
      <c r="O98" t="s">
        <v>2372</v>
      </c>
      <c r="P98" t="s">
        <v>11</v>
      </c>
      <c r="Q98" t="s">
        <v>32</v>
      </c>
      <c r="R98" t="str">
        <f t="shared" si="45"/>
        <v>結束に仕える者</v>
      </c>
      <c r="T98" t="s">
        <v>12</v>
      </c>
      <c r="U98" t="s">
        <v>11</v>
      </c>
      <c r="V98" s="6"/>
      <c r="Y98" t="s">
        <v>2357</v>
      </c>
      <c r="AD98" s="4">
        <v>1244</v>
      </c>
      <c r="AE98" s="3" t="s">
        <v>2321</v>
      </c>
      <c r="AF98" s="2" t="s">
        <v>37</v>
      </c>
      <c r="AG98" s="2" t="s">
        <v>7</v>
      </c>
      <c r="AH98" s="2">
        <v>5</v>
      </c>
      <c r="AI98" s="2" t="s">
        <v>2355</v>
      </c>
      <c r="AJ98" s="2" t="s">
        <v>2356</v>
      </c>
      <c r="AK98" s="2" t="s">
        <v>4</v>
      </c>
      <c r="AL98" s="2" t="s">
        <v>371</v>
      </c>
      <c r="AM98" s="2" t="s">
        <v>324</v>
      </c>
      <c r="AN98" s="2"/>
      <c r="AO98" t="s">
        <v>2357</v>
      </c>
      <c r="AS98">
        <v>4</v>
      </c>
      <c r="AT98">
        <v>4</v>
      </c>
      <c r="AU98" t="s">
        <v>2357</v>
      </c>
    </row>
  </sheetData>
  <autoFilter ref="Y1:Y77"/>
  <phoneticPr fontId="2"/>
  <dataValidations count="1">
    <dataValidation type="list" allowBlank="1" showInputMessage="1" showErrorMessage="1" sqref="AG78:AG79 AG5:AG6 AG93:AG94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V249"/>
  <sheetViews>
    <sheetView topLeftCell="A2" zoomScale="70" zoomScaleNormal="70" workbookViewId="0">
      <selection activeCell="Y248" sqref="Y248"/>
    </sheetView>
  </sheetViews>
  <sheetFormatPr defaultRowHeight="18.75" x14ac:dyDescent="0.4"/>
  <cols>
    <col min="1" max="1" width="18.375" customWidth="1"/>
    <col min="2" max="2" width="1.25" customWidth="1"/>
    <col min="3" max="3" width="5.5" customWidth="1"/>
    <col min="4" max="4" width="4" customWidth="1"/>
    <col min="5" max="5" width="2" bestFit="1" customWidth="1"/>
    <col min="6" max="6" width="6.625" customWidth="1"/>
    <col min="7" max="7" width="3.5" bestFit="1" customWidth="1"/>
    <col min="8" max="8" width="2" bestFit="1" customWidth="1"/>
    <col min="9" max="9" width="5.375" customWidth="1"/>
    <col min="10" max="10" width="2" bestFit="1" customWidth="1"/>
    <col min="11" max="12" width="2" customWidth="1"/>
    <col min="14" max="15" width="5.875" customWidth="1"/>
    <col min="16" max="16" width="2" bestFit="1" customWidth="1"/>
    <col min="17" max="17" width="3.75" bestFit="1" customWidth="1"/>
    <col min="19" max="19" width="10.25" customWidth="1"/>
    <col min="20" max="20" width="3.75" bestFit="1" customWidth="1"/>
    <col min="21" max="21" width="2" bestFit="1" customWidth="1"/>
    <col min="22" max="22" width="2.5" bestFit="1" customWidth="1"/>
    <col min="23" max="23" width="2.75" bestFit="1" customWidth="1"/>
    <col min="24" max="24" width="2.5" bestFit="1" customWidth="1"/>
    <col min="25" max="25" width="59.25" style="11" customWidth="1"/>
    <col min="26" max="26" width="5.25" bestFit="1" customWidth="1"/>
    <col min="27" max="27" width="6" bestFit="1" customWidth="1"/>
    <col min="28" max="28" width="8.125" bestFit="1" customWidth="1"/>
    <col min="29" max="29" width="3.5" bestFit="1" customWidth="1"/>
    <col min="30" max="30" width="4.625" customWidth="1"/>
    <col min="31" max="32" width="5.5" bestFit="1" customWidth="1"/>
    <col min="33" max="33" width="5.25" bestFit="1" customWidth="1"/>
    <col min="34" max="34" width="9.5" bestFit="1" customWidth="1"/>
    <col min="35" max="35" width="5" bestFit="1" customWidth="1"/>
    <col min="36" max="36" width="14.875" customWidth="1"/>
    <col min="37" max="37" width="9" customWidth="1"/>
    <col min="39" max="44" width="0" hidden="1" customWidth="1"/>
    <col min="45" max="45" width="4.875" bestFit="1" customWidth="1"/>
    <col min="46" max="47" width="3.5" bestFit="1" customWidth="1"/>
  </cols>
  <sheetData>
    <row r="1" spans="1:48" x14ac:dyDescent="0.4">
      <c r="A1" t="str">
        <f t="shared" ref="A1:A24" si="0">B1&amp;C1&amp;E1&amp;F1&amp;H1&amp;I1&amp;J1&amp;M1&amp;O1&amp;P1&amp;Q1&amp;R1&amp;S1&amp;T1&amp;U1&amp;V1&amp;W1&amp;X1</f>
        <v>*飛行カード一覧</v>
      </c>
      <c r="B1" t="s">
        <v>188</v>
      </c>
      <c r="C1" t="s">
        <v>1182</v>
      </c>
      <c r="F1" t="s">
        <v>186</v>
      </c>
    </row>
    <row r="2" spans="1:48" x14ac:dyDescent="0.4">
      <c r="A2" t="str">
        <f t="shared" si="0"/>
        <v>**マジック:オリジン</v>
      </c>
      <c r="B2" t="s">
        <v>185</v>
      </c>
      <c r="C2" t="s">
        <v>184</v>
      </c>
    </row>
    <row r="3" spans="1:48" x14ac:dyDescent="0.4">
      <c r="A3" t="str">
        <f t="shared" si="0"/>
        <v>|LEFT:50|LEFT:50|LEFT:50|LEFT:50|LEFT:500|c</v>
      </c>
      <c r="B3" t="s">
        <v>16</v>
      </c>
      <c r="C3" t="s">
        <v>28</v>
      </c>
      <c r="E3" t="s">
        <v>16</v>
      </c>
      <c r="F3" t="s">
        <v>28</v>
      </c>
      <c r="H3" t="s">
        <v>16</v>
      </c>
      <c r="I3" t="s">
        <v>28</v>
      </c>
      <c r="J3" t="s">
        <v>16</v>
      </c>
      <c r="M3" t="s">
        <v>28</v>
      </c>
      <c r="P3" t="s">
        <v>11</v>
      </c>
      <c r="R3" t="s">
        <v>26</v>
      </c>
      <c r="U3" t="s">
        <v>11</v>
      </c>
      <c r="V3" t="s">
        <v>25</v>
      </c>
    </row>
    <row r="4" spans="1:48" x14ac:dyDescent="0.4">
      <c r="A4" t="str">
        <f t="shared" si="0"/>
        <v>|セット|色|コスト|P/T|カード名|</v>
      </c>
      <c r="B4" t="s">
        <v>16</v>
      </c>
      <c r="C4" t="s">
        <v>24</v>
      </c>
      <c r="E4" t="s">
        <v>16</v>
      </c>
      <c r="F4" t="s">
        <v>23</v>
      </c>
      <c r="H4" t="s">
        <v>16</v>
      </c>
      <c r="I4" t="s">
        <v>22</v>
      </c>
      <c r="J4" t="s">
        <v>16</v>
      </c>
      <c r="K4" t="s">
        <v>21</v>
      </c>
      <c r="L4" t="s">
        <v>20</v>
      </c>
      <c r="M4" t="str">
        <f>K4&amp;"/"&amp;L4</f>
        <v>P/T</v>
      </c>
      <c r="P4" t="s">
        <v>11</v>
      </c>
      <c r="R4" t="s">
        <v>18</v>
      </c>
      <c r="U4" t="s">
        <v>11</v>
      </c>
      <c r="AD4" t="b">
        <f t="shared" ref="AD4:AD24" si="1">OR(AB4="与える",AC4="得る")</f>
        <v>0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4">
      <c r="A5" t="str">
        <f t="shared" si="0"/>
        <v>|ORI|白|7|1/1|《[[突進するグリフィン]]》|</v>
      </c>
      <c r="B5" t="s">
        <v>16</v>
      </c>
      <c r="C5" t="str">
        <f t="shared" ref="C5:C24" si="2">AF5</f>
        <v>ORI</v>
      </c>
      <c r="D5">
        <f>IF(AF5="","",VLOOKUP(C5,[1]tnpl!$Z$1:$AA$11,2,TRUE))</f>
        <v>1</v>
      </c>
      <c r="E5" t="s">
        <v>16</v>
      </c>
      <c r="F5" t="str">
        <f t="shared" ref="F5:F24" si="3">AG5</f>
        <v>白</v>
      </c>
      <c r="G5">
        <f>IF(AG5="","",VLOOKUP(F5,[1]tnpl!$X$1:$Y$16,2,TRUE))</f>
        <v>1</v>
      </c>
      <c r="H5" t="s">
        <v>16</v>
      </c>
      <c r="I5">
        <f t="shared" ref="I5:I24" si="4">AI5</f>
        <v>7</v>
      </c>
      <c r="J5" t="s">
        <v>16</v>
      </c>
      <c r="K5">
        <f t="shared" ref="K5:K24" si="5">AT5</f>
        <v>1</v>
      </c>
      <c r="L5">
        <f t="shared" ref="L5:L24" si="6">AU5</f>
        <v>1</v>
      </c>
      <c r="M5" t="str">
        <f t="shared" ref="M5:M24" si="7">IF(AL5="クリーチャー",K5&amp;"/"&amp;L5,"")</f>
        <v>1/1</v>
      </c>
      <c r="P5" t="s">
        <v>11</v>
      </c>
      <c r="Q5" t="s">
        <v>32</v>
      </c>
      <c r="R5" t="str">
        <f t="shared" ref="R5:R24" si="8">AJ5</f>
        <v>突進するグリフィン</v>
      </c>
      <c r="T5" t="s">
        <v>12</v>
      </c>
      <c r="U5" t="s">
        <v>11</v>
      </c>
      <c r="V5" s="6"/>
      <c r="Y5" s="11" t="s">
        <v>180</v>
      </c>
      <c r="Z5" t="str">
        <f t="shared" ref="Z5:Z24" si="9">IF(SEARCH("飛",Y5,1)&lt;10,"飛行","")</f>
        <v>飛行</v>
      </c>
      <c r="AA5" t="str">
        <f t="shared" ref="AA5:AA24" si="10">IF(ISERR(SEARCH("召",Y5,1)),"","召喚")</f>
        <v/>
      </c>
      <c r="AB5" t="str">
        <f t="shared" ref="AB5:AB24" si="11">IF(ISERR(SEARCH("与",Y5,1)),"","与える")</f>
        <v/>
      </c>
      <c r="AC5" t="str">
        <f>IF(ISERR(SEARCH("得",Y5,1)),"","得る")</f>
        <v/>
      </c>
      <c r="AD5" t="b">
        <f t="shared" si="1"/>
        <v>0</v>
      </c>
      <c r="AE5" s="2"/>
      <c r="AF5" s="2" t="s">
        <v>152</v>
      </c>
      <c r="AG5" s="2" t="s">
        <v>37</v>
      </c>
      <c r="AH5" s="2" t="s">
        <v>276</v>
      </c>
      <c r="AI5" s="2">
        <v>7</v>
      </c>
      <c r="AJ5" s="2" t="s">
        <v>181</v>
      </c>
      <c r="AK5" s="2" t="s">
        <v>1181</v>
      </c>
      <c r="AL5" s="2" t="s">
        <v>4</v>
      </c>
      <c r="AM5" s="2" t="s">
        <v>1110</v>
      </c>
      <c r="AN5" s="2"/>
      <c r="AO5" s="2"/>
      <c r="AP5" s="2" t="s">
        <v>67</v>
      </c>
      <c r="AQ5" s="2" t="s">
        <v>1180</v>
      </c>
      <c r="AR5" s="2"/>
      <c r="AS5" s="2"/>
      <c r="AT5" s="2">
        <v>1</v>
      </c>
      <c r="AU5" s="2">
        <v>1</v>
      </c>
      <c r="AV5" s="2" t="s">
        <v>180</v>
      </c>
    </row>
    <row r="6" spans="1:48" x14ac:dyDescent="0.4">
      <c r="A6" t="str">
        <f t="shared" si="0"/>
        <v>|ORI|白|10|1/3|《[[確固たるエイヴン]]》|</v>
      </c>
      <c r="B6" t="s">
        <v>16</v>
      </c>
      <c r="C6" t="str">
        <f t="shared" si="2"/>
        <v>ORI</v>
      </c>
      <c r="D6">
        <f>IF(AF6="","",VLOOKUP(C6,[1]tnpl!$Z$1:$AA$11,2,TRUE))</f>
        <v>1</v>
      </c>
      <c r="E6" t="s">
        <v>16</v>
      </c>
      <c r="F6" t="str">
        <f t="shared" si="3"/>
        <v>白</v>
      </c>
      <c r="G6">
        <f>IF(AG6="","",VLOOKUP(F6,[1]tnpl!$X$1:$Y$16,2,TRUE))</f>
        <v>1</v>
      </c>
      <c r="H6" t="s">
        <v>16</v>
      </c>
      <c r="I6">
        <f t="shared" si="4"/>
        <v>10</v>
      </c>
      <c r="J6" t="s">
        <v>16</v>
      </c>
      <c r="K6">
        <f t="shared" si="5"/>
        <v>1</v>
      </c>
      <c r="L6">
        <f t="shared" si="6"/>
        <v>3</v>
      </c>
      <c r="M6" t="str">
        <f t="shared" si="7"/>
        <v>1/3</v>
      </c>
      <c r="P6" t="s">
        <v>11</v>
      </c>
      <c r="Q6" t="s">
        <v>32</v>
      </c>
      <c r="R6" t="str">
        <f t="shared" si="8"/>
        <v>確固たるエイヴン</v>
      </c>
      <c r="T6" t="s">
        <v>12</v>
      </c>
      <c r="U6" t="s">
        <v>11</v>
      </c>
      <c r="V6" s="6"/>
      <c r="Y6" s="11" t="s">
        <v>1177</v>
      </c>
      <c r="Z6" t="str">
        <f t="shared" si="9"/>
        <v>飛行</v>
      </c>
      <c r="AA6" t="str">
        <f t="shared" si="10"/>
        <v/>
      </c>
      <c r="AB6" t="str">
        <f t="shared" si="11"/>
        <v/>
      </c>
      <c r="AC6" t="str">
        <f>IF(ISERR(SEARCH("得",Y6,1)),"","得る")</f>
        <v/>
      </c>
      <c r="AD6" t="b">
        <f t="shared" si="1"/>
        <v>0</v>
      </c>
      <c r="AE6" s="2"/>
      <c r="AF6" s="2" t="s">
        <v>152</v>
      </c>
      <c r="AG6" s="2" t="s">
        <v>37</v>
      </c>
      <c r="AH6" s="2" t="s">
        <v>276</v>
      </c>
      <c r="AI6" s="2">
        <v>10</v>
      </c>
      <c r="AJ6" s="2" t="s">
        <v>1179</v>
      </c>
      <c r="AK6" s="2" t="s">
        <v>1178</v>
      </c>
      <c r="AL6" s="2" t="s">
        <v>4</v>
      </c>
      <c r="AM6" s="2" t="s">
        <v>325</v>
      </c>
      <c r="AN6" s="2" t="s">
        <v>396</v>
      </c>
      <c r="AO6" s="2"/>
      <c r="AP6" s="2" t="s">
        <v>1177</v>
      </c>
      <c r="AQ6" s="2"/>
      <c r="AR6" s="2"/>
      <c r="AS6" s="2"/>
      <c r="AT6" s="2">
        <v>1</v>
      </c>
      <c r="AU6" s="2">
        <v>3</v>
      </c>
      <c r="AV6" s="2" t="s">
        <v>1177</v>
      </c>
    </row>
    <row r="7" spans="1:48" x14ac:dyDescent="0.4">
      <c r="A7" t="str">
        <f t="shared" si="0"/>
        <v>|ORI|白|11|3/3|《[[エイヴンの戦僧侶]]》|</v>
      </c>
      <c r="B7" t="s">
        <v>16</v>
      </c>
      <c r="C7" t="str">
        <f t="shared" si="2"/>
        <v>ORI</v>
      </c>
      <c r="D7">
        <f>IF(AF7="","",VLOOKUP(C7,[1]tnpl!$Z$1:$AA$11,2,TRUE))</f>
        <v>1</v>
      </c>
      <c r="E7" t="s">
        <v>16</v>
      </c>
      <c r="F7" t="str">
        <f t="shared" si="3"/>
        <v>白</v>
      </c>
      <c r="G7">
        <f>IF(AG7="","",VLOOKUP(F7,[1]tnpl!$X$1:$Y$16,2,TRUE))</f>
        <v>1</v>
      </c>
      <c r="H7" t="s">
        <v>16</v>
      </c>
      <c r="I7">
        <f t="shared" si="4"/>
        <v>11</v>
      </c>
      <c r="J7" t="s">
        <v>16</v>
      </c>
      <c r="K7">
        <f t="shared" si="5"/>
        <v>3</v>
      </c>
      <c r="L7">
        <f t="shared" si="6"/>
        <v>3</v>
      </c>
      <c r="M7" t="str">
        <f t="shared" si="7"/>
        <v>3/3</v>
      </c>
      <c r="P7" t="s">
        <v>11</v>
      </c>
      <c r="Q7" t="s">
        <v>32</v>
      </c>
      <c r="R7" t="str">
        <f t="shared" si="8"/>
        <v>エイヴンの戦僧侶</v>
      </c>
      <c r="T7" t="s">
        <v>12</v>
      </c>
      <c r="U7" t="s">
        <v>11</v>
      </c>
      <c r="V7" s="6"/>
      <c r="Y7" s="11" t="s">
        <v>1173</v>
      </c>
      <c r="Z7" t="str">
        <f t="shared" si="9"/>
        <v>飛行</v>
      </c>
      <c r="AA7" t="str">
        <f t="shared" si="10"/>
        <v/>
      </c>
      <c r="AB7" t="str">
        <f t="shared" si="11"/>
        <v/>
      </c>
      <c r="AD7" t="b">
        <f t="shared" si="1"/>
        <v>0</v>
      </c>
      <c r="AE7" s="2"/>
      <c r="AF7" s="2" t="s">
        <v>152</v>
      </c>
      <c r="AG7" s="2" t="s">
        <v>37</v>
      </c>
      <c r="AH7" s="2" t="s">
        <v>272</v>
      </c>
      <c r="AI7" s="2">
        <v>11</v>
      </c>
      <c r="AJ7" s="2" t="s">
        <v>1176</v>
      </c>
      <c r="AK7" s="2" t="s">
        <v>1175</v>
      </c>
      <c r="AL7" s="2" t="s">
        <v>4</v>
      </c>
      <c r="AM7" s="2" t="s">
        <v>325</v>
      </c>
      <c r="AN7" s="2" t="s">
        <v>701</v>
      </c>
      <c r="AO7" s="2"/>
      <c r="AP7" s="2" t="s">
        <v>551</v>
      </c>
      <c r="AQ7" s="2" t="s">
        <v>1174</v>
      </c>
      <c r="AR7" s="2"/>
      <c r="AS7" s="2"/>
      <c r="AT7" s="2">
        <v>3</v>
      </c>
      <c r="AU7" s="2">
        <v>3</v>
      </c>
      <c r="AV7" s="2" t="s">
        <v>1173</v>
      </c>
    </row>
    <row r="8" spans="1:48" x14ac:dyDescent="0.4">
      <c r="A8" t="str">
        <f t="shared" si="0"/>
        <v>|ORI|白|13|4/4|《[[祝福された霊魂]]》|</v>
      </c>
      <c r="B8" t="s">
        <v>16</v>
      </c>
      <c r="C8" t="str">
        <f t="shared" si="2"/>
        <v>ORI</v>
      </c>
      <c r="D8">
        <f>IF(AF8="","",VLOOKUP(C8,[1]tnpl!$Z$1:$AA$11,2,TRUE))</f>
        <v>1</v>
      </c>
      <c r="E8" t="s">
        <v>16</v>
      </c>
      <c r="F8" t="str">
        <f t="shared" si="3"/>
        <v>白</v>
      </c>
      <c r="G8">
        <f>IF(AG8="","",VLOOKUP(F8,[1]tnpl!$X$1:$Y$16,2,TRUE))</f>
        <v>1</v>
      </c>
      <c r="H8" t="s">
        <v>16</v>
      </c>
      <c r="I8">
        <f t="shared" si="4"/>
        <v>13</v>
      </c>
      <c r="J8" t="s">
        <v>16</v>
      </c>
      <c r="K8">
        <f t="shared" si="5"/>
        <v>4</v>
      </c>
      <c r="L8">
        <f t="shared" si="6"/>
        <v>4</v>
      </c>
      <c r="M8" t="str">
        <f t="shared" si="7"/>
        <v>4/4</v>
      </c>
      <c r="P8" t="s">
        <v>11</v>
      </c>
      <c r="Q8" t="s">
        <v>32</v>
      </c>
      <c r="R8" t="str">
        <f t="shared" si="8"/>
        <v>祝福された霊魂</v>
      </c>
      <c r="T8" t="s">
        <v>12</v>
      </c>
      <c r="U8" t="s">
        <v>11</v>
      </c>
      <c r="V8" s="6"/>
      <c r="Y8" s="11" t="s">
        <v>1169</v>
      </c>
      <c r="Z8" t="str">
        <f t="shared" si="9"/>
        <v>飛行</v>
      </c>
      <c r="AA8" t="str">
        <f t="shared" si="10"/>
        <v/>
      </c>
      <c r="AB8" t="str">
        <f t="shared" si="11"/>
        <v/>
      </c>
      <c r="AC8" t="str">
        <f>IF(ISERR(SEARCH("得",Y8,1)),"","得る")</f>
        <v/>
      </c>
      <c r="AD8" t="b">
        <f t="shared" si="1"/>
        <v>0</v>
      </c>
      <c r="AE8" s="2"/>
      <c r="AF8" s="2" t="s">
        <v>152</v>
      </c>
      <c r="AG8" s="2" t="s">
        <v>37</v>
      </c>
      <c r="AH8" s="2" t="s">
        <v>272</v>
      </c>
      <c r="AI8" s="2">
        <v>13</v>
      </c>
      <c r="AJ8" s="2" t="s">
        <v>1172</v>
      </c>
      <c r="AK8" s="2" t="s">
        <v>1171</v>
      </c>
      <c r="AL8" s="2" t="s">
        <v>4</v>
      </c>
      <c r="AM8" s="2" t="s">
        <v>446</v>
      </c>
      <c r="AN8" s="2"/>
      <c r="AO8" s="2"/>
      <c r="AP8" s="2" t="s">
        <v>551</v>
      </c>
      <c r="AQ8" s="2" t="s">
        <v>1170</v>
      </c>
      <c r="AR8" s="2"/>
      <c r="AS8" s="2"/>
      <c r="AT8" s="2">
        <v>4</v>
      </c>
      <c r="AU8" s="2">
        <v>4</v>
      </c>
      <c r="AV8" s="2" t="s">
        <v>1169</v>
      </c>
    </row>
    <row r="9" spans="1:48" x14ac:dyDescent="0.4">
      <c r="A9" t="str">
        <f t="shared" si="0"/>
        <v>|ORI|白|14|4/4|《[[勇者の守護神]]》|</v>
      </c>
      <c r="B9" t="s">
        <v>16</v>
      </c>
      <c r="C9" t="str">
        <f t="shared" si="2"/>
        <v>ORI</v>
      </c>
      <c r="D9">
        <f>IF(AF9="","",VLOOKUP(C9,[1]tnpl!$Z$1:$AA$11,2,TRUE))</f>
        <v>1</v>
      </c>
      <c r="E9" t="s">
        <v>16</v>
      </c>
      <c r="F9" t="str">
        <f t="shared" si="3"/>
        <v>白</v>
      </c>
      <c r="G9">
        <f>IF(AG9="","",VLOOKUP(F9,[1]tnpl!$X$1:$Y$16,2,TRUE))</f>
        <v>1</v>
      </c>
      <c r="H9" t="s">
        <v>16</v>
      </c>
      <c r="I9">
        <f t="shared" si="4"/>
        <v>14</v>
      </c>
      <c r="J9" t="s">
        <v>16</v>
      </c>
      <c r="K9">
        <f t="shared" si="5"/>
        <v>4</v>
      </c>
      <c r="L9">
        <f t="shared" si="6"/>
        <v>4</v>
      </c>
      <c r="M9" t="str">
        <f t="shared" si="7"/>
        <v>4/4</v>
      </c>
      <c r="P9" t="s">
        <v>11</v>
      </c>
      <c r="Q9" t="s">
        <v>32</v>
      </c>
      <c r="R9" t="str">
        <f t="shared" si="8"/>
        <v>勇者の守護神</v>
      </c>
      <c r="T9" t="s">
        <v>12</v>
      </c>
      <c r="U9" t="s">
        <v>11</v>
      </c>
      <c r="V9" s="6"/>
      <c r="Y9" s="11" t="s">
        <v>1165</v>
      </c>
      <c r="Z9" t="str">
        <f t="shared" si="9"/>
        <v>飛行</v>
      </c>
      <c r="AA9" t="str">
        <f t="shared" si="10"/>
        <v/>
      </c>
      <c r="AB9" t="str">
        <f t="shared" si="11"/>
        <v/>
      </c>
      <c r="AC9" t="str">
        <f>IF(ISERR(SEARCH("得",Y9,1)),"","得る")</f>
        <v/>
      </c>
      <c r="AD9" t="b">
        <f t="shared" si="1"/>
        <v>0</v>
      </c>
      <c r="AE9" s="2"/>
      <c r="AF9" s="2" t="s">
        <v>152</v>
      </c>
      <c r="AG9" s="2" t="s">
        <v>37</v>
      </c>
      <c r="AH9" s="2" t="s">
        <v>272</v>
      </c>
      <c r="AI9" s="2">
        <v>14</v>
      </c>
      <c r="AJ9" s="2" t="s">
        <v>1168</v>
      </c>
      <c r="AK9" s="2" t="s">
        <v>1167</v>
      </c>
      <c r="AL9" s="2" t="s">
        <v>4</v>
      </c>
      <c r="AM9" s="2" t="s">
        <v>351</v>
      </c>
      <c r="AN9" s="2"/>
      <c r="AO9" s="2"/>
      <c r="AP9" s="2" t="s">
        <v>551</v>
      </c>
      <c r="AQ9" s="2" t="s">
        <v>1166</v>
      </c>
      <c r="AR9" s="2"/>
      <c r="AS9" s="2"/>
      <c r="AT9" s="2">
        <v>4</v>
      </c>
      <c r="AU9" s="2">
        <v>4</v>
      </c>
      <c r="AV9" s="2" t="s">
        <v>1165</v>
      </c>
    </row>
    <row r="10" spans="1:48" x14ac:dyDescent="0.4">
      <c r="A10" t="str">
        <f t="shared" si="0"/>
        <v>|ORI|白|12|6/5|《[[ヴリンの翼馬]]》|</v>
      </c>
      <c r="B10" t="s">
        <v>16</v>
      </c>
      <c r="C10" t="str">
        <f t="shared" si="2"/>
        <v>ORI</v>
      </c>
      <c r="D10">
        <f>IF(AF10="","",VLOOKUP(C10,[1]tnpl!$Z$1:$AA$11,2,TRUE))</f>
        <v>1</v>
      </c>
      <c r="E10" t="s">
        <v>16</v>
      </c>
      <c r="F10" t="str">
        <f t="shared" si="3"/>
        <v>白</v>
      </c>
      <c r="G10">
        <f>IF(AG10="","",VLOOKUP(F10,[1]tnpl!$X$1:$Y$16,2,TRUE))</f>
        <v>1</v>
      </c>
      <c r="H10" t="s">
        <v>16</v>
      </c>
      <c r="I10">
        <f t="shared" si="4"/>
        <v>12</v>
      </c>
      <c r="J10" t="s">
        <v>16</v>
      </c>
      <c r="K10">
        <f t="shared" si="5"/>
        <v>6</v>
      </c>
      <c r="L10">
        <f t="shared" si="6"/>
        <v>5</v>
      </c>
      <c r="M10" t="str">
        <f t="shared" si="7"/>
        <v>6/5</v>
      </c>
      <c r="P10" t="s">
        <v>11</v>
      </c>
      <c r="Q10" t="s">
        <v>32</v>
      </c>
      <c r="R10" t="str">
        <f t="shared" si="8"/>
        <v>ヴリンの翼馬</v>
      </c>
      <c r="T10" t="s">
        <v>12</v>
      </c>
      <c r="U10" t="s">
        <v>11</v>
      </c>
      <c r="V10" s="6"/>
      <c r="Y10" s="11" t="s">
        <v>1160</v>
      </c>
      <c r="Z10" t="str">
        <f t="shared" si="9"/>
        <v>飛行</v>
      </c>
      <c r="AA10" t="str">
        <f t="shared" si="10"/>
        <v/>
      </c>
      <c r="AB10" t="str">
        <f t="shared" si="11"/>
        <v/>
      </c>
      <c r="AC10" t="str">
        <f>IF(ISERR(SEARCH("得",Y10,1)),"","得る")</f>
        <v/>
      </c>
      <c r="AD10" t="b">
        <f t="shared" si="1"/>
        <v>0</v>
      </c>
      <c r="AE10" s="2"/>
      <c r="AF10" s="2" t="s">
        <v>152</v>
      </c>
      <c r="AG10" s="2" t="s">
        <v>37</v>
      </c>
      <c r="AH10" s="2" t="s">
        <v>7</v>
      </c>
      <c r="AI10" s="2">
        <v>12</v>
      </c>
      <c r="AJ10" s="2" t="s">
        <v>1164</v>
      </c>
      <c r="AK10" s="2" t="s">
        <v>1163</v>
      </c>
      <c r="AL10" s="2" t="s">
        <v>4</v>
      </c>
      <c r="AM10" s="2" t="s">
        <v>1162</v>
      </c>
      <c r="AN10" s="2"/>
      <c r="AO10" s="2"/>
      <c r="AP10" s="2" t="s">
        <v>551</v>
      </c>
      <c r="AQ10" s="2" t="s">
        <v>1161</v>
      </c>
      <c r="AR10" s="2"/>
      <c r="AS10" s="2"/>
      <c r="AT10" s="2">
        <v>6</v>
      </c>
      <c r="AU10" s="2">
        <v>5</v>
      </c>
      <c r="AV10" s="2" t="s">
        <v>1160</v>
      </c>
    </row>
    <row r="11" spans="1:48" x14ac:dyDescent="0.4">
      <c r="A11" t="str">
        <f t="shared" si="0"/>
        <v>|ORI|白|18|7/9|《[[徴税の大天使]]》|</v>
      </c>
      <c r="B11" t="s">
        <v>16</v>
      </c>
      <c r="C11" t="str">
        <f t="shared" si="2"/>
        <v>ORI</v>
      </c>
      <c r="D11">
        <f>IF(AF11="","",VLOOKUP(C11,[1]tnpl!$Z$1:$AA$11,2,TRUE))</f>
        <v>1</v>
      </c>
      <c r="E11" t="s">
        <v>16</v>
      </c>
      <c r="F11" t="str">
        <f t="shared" si="3"/>
        <v>白</v>
      </c>
      <c r="G11">
        <f>IF(AG11="","",VLOOKUP(F11,[1]tnpl!$X$1:$Y$16,2,TRUE))</f>
        <v>1</v>
      </c>
      <c r="H11" t="s">
        <v>16</v>
      </c>
      <c r="I11">
        <f t="shared" si="4"/>
        <v>18</v>
      </c>
      <c r="J11" t="s">
        <v>16</v>
      </c>
      <c r="K11">
        <f t="shared" si="5"/>
        <v>7</v>
      </c>
      <c r="L11">
        <f t="shared" si="6"/>
        <v>9</v>
      </c>
      <c r="M11" t="str">
        <f t="shared" si="7"/>
        <v>7/9</v>
      </c>
      <c r="P11" t="s">
        <v>11</v>
      </c>
      <c r="Q11" t="s">
        <v>32</v>
      </c>
      <c r="R11" t="str">
        <f t="shared" si="8"/>
        <v>徴税の大天使</v>
      </c>
      <c r="T11" t="s">
        <v>12</v>
      </c>
      <c r="U11" t="s">
        <v>11</v>
      </c>
      <c r="V11" s="6"/>
      <c r="Y11" s="11" t="s">
        <v>1156</v>
      </c>
      <c r="Z11" t="str">
        <f t="shared" si="9"/>
        <v>飛行</v>
      </c>
      <c r="AA11" t="str">
        <f t="shared" si="10"/>
        <v/>
      </c>
      <c r="AB11" t="str">
        <f t="shared" si="11"/>
        <v/>
      </c>
      <c r="AD11" t="b">
        <f t="shared" si="1"/>
        <v>0</v>
      </c>
      <c r="AE11" s="2"/>
      <c r="AF11" s="2" t="s">
        <v>152</v>
      </c>
      <c r="AG11" s="2" t="s">
        <v>37</v>
      </c>
      <c r="AH11" s="2" t="s">
        <v>280</v>
      </c>
      <c r="AI11" s="2">
        <v>18</v>
      </c>
      <c r="AJ11" s="2" t="s">
        <v>1159</v>
      </c>
      <c r="AK11" s="2" t="s">
        <v>1158</v>
      </c>
      <c r="AL11" s="2" t="s">
        <v>4</v>
      </c>
      <c r="AM11" s="2" t="s">
        <v>351</v>
      </c>
      <c r="AN11" s="2"/>
      <c r="AO11" s="2"/>
      <c r="AP11" s="2" t="s">
        <v>551</v>
      </c>
      <c r="AQ11" s="2" t="s">
        <v>1157</v>
      </c>
      <c r="AR11" s="2"/>
      <c r="AS11" s="2"/>
      <c r="AT11" s="2">
        <v>7</v>
      </c>
      <c r="AU11" s="2">
        <v>9</v>
      </c>
      <c r="AV11" s="2" t="s">
        <v>1156</v>
      </c>
    </row>
    <row r="12" spans="1:48" x14ac:dyDescent="0.4">
      <c r="A12" t="str">
        <f t="shared" si="0"/>
        <v>|ORI|青|10|1/2|《[[飛空士志願者]]》|</v>
      </c>
      <c r="B12" t="s">
        <v>16</v>
      </c>
      <c r="C12" t="str">
        <f t="shared" si="2"/>
        <v>ORI</v>
      </c>
      <c r="D12">
        <f>IF(AF12="","",VLOOKUP(C12,[1]tnpl!$Z$1:$AA$11,2,TRUE))</f>
        <v>1</v>
      </c>
      <c r="E12" t="s">
        <v>16</v>
      </c>
      <c r="F12" t="str">
        <f t="shared" si="3"/>
        <v>青</v>
      </c>
      <c r="G12">
        <f>IF(AG12="","",VLOOKUP(F12,[1]tnpl!$X$1:$Y$16,2,TRUE))</f>
        <v>2</v>
      </c>
      <c r="H12" t="s">
        <v>16</v>
      </c>
      <c r="I12">
        <f t="shared" si="4"/>
        <v>10</v>
      </c>
      <c r="J12" t="s">
        <v>16</v>
      </c>
      <c r="K12">
        <f t="shared" si="5"/>
        <v>1</v>
      </c>
      <c r="L12">
        <f t="shared" si="6"/>
        <v>2</v>
      </c>
      <c r="M12" t="str">
        <f t="shared" si="7"/>
        <v>1/2</v>
      </c>
      <c r="P12" t="s">
        <v>11</v>
      </c>
      <c r="Q12" t="s">
        <v>32</v>
      </c>
      <c r="R12" t="str">
        <f t="shared" si="8"/>
        <v>飛空士志願者</v>
      </c>
      <c r="T12" t="s">
        <v>12</v>
      </c>
      <c r="U12" t="s">
        <v>11</v>
      </c>
      <c r="V12" s="6"/>
      <c r="Y12" s="11" t="s">
        <v>590</v>
      </c>
      <c r="Z12" t="str">
        <f t="shared" si="9"/>
        <v>飛行</v>
      </c>
      <c r="AA12" t="str">
        <f t="shared" si="10"/>
        <v>召喚</v>
      </c>
      <c r="AB12" t="str">
        <f t="shared" si="11"/>
        <v/>
      </c>
      <c r="AC12" t="str">
        <f t="shared" ref="AC12:AC19" si="12">IF(ISERR(SEARCH("得",Y12,1)),"","得る")</f>
        <v/>
      </c>
      <c r="AD12" t="b">
        <f t="shared" si="1"/>
        <v>0</v>
      </c>
      <c r="AE12" s="2"/>
      <c r="AF12" s="2" t="s">
        <v>152</v>
      </c>
      <c r="AG12" s="2" t="s">
        <v>42</v>
      </c>
      <c r="AH12" s="2" t="s">
        <v>276</v>
      </c>
      <c r="AI12" s="2">
        <v>10</v>
      </c>
      <c r="AJ12" s="2" t="s">
        <v>592</v>
      </c>
      <c r="AK12" s="2" t="s">
        <v>591</v>
      </c>
      <c r="AL12" s="2" t="s">
        <v>4</v>
      </c>
      <c r="AM12" s="2" t="s">
        <v>371</v>
      </c>
      <c r="AN12" s="2" t="s">
        <v>791</v>
      </c>
      <c r="AO12" s="2"/>
      <c r="AP12" s="2" t="s">
        <v>551</v>
      </c>
      <c r="AQ12" s="2" t="s">
        <v>577</v>
      </c>
      <c r="AR12" s="2"/>
      <c r="AS12" s="2"/>
      <c r="AT12" s="2">
        <v>1</v>
      </c>
      <c r="AU12" s="2">
        <v>2</v>
      </c>
      <c r="AV12" s="2" t="s">
        <v>590</v>
      </c>
    </row>
    <row r="13" spans="1:48" x14ac:dyDescent="0.4">
      <c r="A13" t="str">
        <f t="shared" si="0"/>
        <v>|ORI|青|6|1/1|《[[フェアリーの悪党]]》|</v>
      </c>
      <c r="B13" t="s">
        <v>16</v>
      </c>
      <c r="C13" t="str">
        <f t="shared" si="2"/>
        <v>ORI</v>
      </c>
      <c r="D13">
        <f>IF(AF13="","",VLOOKUP(C13,[1]tnpl!$Z$1:$AA$11,2,TRUE))</f>
        <v>1</v>
      </c>
      <c r="E13" t="s">
        <v>16</v>
      </c>
      <c r="F13" t="str">
        <f t="shared" si="3"/>
        <v>青</v>
      </c>
      <c r="G13">
        <f>IF(AG13="","",VLOOKUP(F13,[1]tnpl!$X$1:$Y$16,2,TRUE))</f>
        <v>2</v>
      </c>
      <c r="H13" t="s">
        <v>16</v>
      </c>
      <c r="I13">
        <f t="shared" si="4"/>
        <v>6</v>
      </c>
      <c r="J13" t="s">
        <v>16</v>
      </c>
      <c r="K13">
        <f t="shared" si="5"/>
        <v>1</v>
      </c>
      <c r="L13">
        <f t="shared" si="6"/>
        <v>1</v>
      </c>
      <c r="M13" t="str">
        <f t="shared" si="7"/>
        <v>1/1</v>
      </c>
      <c r="P13" t="s">
        <v>11</v>
      </c>
      <c r="Q13" t="s">
        <v>32</v>
      </c>
      <c r="R13" t="str">
        <f t="shared" si="8"/>
        <v>フェアリーの悪党</v>
      </c>
      <c r="T13" t="s">
        <v>12</v>
      </c>
      <c r="U13" t="s">
        <v>11</v>
      </c>
      <c r="V13" s="6"/>
      <c r="Y13" s="11" t="s">
        <v>1151</v>
      </c>
      <c r="Z13" t="str">
        <f t="shared" si="9"/>
        <v>飛行</v>
      </c>
      <c r="AA13" t="str">
        <f t="shared" si="10"/>
        <v/>
      </c>
      <c r="AB13" t="str">
        <f t="shared" si="11"/>
        <v/>
      </c>
      <c r="AC13" t="str">
        <f t="shared" si="12"/>
        <v/>
      </c>
      <c r="AD13" t="b">
        <f t="shared" si="1"/>
        <v>0</v>
      </c>
      <c r="AE13" s="2"/>
      <c r="AF13" s="2" t="s">
        <v>152</v>
      </c>
      <c r="AG13" s="2" t="s">
        <v>42</v>
      </c>
      <c r="AH13" s="2" t="s">
        <v>276</v>
      </c>
      <c r="AI13" s="2">
        <v>6</v>
      </c>
      <c r="AJ13" s="2" t="s">
        <v>1155</v>
      </c>
      <c r="AK13" s="2" t="s">
        <v>1154</v>
      </c>
      <c r="AL13" s="2" t="s">
        <v>4</v>
      </c>
      <c r="AM13" s="2" t="s">
        <v>1153</v>
      </c>
      <c r="AN13" s="2" t="s">
        <v>838</v>
      </c>
      <c r="AO13" s="2"/>
      <c r="AP13" s="2" t="s">
        <v>551</v>
      </c>
      <c r="AQ13" s="2" t="s">
        <v>1152</v>
      </c>
      <c r="AR13" s="2"/>
      <c r="AS13" s="2"/>
      <c r="AT13" s="2">
        <v>1</v>
      </c>
      <c r="AU13" s="2">
        <v>1</v>
      </c>
      <c r="AV13" s="2" t="s">
        <v>1151</v>
      </c>
    </row>
    <row r="14" spans="1:48" x14ac:dyDescent="0.4">
      <c r="A14" t="str">
        <f t="shared" si="0"/>
        <v>|ORI|青|10|4/4|《[[護輪のフクロウ]]》|</v>
      </c>
      <c r="B14" t="s">
        <v>16</v>
      </c>
      <c r="C14" t="str">
        <f t="shared" si="2"/>
        <v>ORI</v>
      </c>
      <c r="D14">
        <f>IF(AF14="","",VLOOKUP(C14,[1]tnpl!$Z$1:$AA$11,2,TRUE))</f>
        <v>1</v>
      </c>
      <c r="E14" t="s">
        <v>16</v>
      </c>
      <c r="F14" t="str">
        <f t="shared" si="3"/>
        <v>青</v>
      </c>
      <c r="G14">
        <f>IF(AG14="","",VLOOKUP(F14,[1]tnpl!$X$1:$Y$16,2,TRUE))</f>
        <v>2</v>
      </c>
      <c r="H14" t="s">
        <v>16</v>
      </c>
      <c r="I14">
        <f t="shared" si="4"/>
        <v>10</v>
      </c>
      <c r="J14" t="s">
        <v>16</v>
      </c>
      <c r="K14">
        <f t="shared" si="5"/>
        <v>4</v>
      </c>
      <c r="L14">
        <f t="shared" si="6"/>
        <v>4</v>
      </c>
      <c r="M14" t="str">
        <f t="shared" si="7"/>
        <v>4/4</v>
      </c>
      <c r="P14" t="s">
        <v>11</v>
      </c>
      <c r="Q14" t="s">
        <v>32</v>
      </c>
      <c r="R14" t="str">
        <f t="shared" si="8"/>
        <v>護輪のフクロウ</v>
      </c>
      <c r="T14" t="s">
        <v>12</v>
      </c>
      <c r="U14" t="s">
        <v>11</v>
      </c>
      <c r="V14" s="6"/>
      <c r="Y14" s="11" t="s">
        <v>1147</v>
      </c>
      <c r="Z14" t="str">
        <f t="shared" si="9"/>
        <v>飛行</v>
      </c>
      <c r="AA14" t="str">
        <f t="shared" si="10"/>
        <v/>
      </c>
      <c r="AB14" t="str">
        <f t="shared" si="11"/>
        <v/>
      </c>
      <c r="AC14" t="str">
        <f t="shared" si="12"/>
        <v/>
      </c>
      <c r="AD14" t="b">
        <f t="shared" si="1"/>
        <v>0</v>
      </c>
      <c r="AE14" s="2"/>
      <c r="AF14" s="2" t="s">
        <v>152</v>
      </c>
      <c r="AG14" s="2" t="s">
        <v>42</v>
      </c>
      <c r="AH14" s="2" t="s">
        <v>272</v>
      </c>
      <c r="AI14" s="2">
        <v>10</v>
      </c>
      <c r="AJ14" s="2" t="s">
        <v>1150</v>
      </c>
      <c r="AK14" s="2" t="s">
        <v>1149</v>
      </c>
      <c r="AL14" s="2" t="s">
        <v>4</v>
      </c>
      <c r="AM14" s="2" t="s">
        <v>325</v>
      </c>
      <c r="AN14" s="2"/>
      <c r="AO14" s="2"/>
      <c r="AP14" s="2" t="s">
        <v>551</v>
      </c>
      <c r="AQ14" s="2" t="s">
        <v>1148</v>
      </c>
      <c r="AR14" s="2"/>
      <c r="AS14" s="2"/>
      <c r="AT14" s="2">
        <v>4</v>
      </c>
      <c r="AU14" s="2">
        <v>4</v>
      </c>
      <c r="AV14" s="2" t="s">
        <v>1147</v>
      </c>
    </row>
    <row r="15" spans="1:48" x14ac:dyDescent="0.4">
      <c r="A15" t="str">
        <f t="shared" si="0"/>
        <v>|ORI|青|9|3/4|《[[屑肌のドレイク]]》|</v>
      </c>
      <c r="B15" t="s">
        <v>16</v>
      </c>
      <c r="C15" t="str">
        <f t="shared" si="2"/>
        <v>ORI</v>
      </c>
      <c r="D15">
        <f>IF(AF15="","",VLOOKUP(C15,[1]tnpl!$Z$1:$AA$11,2,TRUE))</f>
        <v>1</v>
      </c>
      <c r="E15" t="s">
        <v>16</v>
      </c>
      <c r="F15" t="str">
        <f t="shared" si="3"/>
        <v>青</v>
      </c>
      <c r="G15">
        <f>IF(AG15="","",VLOOKUP(F15,[1]tnpl!$X$1:$Y$16,2,TRUE))</f>
        <v>2</v>
      </c>
      <c r="H15" t="s">
        <v>16</v>
      </c>
      <c r="I15">
        <f t="shared" si="4"/>
        <v>9</v>
      </c>
      <c r="J15" t="s">
        <v>16</v>
      </c>
      <c r="K15">
        <f t="shared" si="5"/>
        <v>3</v>
      </c>
      <c r="L15">
        <f t="shared" si="6"/>
        <v>4</v>
      </c>
      <c r="M15" t="str">
        <f t="shared" si="7"/>
        <v>3/4</v>
      </c>
      <c r="P15" t="s">
        <v>11</v>
      </c>
      <c r="Q15" t="s">
        <v>32</v>
      </c>
      <c r="R15" t="str">
        <f t="shared" si="8"/>
        <v>屑肌のドレイク</v>
      </c>
      <c r="T15" t="s">
        <v>12</v>
      </c>
      <c r="U15" t="s">
        <v>11</v>
      </c>
      <c r="V15" s="6"/>
      <c r="Y15" s="11" t="s">
        <v>266</v>
      </c>
      <c r="Z15" t="str">
        <f t="shared" si="9"/>
        <v>飛行</v>
      </c>
      <c r="AA15" t="str">
        <f t="shared" si="10"/>
        <v/>
      </c>
      <c r="AB15" t="str">
        <f t="shared" si="11"/>
        <v/>
      </c>
      <c r="AC15" t="str">
        <f t="shared" si="12"/>
        <v/>
      </c>
      <c r="AD15" t="b">
        <f t="shared" si="1"/>
        <v>0</v>
      </c>
      <c r="AE15" s="2"/>
      <c r="AF15" s="2" t="s">
        <v>152</v>
      </c>
      <c r="AG15" s="2" t="s">
        <v>42</v>
      </c>
      <c r="AH15" s="2" t="s">
        <v>272</v>
      </c>
      <c r="AI15" s="2">
        <v>9</v>
      </c>
      <c r="AJ15" s="2" t="s">
        <v>267</v>
      </c>
      <c r="AK15" s="2" t="s">
        <v>1146</v>
      </c>
      <c r="AL15" s="2" t="s">
        <v>4</v>
      </c>
      <c r="AM15" s="2" t="s">
        <v>910</v>
      </c>
      <c r="AN15" s="2" t="s">
        <v>684</v>
      </c>
      <c r="AO15" s="2"/>
      <c r="AP15" s="2" t="s">
        <v>266</v>
      </c>
      <c r="AQ15" s="2"/>
      <c r="AR15" s="2"/>
      <c r="AS15" s="2"/>
      <c r="AT15" s="2">
        <v>3</v>
      </c>
      <c r="AU15" s="2">
        <v>4</v>
      </c>
      <c r="AV15" s="2" t="s">
        <v>266</v>
      </c>
    </row>
    <row r="16" spans="1:48" x14ac:dyDescent="0.4">
      <c r="A16" t="str">
        <f t="shared" si="0"/>
        <v>|ORI|青|9|4/4|《[[塔の霊]]》|</v>
      </c>
      <c r="B16" t="s">
        <v>16</v>
      </c>
      <c r="C16" t="str">
        <f t="shared" si="2"/>
        <v>ORI</v>
      </c>
      <c r="D16">
        <f>IF(AF16="","",VLOOKUP(C16,[1]tnpl!$Z$1:$AA$11,2,TRUE))</f>
        <v>1</v>
      </c>
      <c r="E16" t="s">
        <v>16</v>
      </c>
      <c r="F16" t="str">
        <f t="shared" si="3"/>
        <v>青</v>
      </c>
      <c r="G16">
        <f>IF(AG16="","",VLOOKUP(F16,[1]tnpl!$X$1:$Y$16,2,TRUE))</f>
        <v>2</v>
      </c>
      <c r="H16" t="s">
        <v>16</v>
      </c>
      <c r="I16">
        <f t="shared" si="4"/>
        <v>9</v>
      </c>
      <c r="J16" t="s">
        <v>16</v>
      </c>
      <c r="K16">
        <f t="shared" si="5"/>
        <v>4</v>
      </c>
      <c r="L16">
        <f t="shared" si="6"/>
        <v>4</v>
      </c>
      <c r="M16" t="str">
        <f t="shared" si="7"/>
        <v>4/4</v>
      </c>
      <c r="P16" t="s">
        <v>11</v>
      </c>
      <c r="Q16" t="s">
        <v>32</v>
      </c>
      <c r="R16" t="str">
        <f t="shared" si="8"/>
        <v>塔の霊</v>
      </c>
      <c r="T16" t="s">
        <v>12</v>
      </c>
      <c r="U16" t="s">
        <v>11</v>
      </c>
      <c r="V16" s="6"/>
      <c r="Y16" s="11" t="s">
        <v>1143</v>
      </c>
      <c r="Z16" t="str">
        <f t="shared" si="9"/>
        <v>飛行</v>
      </c>
      <c r="AA16" t="str">
        <f t="shared" si="10"/>
        <v/>
      </c>
      <c r="AB16" t="str">
        <f t="shared" si="11"/>
        <v/>
      </c>
      <c r="AC16" t="str">
        <f t="shared" si="12"/>
        <v/>
      </c>
      <c r="AD16" t="b">
        <f t="shared" si="1"/>
        <v>0</v>
      </c>
      <c r="AE16" s="2"/>
      <c r="AF16" s="2" t="s">
        <v>152</v>
      </c>
      <c r="AG16" s="2" t="s">
        <v>42</v>
      </c>
      <c r="AH16" s="2" t="s">
        <v>272</v>
      </c>
      <c r="AI16" s="2">
        <v>9</v>
      </c>
      <c r="AJ16" s="2" t="s">
        <v>1145</v>
      </c>
      <c r="AK16" s="2" t="s">
        <v>1144</v>
      </c>
      <c r="AL16" s="2" t="s">
        <v>4</v>
      </c>
      <c r="AM16" s="2" t="s">
        <v>446</v>
      </c>
      <c r="AN16" s="2"/>
      <c r="AO16" s="2"/>
      <c r="AP16" s="2" t="s">
        <v>1143</v>
      </c>
      <c r="AQ16" s="2"/>
      <c r="AR16" s="2"/>
      <c r="AS16" s="2"/>
      <c r="AT16" s="2">
        <v>4</v>
      </c>
      <c r="AU16" s="2">
        <v>4</v>
      </c>
      <c r="AV16" s="2" t="s">
        <v>1143</v>
      </c>
    </row>
    <row r="17" spans="1:48" x14ac:dyDescent="0.4">
      <c r="A17" t="str">
        <f t="shared" si="0"/>
        <v>|ORI|青|16|6/6|《[[高位調停者、アルハマレット]]》|</v>
      </c>
      <c r="B17" t="s">
        <v>16</v>
      </c>
      <c r="C17" t="str">
        <f t="shared" si="2"/>
        <v>ORI</v>
      </c>
      <c r="D17">
        <f>IF(AF17="","",VLOOKUP(C17,[1]tnpl!$Z$1:$AA$11,2,TRUE))</f>
        <v>1</v>
      </c>
      <c r="E17" t="s">
        <v>16</v>
      </c>
      <c r="F17" t="str">
        <f t="shared" si="3"/>
        <v>青</v>
      </c>
      <c r="G17">
        <f>IF(AG17="","",VLOOKUP(F17,[1]tnpl!$X$1:$Y$16,2,TRUE))</f>
        <v>2</v>
      </c>
      <c r="H17" t="s">
        <v>16</v>
      </c>
      <c r="I17">
        <f t="shared" si="4"/>
        <v>16</v>
      </c>
      <c r="J17" t="s">
        <v>16</v>
      </c>
      <c r="K17">
        <f t="shared" si="5"/>
        <v>6</v>
      </c>
      <c r="L17">
        <f t="shared" si="6"/>
        <v>6</v>
      </c>
      <c r="M17" t="str">
        <f t="shared" si="7"/>
        <v>6/6</v>
      </c>
      <c r="P17" t="s">
        <v>11</v>
      </c>
      <c r="Q17" t="s">
        <v>32</v>
      </c>
      <c r="R17" t="str">
        <f t="shared" si="8"/>
        <v>高位調停者、アルハマレット</v>
      </c>
      <c r="T17" t="s">
        <v>12</v>
      </c>
      <c r="U17" t="s">
        <v>11</v>
      </c>
      <c r="V17" s="6"/>
      <c r="Y17" s="11" t="s">
        <v>1139</v>
      </c>
      <c r="Z17" t="str">
        <f t="shared" si="9"/>
        <v>飛行</v>
      </c>
      <c r="AA17" t="str">
        <f t="shared" si="10"/>
        <v/>
      </c>
      <c r="AB17" t="str">
        <f t="shared" si="11"/>
        <v/>
      </c>
      <c r="AC17" t="str">
        <f t="shared" si="12"/>
        <v/>
      </c>
      <c r="AD17" t="b">
        <f t="shared" si="1"/>
        <v>0</v>
      </c>
      <c r="AE17" s="2"/>
      <c r="AF17" s="2" t="s">
        <v>152</v>
      </c>
      <c r="AG17" s="2" t="s">
        <v>42</v>
      </c>
      <c r="AH17" s="2" t="s">
        <v>7</v>
      </c>
      <c r="AI17" s="2">
        <v>16</v>
      </c>
      <c r="AJ17" s="2" t="s">
        <v>1142</v>
      </c>
      <c r="AK17" s="2" t="s">
        <v>1141</v>
      </c>
      <c r="AL17" s="2" t="s">
        <v>4</v>
      </c>
      <c r="AM17" s="2" t="s">
        <v>695</v>
      </c>
      <c r="AN17" s="2"/>
      <c r="AO17" s="2"/>
      <c r="AP17" s="2" t="s">
        <v>551</v>
      </c>
      <c r="AQ17" s="2" t="s">
        <v>1140</v>
      </c>
      <c r="AR17" s="2"/>
      <c r="AS17" s="2"/>
      <c r="AT17" s="2">
        <v>6</v>
      </c>
      <c r="AU17" s="2">
        <v>6</v>
      </c>
      <c r="AV17" s="2" t="s">
        <v>1139</v>
      </c>
    </row>
    <row r="18" spans="1:48" x14ac:dyDescent="0.4">
      <c r="A18" t="str">
        <f t="shared" si="0"/>
        <v>|ORI|青|12|6/5|《[[魂刃のジン]]》|</v>
      </c>
      <c r="B18" t="s">
        <v>16</v>
      </c>
      <c r="C18" t="str">
        <f t="shared" si="2"/>
        <v>ORI</v>
      </c>
      <c r="D18">
        <f>IF(AF18="","",VLOOKUP(C18,[1]tnpl!$Z$1:$AA$11,2,TRUE))</f>
        <v>1</v>
      </c>
      <c r="E18" t="s">
        <v>16</v>
      </c>
      <c r="F18" t="str">
        <f t="shared" si="3"/>
        <v>青</v>
      </c>
      <c r="G18">
        <f>IF(AG18="","",VLOOKUP(F18,[1]tnpl!$X$1:$Y$16,2,TRUE))</f>
        <v>2</v>
      </c>
      <c r="H18" t="s">
        <v>16</v>
      </c>
      <c r="I18">
        <f t="shared" si="4"/>
        <v>12</v>
      </c>
      <c r="J18" t="s">
        <v>16</v>
      </c>
      <c r="K18">
        <f t="shared" si="5"/>
        <v>6</v>
      </c>
      <c r="L18">
        <f t="shared" si="6"/>
        <v>5</v>
      </c>
      <c r="M18" t="str">
        <f t="shared" si="7"/>
        <v>6/5</v>
      </c>
      <c r="P18" t="s">
        <v>11</v>
      </c>
      <c r="Q18" t="s">
        <v>32</v>
      </c>
      <c r="R18" t="str">
        <f t="shared" si="8"/>
        <v>魂刃のジン</v>
      </c>
      <c r="T18" t="s">
        <v>12</v>
      </c>
      <c r="U18" t="s">
        <v>11</v>
      </c>
      <c r="V18" s="6"/>
      <c r="Y18" s="11" t="s">
        <v>1134</v>
      </c>
      <c r="Z18" t="str">
        <f t="shared" si="9"/>
        <v>飛行</v>
      </c>
      <c r="AA18" t="str">
        <f t="shared" si="10"/>
        <v/>
      </c>
      <c r="AB18" t="str">
        <f t="shared" si="11"/>
        <v/>
      </c>
      <c r="AC18" t="str">
        <f t="shared" si="12"/>
        <v/>
      </c>
      <c r="AD18" t="b">
        <f t="shared" si="1"/>
        <v>0</v>
      </c>
      <c r="AE18" s="2"/>
      <c r="AF18" s="2" t="s">
        <v>152</v>
      </c>
      <c r="AG18" s="2" t="s">
        <v>42</v>
      </c>
      <c r="AH18" s="2" t="s">
        <v>7</v>
      </c>
      <c r="AI18" s="2">
        <v>12</v>
      </c>
      <c r="AJ18" s="2" t="s">
        <v>1138</v>
      </c>
      <c r="AK18" s="2" t="s">
        <v>1137</v>
      </c>
      <c r="AL18" s="2" t="s">
        <v>4</v>
      </c>
      <c r="AM18" s="2" t="s">
        <v>1136</v>
      </c>
      <c r="AN18" s="2"/>
      <c r="AO18" s="2"/>
      <c r="AP18" s="2" t="s">
        <v>551</v>
      </c>
      <c r="AQ18" s="2" t="s">
        <v>1135</v>
      </c>
      <c r="AR18" s="2"/>
      <c r="AS18" s="2"/>
      <c r="AT18" s="2">
        <v>6</v>
      </c>
      <c r="AU18" s="2">
        <v>5</v>
      </c>
      <c r="AV18" s="2" t="s">
        <v>1134</v>
      </c>
    </row>
    <row r="19" spans="1:48" x14ac:dyDescent="0.4">
      <c r="A19" t="str">
        <f t="shared" si="0"/>
        <v>|ORI|黒|10|2/2|《[[狂暴な吸血者]]》|</v>
      </c>
      <c r="B19" t="s">
        <v>16</v>
      </c>
      <c r="C19" t="str">
        <f t="shared" si="2"/>
        <v>ORI</v>
      </c>
      <c r="D19">
        <f>IF(AF19="","",VLOOKUP(C19,[1]tnpl!$Z$1:$AA$11,2,TRUE))</f>
        <v>1</v>
      </c>
      <c r="E19" t="s">
        <v>16</v>
      </c>
      <c r="F19" t="str">
        <f t="shared" si="3"/>
        <v>黒</v>
      </c>
      <c r="G19">
        <f>IF(AG19="","",VLOOKUP(F19,[1]tnpl!$X$1:$Y$16,2,TRUE))</f>
        <v>3</v>
      </c>
      <c r="H19" t="s">
        <v>16</v>
      </c>
      <c r="I19">
        <f t="shared" si="4"/>
        <v>10</v>
      </c>
      <c r="J19" t="s">
        <v>16</v>
      </c>
      <c r="K19">
        <f t="shared" si="5"/>
        <v>2</v>
      </c>
      <c r="L19">
        <f t="shared" si="6"/>
        <v>2</v>
      </c>
      <c r="M19" t="str">
        <f t="shared" si="7"/>
        <v>2/2</v>
      </c>
      <c r="P19" t="s">
        <v>11</v>
      </c>
      <c r="Q19" t="s">
        <v>32</v>
      </c>
      <c r="R19" t="str">
        <f t="shared" si="8"/>
        <v>狂暴な吸血者</v>
      </c>
      <c r="T19" t="s">
        <v>12</v>
      </c>
      <c r="U19" t="s">
        <v>11</v>
      </c>
      <c r="V19" s="6"/>
      <c r="Y19" s="11" t="s">
        <v>551</v>
      </c>
      <c r="Z19" t="str">
        <f t="shared" si="9"/>
        <v>飛行</v>
      </c>
      <c r="AA19" t="str">
        <f t="shared" si="10"/>
        <v/>
      </c>
      <c r="AB19" t="str">
        <f t="shared" si="11"/>
        <v/>
      </c>
      <c r="AC19" t="str">
        <f t="shared" si="12"/>
        <v/>
      </c>
      <c r="AD19" t="b">
        <f t="shared" si="1"/>
        <v>0</v>
      </c>
      <c r="AE19" s="2"/>
      <c r="AF19" s="2" t="s">
        <v>152</v>
      </c>
      <c r="AG19" s="2" t="s">
        <v>40</v>
      </c>
      <c r="AH19" s="2" t="s">
        <v>276</v>
      </c>
      <c r="AI19" s="2">
        <v>10</v>
      </c>
      <c r="AJ19" s="2" t="s">
        <v>1133</v>
      </c>
      <c r="AK19" s="2" t="s">
        <v>1132</v>
      </c>
      <c r="AL19" s="2" t="s">
        <v>4</v>
      </c>
      <c r="AM19" s="2" t="s">
        <v>884</v>
      </c>
      <c r="AN19" s="2"/>
      <c r="AO19" s="2"/>
      <c r="AP19" s="2" t="s">
        <v>551</v>
      </c>
      <c r="AQ19" s="2"/>
      <c r="AR19" s="2"/>
      <c r="AS19" s="2"/>
      <c r="AT19" s="2">
        <v>2</v>
      </c>
      <c r="AU19" s="2">
        <v>2</v>
      </c>
      <c r="AV19" s="2" t="s">
        <v>551</v>
      </c>
    </row>
    <row r="20" spans="1:48" x14ac:dyDescent="0.4">
      <c r="A20" t="str">
        <f t="shared" si="0"/>
        <v>|ORI|黒|12|1/8|《[[異臭のインプ]]》|</v>
      </c>
      <c r="B20" t="s">
        <v>16</v>
      </c>
      <c r="C20" t="str">
        <f t="shared" si="2"/>
        <v>ORI</v>
      </c>
      <c r="D20">
        <f>IF(AF20="","",VLOOKUP(C20,[1]tnpl!$Z$1:$AA$11,2,TRUE))</f>
        <v>1</v>
      </c>
      <c r="E20" t="s">
        <v>16</v>
      </c>
      <c r="F20" t="str">
        <f t="shared" si="3"/>
        <v>黒</v>
      </c>
      <c r="G20">
        <f>IF(AG20="","",VLOOKUP(F20,[1]tnpl!$X$1:$Y$16,2,TRUE))</f>
        <v>3</v>
      </c>
      <c r="H20" t="s">
        <v>16</v>
      </c>
      <c r="I20">
        <f t="shared" si="4"/>
        <v>12</v>
      </c>
      <c r="J20" t="s">
        <v>16</v>
      </c>
      <c r="K20">
        <f t="shared" si="5"/>
        <v>1</v>
      </c>
      <c r="L20">
        <f t="shared" si="6"/>
        <v>8</v>
      </c>
      <c r="M20" t="str">
        <f t="shared" si="7"/>
        <v>1/8</v>
      </c>
      <c r="P20" t="s">
        <v>11</v>
      </c>
      <c r="Q20" t="s">
        <v>32</v>
      </c>
      <c r="R20" t="str">
        <f t="shared" si="8"/>
        <v>異臭のインプ</v>
      </c>
      <c r="T20" t="s">
        <v>12</v>
      </c>
      <c r="U20" t="s">
        <v>11</v>
      </c>
      <c r="V20" s="6"/>
      <c r="Y20" s="11" t="s">
        <v>1128</v>
      </c>
      <c r="Z20" t="str">
        <f t="shared" si="9"/>
        <v>飛行</v>
      </c>
      <c r="AA20" t="str">
        <f t="shared" si="10"/>
        <v/>
      </c>
      <c r="AB20" t="str">
        <f t="shared" si="11"/>
        <v/>
      </c>
      <c r="AD20" t="b">
        <f t="shared" si="1"/>
        <v>0</v>
      </c>
      <c r="AE20" s="2"/>
      <c r="AF20" s="2" t="s">
        <v>152</v>
      </c>
      <c r="AG20" s="2" t="s">
        <v>40</v>
      </c>
      <c r="AH20" s="2" t="s">
        <v>7</v>
      </c>
      <c r="AI20" s="2">
        <v>12</v>
      </c>
      <c r="AJ20" s="2" t="s">
        <v>221</v>
      </c>
      <c r="AK20" s="2" t="s">
        <v>1131</v>
      </c>
      <c r="AL20" s="2" t="s">
        <v>4</v>
      </c>
      <c r="AM20" s="2" t="s">
        <v>1130</v>
      </c>
      <c r="AN20" s="2"/>
      <c r="AO20" s="2"/>
      <c r="AP20" s="2" t="s">
        <v>551</v>
      </c>
      <c r="AQ20" s="2" t="s">
        <v>1129</v>
      </c>
      <c r="AR20" s="2"/>
      <c r="AS20" s="2"/>
      <c r="AT20" s="2">
        <v>1</v>
      </c>
      <c r="AU20" s="2">
        <v>8</v>
      </c>
      <c r="AV20" s="2" t="s">
        <v>1128</v>
      </c>
    </row>
    <row r="21" spans="1:48" x14ac:dyDescent="0.4">
      <c r="A21" t="str">
        <f t="shared" si="0"/>
        <v>|ORI|黒|14|6/6|《[[魂の貯蔵者、コソフェッド]]》|</v>
      </c>
      <c r="B21" t="s">
        <v>16</v>
      </c>
      <c r="C21" t="str">
        <f t="shared" si="2"/>
        <v>ORI</v>
      </c>
      <c r="D21">
        <f>IF(AF21="","",VLOOKUP(C21,[1]tnpl!$Z$1:$AA$11,2,TRUE))</f>
        <v>1</v>
      </c>
      <c r="E21" t="s">
        <v>16</v>
      </c>
      <c r="F21" t="str">
        <f t="shared" si="3"/>
        <v>黒</v>
      </c>
      <c r="G21">
        <f>IF(AG21="","",VLOOKUP(F21,[1]tnpl!$X$1:$Y$16,2,TRUE))</f>
        <v>3</v>
      </c>
      <c r="H21" t="s">
        <v>16</v>
      </c>
      <c r="I21">
        <f t="shared" si="4"/>
        <v>14</v>
      </c>
      <c r="J21" t="s">
        <v>16</v>
      </c>
      <c r="K21">
        <f t="shared" si="5"/>
        <v>6</v>
      </c>
      <c r="L21">
        <f t="shared" si="6"/>
        <v>6</v>
      </c>
      <c r="M21" t="str">
        <f t="shared" si="7"/>
        <v>6/6</v>
      </c>
      <c r="P21" t="s">
        <v>11</v>
      </c>
      <c r="Q21" t="s">
        <v>32</v>
      </c>
      <c r="R21" t="str">
        <f t="shared" si="8"/>
        <v>魂の貯蔵者、コソフェッド</v>
      </c>
      <c r="T21" t="s">
        <v>12</v>
      </c>
      <c r="U21" t="s">
        <v>11</v>
      </c>
      <c r="V21" s="6"/>
      <c r="Y21" s="11" t="s">
        <v>1124</v>
      </c>
      <c r="Z21" t="str">
        <f t="shared" si="9"/>
        <v>飛行</v>
      </c>
      <c r="AA21" t="str">
        <f t="shared" si="10"/>
        <v/>
      </c>
      <c r="AB21" t="str">
        <f t="shared" si="11"/>
        <v/>
      </c>
      <c r="AC21" t="str">
        <f>IF(ISERR(SEARCH("得",Y21,1)),"","得る")</f>
        <v/>
      </c>
      <c r="AD21" t="b">
        <f t="shared" si="1"/>
        <v>0</v>
      </c>
      <c r="AE21" s="2"/>
      <c r="AF21" s="2" t="s">
        <v>152</v>
      </c>
      <c r="AG21" s="2" t="s">
        <v>40</v>
      </c>
      <c r="AH21" s="2" t="s">
        <v>7</v>
      </c>
      <c r="AI21" s="2">
        <v>14</v>
      </c>
      <c r="AJ21" s="2" t="s">
        <v>1127</v>
      </c>
      <c r="AK21" s="2" t="s">
        <v>1126</v>
      </c>
      <c r="AL21" s="2" t="s">
        <v>4</v>
      </c>
      <c r="AM21" s="2" t="s">
        <v>717</v>
      </c>
      <c r="AN21" s="2"/>
      <c r="AO21" s="2"/>
      <c r="AP21" s="2" t="s">
        <v>551</v>
      </c>
      <c r="AQ21" s="2" t="s">
        <v>1125</v>
      </c>
      <c r="AR21" s="2"/>
      <c r="AS21" s="2"/>
      <c r="AT21" s="2">
        <v>6</v>
      </c>
      <c r="AU21" s="2">
        <v>6</v>
      </c>
      <c r="AV21" s="2" t="s">
        <v>1124</v>
      </c>
    </row>
    <row r="22" spans="1:48" x14ac:dyDescent="0.4">
      <c r="A22" t="str">
        <f t="shared" si="0"/>
        <v>|ORI|赤|15|8/8|《[[強欲なドラゴン]]》|</v>
      </c>
      <c r="B22" t="s">
        <v>16</v>
      </c>
      <c r="C22" t="str">
        <f t="shared" si="2"/>
        <v>ORI</v>
      </c>
      <c r="D22">
        <f>IF(AF22="","",VLOOKUP(C22,[1]tnpl!$Z$1:$AA$11,2,TRUE))</f>
        <v>1</v>
      </c>
      <c r="E22" t="s">
        <v>16</v>
      </c>
      <c r="F22" t="str">
        <f t="shared" si="3"/>
        <v>赤</v>
      </c>
      <c r="G22">
        <f>IF(AG22="","",VLOOKUP(F22,[1]tnpl!$X$1:$Y$16,2,TRUE))</f>
        <v>4</v>
      </c>
      <c r="H22" t="s">
        <v>16</v>
      </c>
      <c r="I22">
        <f t="shared" si="4"/>
        <v>15</v>
      </c>
      <c r="J22" t="s">
        <v>16</v>
      </c>
      <c r="K22">
        <f t="shared" si="5"/>
        <v>8</v>
      </c>
      <c r="L22">
        <f t="shared" si="6"/>
        <v>8</v>
      </c>
      <c r="M22" t="str">
        <f t="shared" si="7"/>
        <v>8/8</v>
      </c>
      <c r="P22" t="s">
        <v>11</v>
      </c>
      <c r="Q22" t="s">
        <v>32</v>
      </c>
      <c r="R22" t="str">
        <f t="shared" si="8"/>
        <v>強欲なドラゴン</v>
      </c>
      <c r="T22" t="s">
        <v>12</v>
      </c>
      <c r="U22" t="s">
        <v>11</v>
      </c>
      <c r="V22" s="6"/>
      <c r="Y22" s="11" t="s">
        <v>1120</v>
      </c>
      <c r="Z22" t="str">
        <f t="shared" si="9"/>
        <v>飛行</v>
      </c>
      <c r="AA22" t="str">
        <f t="shared" si="10"/>
        <v/>
      </c>
      <c r="AB22" t="str">
        <f t="shared" si="11"/>
        <v/>
      </c>
      <c r="AC22" t="str">
        <f>IF(ISERR(SEARCH("得",Y22,1)),"","得る")</f>
        <v/>
      </c>
      <c r="AD22" t="b">
        <f t="shared" si="1"/>
        <v>0</v>
      </c>
      <c r="AE22" s="2"/>
      <c r="AF22" s="2" t="s">
        <v>152</v>
      </c>
      <c r="AG22" s="2" t="s">
        <v>8</v>
      </c>
      <c r="AH22" s="2" t="s">
        <v>280</v>
      </c>
      <c r="AI22" s="2">
        <v>15</v>
      </c>
      <c r="AJ22" s="2" t="s">
        <v>1123</v>
      </c>
      <c r="AK22" s="2" t="s">
        <v>1122</v>
      </c>
      <c r="AL22" s="2" t="s">
        <v>4</v>
      </c>
      <c r="AM22" s="2" t="s">
        <v>711</v>
      </c>
      <c r="AN22" s="2"/>
      <c r="AO22" s="2"/>
      <c r="AP22" s="2" t="s">
        <v>551</v>
      </c>
      <c r="AQ22" s="2" t="s">
        <v>1121</v>
      </c>
      <c r="AR22" s="2"/>
      <c r="AS22" s="2"/>
      <c r="AT22" s="2">
        <v>8</v>
      </c>
      <c r="AU22" s="2">
        <v>8</v>
      </c>
      <c r="AV22" s="2" t="s">
        <v>1120</v>
      </c>
    </row>
    <row r="23" spans="1:48" x14ac:dyDescent="0.4">
      <c r="A23" t="str">
        <f t="shared" si="0"/>
        <v>|ORI|白青|12|3/4|《[[雷鳴のワイヴァーン]]》|</v>
      </c>
      <c r="B23" t="s">
        <v>16</v>
      </c>
      <c r="C23" t="str">
        <f t="shared" si="2"/>
        <v>ORI</v>
      </c>
      <c r="D23">
        <f>IF(AF23="","",VLOOKUP(C23,[1]tnpl!$Z$1:$AA$11,2,TRUE))</f>
        <v>1</v>
      </c>
      <c r="E23" t="s">
        <v>16</v>
      </c>
      <c r="F23" t="str">
        <f t="shared" si="3"/>
        <v>白青</v>
      </c>
      <c r="G23">
        <f>IF(AG23="","",VLOOKUP(F23,[1]tnpl!$X$1:$Y$16,2,TRUE))</f>
        <v>6</v>
      </c>
      <c r="H23" t="s">
        <v>16</v>
      </c>
      <c r="I23">
        <f t="shared" si="4"/>
        <v>12</v>
      </c>
      <c r="J23" t="s">
        <v>16</v>
      </c>
      <c r="K23">
        <f t="shared" si="5"/>
        <v>3</v>
      </c>
      <c r="L23">
        <f t="shared" si="6"/>
        <v>4</v>
      </c>
      <c r="M23" t="str">
        <f t="shared" si="7"/>
        <v>3/4</v>
      </c>
      <c r="P23" t="s">
        <v>11</v>
      </c>
      <c r="Q23" t="s">
        <v>32</v>
      </c>
      <c r="R23" t="str">
        <f t="shared" si="8"/>
        <v>雷鳴のワイヴァーン</v>
      </c>
      <c r="T23" t="s">
        <v>12</v>
      </c>
      <c r="U23" t="s">
        <v>11</v>
      </c>
      <c r="V23" s="6"/>
      <c r="Y23" s="11" t="s">
        <v>1116</v>
      </c>
      <c r="Z23" t="str">
        <f t="shared" si="9"/>
        <v>飛行</v>
      </c>
      <c r="AA23" t="str">
        <f t="shared" si="10"/>
        <v/>
      </c>
      <c r="AB23" t="str">
        <f t="shared" si="11"/>
        <v/>
      </c>
      <c r="AC23" t="str">
        <f>IF(ISERR(SEARCH("得",Y23,1)),"","得る")</f>
        <v/>
      </c>
      <c r="AD23" t="b">
        <f t="shared" si="1"/>
        <v>0</v>
      </c>
      <c r="AE23" s="2"/>
      <c r="AF23" s="2" t="s">
        <v>152</v>
      </c>
      <c r="AG23" s="2" t="s">
        <v>165</v>
      </c>
      <c r="AH23" s="2" t="s">
        <v>272</v>
      </c>
      <c r="AI23" s="2">
        <v>12</v>
      </c>
      <c r="AJ23" s="2" t="s">
        <v>1119</v>
      </c>
      <c r="AK23" s="2" t="s">
        <v>1118</v>
      </c>
      <c r="AL23" s="2" t="s">
        <v>4</v>
      </c>
      <c r="AM23" s="2" t="s">
        <v>684</v>
      </c>
      <c r="AN23" s="2"/>
      <c r="AO23" s="2"/>
      <c r="AP23" s="2" t="s">
        <v>551</v>
      </c>
      <c r="AQ23" s="2" t="s">
        <v>1117</v>
      </c>
      <c r="AR23" s="2"/>
      <c r="AS23" s="2"/>
      <c r="AT23" s="2">
        <v>3</v>
      </c>
      <c r="AU23" s="2">
        <v>4</v>
      </c>
      <c r="AV23" s="2" t="s">
        <v>1116</v>
      </c>
    </row>
    <row r="24" spans="1:48" x14ac:dyDescent="0.4">
      <c r="A24" t="str">
        <f t="shared" si="0"/>
        <v>|ORI|無色|11|4/4|《[[黄金造りの歩哨]]》|</v>
      </c>
      <c r="B24" t="s">
        <v>16</v>
      </c>
      <c r="C24" t="str">
        <f t="shared" si="2"/>
        <v>ORI</v>
      </c>
      <c r="D24">
        <f>IF(AF24="","",VLOOKUP(C24,[1]tnpl!$Z$1:$AA$11,2,TRUE))</f>
        <v>1</v>
      </c>
      <c r="E24" t="s">
        <v>16</v>
      </c>
      <c r="F24" t="str">
        <f t="shared" si="3"/>
        <v>無色</v>
      </c>
      <c r="G24">
        <f>IF(AG24="","",VLOOKUP(F24,[1]tnpl!$X$1:$Y$16,2,TRUE))</f>
        <v>16</v>
      </c>
      <c r="H24" t="s">
        <v>16</v>
      </c>
      <c r="I24">
        <f t="shared" si="4"/>
        <v>11</v>
      </c>
      <c r="J24" t="s">
        <v>16</v>
      </c>
      <c r="K24">
        <f t="shared" si="5"/>
        <v>4</v>
      </c>
      <c r="L24">
        <f t="shared" si="6"/>
        <v>4</v>
      </c>
      <c r="M24" t="str">
        <f t="shared" si="7"/>
        <v>4/4</v>
      </c>
      <c r="P24" t="s">
        <v>11</v>
      </c>
      <c r="Q24" t="s">
        <v>32</v>
      </c>
      <c r="R24" t="str">
        <f t="shared" si="8"/>
        <v>黄金造りの歩哨</v>
      </c>
      <c r="T24" t="s">
        <v>12</v>
      </c>
      <c r="U24" t="s">
        <v>11</v>
      </c>
      <c r="V24" s="6"/>
      <c r="Y24" s="11" t="s">
        <v>551</v>
      </c>
      <c r="Z24" t="str">
        <f t="shared" si="9"/>
        <v>飛行</v>
      </c>
      <c r="AA24" t="str">
        <f t="shared" si="10"/>
        <v/>
      </c>
      <c r="AB24" t="str">
        <f t="shared" si="11"/>
        <v/>
      </c>
      <c r="AC24" t="str">
        <f>IF(ISERR(SEARCH("得",Y24,1)),"","得る")</f>
        <v/>
      </c>
      <c r="AD24" t="b">
        <f t="shared" si="1"/>
        <v>0</v>
      </c>
      <c r="AE24" s="2"/>
      <c r="AF24" s="2" t="s">
        <v>152</v>
      </c>
      <c r="AG24" s="2" t="s">
        <v>50</v>
      </c>
      <c r="AH24" s="2" t="s">
        <v>272</v>
      </c>
      <c r="AI24" s="2">
        <v>11</v>
      </c>
      <c r="AJ24" s="2" t="s">
        <v>1115</v>
      </c>
      <c r="AK24" s="2" t="s">
        <v>1114</v>
      </c>
      <c r="AL24" s="2" t="s">
        <v>4</v>
      </c>
      <c r="AM24" s="2" t="s">
        <v>1113</v>
      </c>
      <c r="AN24" s="2"/>
      <c r="AO24" s="2"/>
      <c r="AP24" s="2" t="s">
        <v>551</v>
      </c>
      <c r="AQ24" s="2"/>
      <c r="AR24" s="2"/>
      <c r="AS24" s="2"/>
      <c r="AT24" s="2">
        <v>4</v>
      </c>
      <c r="AU24" s="2">
        <v>4</v>
      </c>
      <c r="AV24" s="2" t="s">
        <v>551</v>
      </c>
    </row>
    <row r="25" spans="1:48" x14ac:dyDescent="0.4">
      <c r="V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x14ac:dyDescent="0.4">
      <c r="A26" t="s">
        <v>149</v>
      </c>
    </row>
    <row r="27" spans="1:48" x14ac:dyDescent="0.4">
      <c r="A27" t="str">
        <f t="shared" ref="A27:A59" si="13">B27&amp;C27&amp;E27&amp;F27&amp;H27&amp;I27&amp;J27&amp;M27&amp;O27&amp;P27&amp;Q27&amp;R27&amp;S27&amp;T27&amp;U27&amp;V27&amp;W27&amp;X27</f>
        <v>|LEFT:50|LEFT:50|LEFT:50|LEFT:50|LEFT:500|c</v>
      </c>
      <c r="B27" t="s">
        <v>16</v>
      </c>
      <c r="C27" t="s">
        <v>28</v>
      </c>
      <c r="E27" t="s">
        <v>16</v>
      </c>
      <c r="F27" t="s">
        <v>28</v>
      </c>
      <c r="H27" t="s">
        <v>16</v>
      </c>
      <c r="I27" t="s">
        <v>28</v>
      </c>
      <c r="J27" t="s">
        <v>16</v>
      </c>
      <c r="M27" t="s">
        <v>28</v>
      </c>
      <c r="P27" t="s">
        <v>11</v>
      </c>
      <c r="R27" t="s">
        <v>26</v>
      </c>
      <c r="U27" t="s">
        <v>11</v>
      </c>
      <c r="V27" t="s">
        <v>25</v>
      </c>
    </row>
    <row r="28" spans="1:48" x14ac:dyDescent="0.4">
      <c r="A28" t="str">
        <f t="shared" si="13"/>
        <v>|セット|色|コスト|P/T|カード名|</v>
      </c>
      <c r="B28" t="s">
        <v>16</v>
      </c>
      <c r="C28" t="s">
        <v>24</v>
      </c>
      <c r="E28" t="s">
        <v>16</v>
      </c>
      <c r="F28" t="s">
        <v>23</v>
      </c>
      <c r="H28" t="s">
        <v>16</v>
      </c>
      <c r="I28" t="s">
        <v>22</v>
      </c>
      <c r="J28" t="s">
        <v>16</v>
      </c>
      <c r="K28" t="s">
        <v>21</v>
      </c>
      <c r="L28" t="s">
        <v>20</v>
      </c>
      <c r="M28" t="str">
        <f>K28&amp;"/"&amp;L28</f>
        <v>P/T</v>
      </c>
      <c r="P28" t="s">
        <v>11</v>
      </c>
      <c r="R28" t="s">
        <v>18</v>
      </c>
      <c r="U28" t="s">
        <v>11</v>
      </c>
      <c r="AD28" t="b">
        <f t="shared" ref="AD28:AD59" si="14">OR(AB28="与える",AC28="得る")</f>
        <v>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x14ac:dyDescent="0.4">
      <c r="A29" t="str">
        <f t="shared" si="13"/>
        <v>|BFZ|白|7|1/2|《[[グリフィンの急使]]》|</v>
      </c>
      <c r="B29" t="s">
        <v>16</v>
      </c>
      <c r="C29" t="str">
        <f t="shared" ref="C29:C59" si="15">AF29</f>
        <v>BFZ</v>
      </c>
      <c r="D29">
        <f>IF(AF29="","",VLOOKUP(C29,[1]tnpl!$Z$1:$AA$11,2,TRUE))</f>
        <v>2</v>
      </c>
      <c r="E29" t="s">
        <v>16</v>
      </c>
      <c r="F29" t="str">
        <f t="shared" ref="F29:F59" si="16">AG29</f>
        <v>白</v>
      </c>
      <c r="G29">
        <f>IF(AG29="","",VLOOKUP(F29,[1]tnpl!$X$1:$Y$16,2,TRUE))</f>
        <v>1</v>
      </c>
      <c r="H29" t="s">
        <v>16</v>
      </c>
      <c r="I29">
        <f t="shared" ref="I29:I59" si="17">AI29</f>
        <v>7</v>
      </c>
      <c r="J29" t="s">
        <v>16</v>
      </c>
      <c r="K29">
        <f t="shared" ref="K29:K59" si="18">AT29</f>
        <v>1</v>
      </c>
      <c r="L29">
        <f t="shared" ref="L29:L59" si="19">AU29</f>
        <v>2</v>
      </c>
      <c r="M29" t="str">
        <f t="shared" ref="M29:M59" si="20">IF(AL29="クリーチャー",K29&amp;"/"&amp;L29,"")</f>
        <v>1/2</v>
      </c>
      <c r="P29" t="s">
        <v>11</v>
      </c>
      <c r="Q29" t="s">
        <v>32</v>
      </c>
      <c r="R29" t="str">
        <f t="shared" ref="R29:R59" si="21">AJ29</f>
        <v>グリフィンの急使</v>
      </c>
      <c r="T29" t="s">
        <v>12</v>
      </c>
      <c r="U29" t="s">
        <v>11</v>
      </c>
      <c r="V29" s="6"/>
      <c r="Y29" s="11" t="s">
        <v>1108</v>
      </c>
      <c r="Z29" t="str">
        <f t="shared" ref="Z29:Z59" si="22">IF(SEARCH("飛",Y29,1)&lt;10,"飛行","")</f>
        <v>飛行</v>
      </c>
      <c r="AA29" t="str">
        <f t="shared" ref="AA29:AA59" si="23">IF(ISERR(SEARCH("召",Y29,1)),"","召喚")</f>
        <v/>
      </c>
      <c r="AB29" t="str">
        <f t="shared" ref="AB29:AB36" si="24">IF(ISERR(SEARCH("与",Y29,1)),"","与える")</f>
        <v/>
      </c>
      <c r="AD29" t="b">
        <f t="shared" si="14"/>
        <v>0</v>
      </c>
      <c r="AE29" s="2"/>
      <c r="AF29" s="2" t="s">
        <v>123</v>
      </c>
      <c r="AG29" s="2" t="s">
        <v>37</v>
      </c>
      <c r="AH29" s="2" t="s">
        <v>276</v>
      </c>
      <c r="AI29" s="2">
        <v>7</v>
      </c>
      <c r="AJ29" s="2" t="s">
        <v>1112</v>
      </c>
      <c r="AK29" s="2" t="s">
        <v>1111</v>
      </c>
      <c r="AL29" s="2" t="s">
        <v>4</v>
      </c>
      <c r="AM29" s="2" t="s">
        <v>1110</v>
      </c>
      <c r="AN29" s="2"/>
      <c r="AO29" s="2"/>
      <c r="AP29" s="2" t="s">
        <v>551</v>
      </c>
      <c r="AQ29" s="2" t="s">
        <v>1109</v>
      </c>
      <c r="AR29" s="2"/>
      <c r="AS29" s="2"/>
      <c r="AT29" s="2">
        <v>1</v>
      </c>
      <c r="AU29" s="2">
        <v>2</v>
      </c>
      <c r="AV29" s="2" t="s">
        <v>1108</v>
      </c>
    </row>
    <row r="30" spans="1:48" x14ac:dyDescent="0.4">
      <c r="A30" t="str">
        <f t="shared" si="13"/>
        <v>|BFZ|白|10|2/2|《[[幽霊の歩哨]]》|</v>
      </c>
      <c r="B30" t="s">
        <v>16</v>
      </c>
      <c r="C30" t="str">
        <f t="shared" si="15"/>
        <v>BFZ</v>
      </c>
      <c r="D30">
        <f>IF(AF30="","",VLOOKUP(C30,[1]tnpl!$Z$1:$AA$11,2,TRUE))</f>
        <v>2</v>
      </c>
      <c r="E30" t="s">
        <v>16</v>
      </c>
      <c r="F30" t="str">
        <f t="shared" si="16"/>
        <v>白</v>
      </c>
      <c r="G30">
        <f>IF(AG30="","",VLOOKUP(F30,[1]tnpl!$X$1:$Y$16,2,TRUE))</f>
        <v>1</v>
      </c>
      <c r="H30" t="s">
        <v>16</v>
      </c>
      <c r="I30">
        <f t="shared" si="17"/>
        <v>10</v>
      </c>
      <c r="J30" t="s">
        <v>16</v>
      </c>
      <c r="K30">
        <f t="shared" si="18"/>
        <v>2</v>
      </c>
      <c r="L30">
        <f t="shared" si="19"/>
        <v>2</v>
      </c>
      <c r="M30" t="str">
        <f t="shared" si="20"/>
        <v>2/2</v>
      </c>
      <c r="P30" t="s">
        <v>11</v>
      </c>
      <c r="Q30" t="s">
        <v>32</v>
      </c>
      <c r="R30" t="str">
        <f t="shared" si="21"/>
        <v>幽霊の歩哨</v>
      </c>
      <c r="T30" t="s">
        <v>12</v>
      </c>
      <c r="U30" t="s">
        <v>11</v>
      </c>
      <c r="V30" s="6"/>
      <c r="Y30" s="11" t="s">
        <v>323</v>
      </c>
      <c r="Z30" t="str">
        <f t="shared" si="22"/>
        <v>飛行</v>
      </c>
      <c r="AA30" t="str">
        <f t="shared" si="23"/>
        <v/>
      </c>
      <c r="AB30" t="str">
        <f t="shared" si="24"/>
        <v/>
      </c>
      <c r="AC30" t="str">
        <f>IF(ISERR(SEARCH("得",Y30,1)),"","得る")</f>
        <v/>
      </c>
      <c r="AD30" t="b">
        <f t="shared" si="14"/>
        <v>0</v>
      </c>
      <c r="AE30" s="2"/>
      <c r="AF30" s="2" t="s">
        <v>123</v>
      </c>
      <c r="AG30" s="2" t="s">
        <v>37</v>
      </c>
      <c r="AH30" s="2" t="s">
        <v>276</v>
      </c>
      <c r="AI30" s="2">
        <v>10</v>
      </c>
      <c r="AJ30" s="2" t="s">
        <v>448</v>
      </c>
      <c r="AK30" s="2" t="s">
        <v>447</v>
      </c>
      <c r="AL30" s="2" t="s">
        <v>4</v>
      </c>
      <c r="AM30" s="2" t="s">
        <v>446</v>
      </c>
      <c r="AN30" s="2" t="s">
        <v>445</v>
      </c>
      <c r="AO30" s="2"/>
      <c r="AP30" s="2" t="s">
        <v>323</v>
      </c>
      <c r="AQ30" s="2"/>
      <c r="AR30" s="2"/>
      <c r="AS30" s="2"/>
      <c r="AT30" s="2">
        <v>2</v>
      </c>
      <c r="AU30" s="2">
        <v>2</v>
      </c>
      <c r="AV30" s="2" t="s">
        <v>323</v>
      </c>
    </row>
    <row r="31" spans="1:48" x14ac:dyDescent="0.4">
      <c r="A31" t="str">
        <f t="shared" si="13"/>
        <v>|BFZ|白|4|1/1|《[[帆凧の斥候]]》|</v>
      </c>
      <c r="B31" t="s">
        <v>16</v>
      </c>
      <c r="C31" t="str">
        <f t="shared" si="15"/>
        <v>BFZ</v>
      </c>
      <c r="D31">
        <f>IF(AF31="","",VLOOKUP(C31,[1]tnpl!$Z$1:$AA$11,2,TRUE))</f>
        <v>2</v>
      </c>
      <c r="E31" t="s">
        <v>16</v>
      </c>
      <c r="F31" t="str">
        <f t="shared" si="16"/>
        <v>白</v>
      </c>
      <c r="G31">
        <f>IF(AG31="","",VLOOKUP(F31,[1]tnpl!$X$1:$Y$16,2,TRUE))</f>
        <v>1</v>
      </c>
      <c r="H31" t="s">
        <v>16</v>
      </c>
      <c r="I31">
        <f t="shared" si="17"/>
        <v>4</v>
      </c>
      <c r="J31" t="s">
        <v>16</v>
      </c>
      <c r="K31">
        <f t="shared" si="18"/>
        <v>1</v>
      </c>
      <c r="L31">
        <f t="shared" si="19"/>
        <v>1</v>
      </c>
      <c r="M31" t="str">
        <f t="shared" si="20"/>
        <v>1/1</v>
      </c>
      <c r="P31" t="s">
        <v>11</v>
      </c>
      <c r="Q31" t="s">
        <v>32</v>
      </c>
      <c r="R31" t="str">
        <f t="shared" si="21"/>
        <v>帆凧の斥候</v>
      </c>
      <c r="T31" t="s">
        <v>12</v>
      </c>
      <c r="U31" t="s">
        <v>11</v>
      </c>
      <c r="V31" s="6"/>
      <c r="Y31" s="11" t="s">
        <v>551</v>
      </c>
      <c r="Z31" t="str">
        <f t="shared" si="22"/>
        <v>飛行</v>
      </c>
      <c r="AA31" t="str">
        <f t="shared" si="23"/>
        <v/>
      </c>
      <c r="AB31" t="str">
        <f t="shared" si="24"/>
        <v/>
      </c>
      <c r="AC31" t="str">
        <f>IF(ISERR(SEARCH("得",Y31,1)),"","得る")</f>
        <v/>
      </c>
      <c r="AD31" t="b">
        <f t="shared" si="14"/>
        <v>0</v>
      </c>
      <c r="AE31" s="2"/>
      <c r="AF31" s="2" t="s">
        <v>123</v>
      </c>
      <c r="AG31" s="2" t="s">
        <v>37</v>
      </c>
      <c r="AH31" s="2" t="s">
        <v>276</v>
      </c>
      <c r="AI31" s="2">
        <v>4</v>
      </c>
      <c r="AJ31" s="2" t="s">
        <v>1107</v>
      </c>
      <c r="AK31" s="2" t="s">
        <v>1106</v>
      </c>
      <c r="AL31" s="2" t="s">
        <v>4</v>
      </c>
      <c r="AM31" s="2" t="s">
        <v>445</v>
      </c>
      <c r="AN31" s="2" t="s">
        <v>796</v>
      </c>
      <c r="AO31" s="2"/>
      <c r="AP31" s="2" t="s">
        <v>551</v>
      </c>
      <c r="AQ31" s="2"/>
      <c r="AR31" s="2"/>
      <c r="AS31" s="2"/>
      <c r="AT31" s="2">
        <v>1</v>
      </c>
      <c r="AU31" s="2">
        <v>1</v>
      </c>
      <c r="AV31" s="2" t="s">
        <v>551</v>
      </c>
    </row>
    <row r="32" spans="1:48" x14ac:dyDescent="0.4">
      <c r="A32" t="str">
        <f t="shared" si="13"/>
        <v>|BFZ|白|7|2/2|《[[影の滑空者]]》|</v>
      </c>
      <c r="B32" t="s">
        <v>16</v>
      </c>
      <c r="C32" t="str">
        <f t="shared" si="15"/>
        <v>BFZ</v>
      </c>
      <c r="D32">
        <f>IF(AF32="","",VLOOKUP(C32,[1]tnpl!$Z$1:$AA$11,2,TRUE))</f>
        <v>2</v>
      </c>
      <c r="E32" t="s">
        <v>16</v>
      </c>
      <c r="F32" t="str">
        <f t="shared" si="16"/>
        <v>白</v>
      </c>
      <c r="G32">
        <f>IF(AG32="","",VLOOKUP(F32,[1]tnpl!$X$1:$Y$16,2,TRUE))</f>
        <v>1</v>
      </c>
      <c r="H32" t="s">
        <v>16</v>
      </c>
      <c r="I32">
        <f t="shared" si="17"/>
        <v>7</v>
      </c>
      <c r="J32" t="s">
        <v>16</v>
      </c>
      <c r="K32">
        <f t="shared" si="18"/>
        <v>2</v>
      </c>
      <c r="L32">
        <f t="shared" si="19"/>
        <v>2</v>
      </c>
      <c r="M32" t="str">
        <f t="shared" si="20"/>
        <v>2/2</v>
      </c>
      <c r="P32" t="s">
        <v>11</v>
      </c>
      <c r="Q32" t="s">
        <v>32</v>
      </c>
      <c r="R32" t="str">
        <f t="shared" si="21"/>
        <v>影の滑空者</v>
      </c>
      <c r="T32" t="s">
        <v>12</v>
      </c>
      <c r="U32" t="s">
        <v>11</v>
      </c>
      <c r="V32" s="6"/>
      <c r="Y32" s="11" t="s">
        <v>551</v>
      </c>
      <c r="Z32" t="str">
        <f t="shared" si="22"/>
        <v>飛行</v>
      </c>
      <c r="AA32" t="str">
        <f t="shared" si="23"/>
        <v/>
      </c>
      <c r="AB32" t="str">
        <f t="shared" si="24"/>
        <v/>
      </c>
      <c r="AC32" t="str">
        <f>IF(ISERR(SEARCH("得",Y32,1)),"","得る")</f>
        <v/>
      </c>
      <c r="AD32" t="b">
        <f t="shared" si="14"/>
        <v>0</v>
      </c>
      <c r="AE32" s="2"/>
      <c r="AF32" s="2" t="s">
        <v>123</v>
      </c>
      <c r="AG32" s="2" t="s">
        <v>37</v>
      </c>
      <c r="AH32" s="2" t="s">
        <v>276</v>
      </c>
      <c r="AI32" s="2">
        <v>7</v>
      </c>
      <c r="AJ32" s="2" t="s">
        <v>1105</v>
      </c>
      <c r="AK32" s="2" t="s">
        <v>1104</v>
      </c>
      <c r="AL32" s="2" t="s">
        <v>4</v>
      </c>
      <c r="AM32" s="2" t="s">
        <v>445</v>
      </c>
      <c r="AN32" s="2" t="s">
        <v>396</v>
      </c>
      <c r="AO32" s="2"/>
      <c r="AP32" s="2" t="s">
        <v>551</v>
      </c>
      <c r="AQ32" s="2"/>
      <c r="AR32" s="2"/>
      <c r="AS32" s="2"/>
      <c r="AT32" s="2">
        <v>2</v>
      </c>
      <c r="AU32" s="2">
        <v>2</v>
      </c>
      <c r="AV32" s="2" t="s">
        <v>551</v>
      </c>
    </row>
    <row r="33" spans="1:48" x14ac:dyDescent="0.4">
      <c r="A33" t="str">
        <f t="shared" si="13"/>
        <v>|BFZ|白|13|4/4|《[[回生の天使]]》|</v>
      </c>
      <c r="B33" t="s">
        <v>16</v>
      </c>
      <c r="C33" t="str">
        <f t="shared" si="15"/>
        <v>BFZ</v>
      </c>
      <c r="D33">
        <f>IF(AF33="","",VLOOKUP(C33,[1]tnpl!$Z$1:$AA$11,2,TRUE))</f>
        <v>2</v>
      </c>
      <c r="E33" t="s">
        <v>16</v>
      </c>
      <c r="F33" t="str">
        <f t="shared" si="16"/>
        <v>白</v>
      </c>
      <c r="G33">
        <f>IF(AG33="","",VLOOKUP(F33,[1]tnpl!$X$1:$Y$16,2,TRUE))</f>
        <v>1</v>
      </c>
      <c r="H33" t="s">
        <v>16</v>
      </c>
      <c r="I33">
        <f t="shared" si="17"/>
        <v>13</v>
      </c>
      <c r="J33" t="s">
        <v>16</v>
      </c>
      <c r="K33">
        <f t="shared" si="18"/>
        <v>4</v>
      </c>
      <c r="L33">
        <f t="shared" si="19"/>
        <v>4</v>
      </c>
      <c r="M33" t="str">
        <f t="shared" si="20"/>
        <v>4/4</v>
      </c>
      <c r="P33" t="s">
        <v>11</v>
      </c>
      <c r="Q33" t="s">
        <v>32</v>
      </c>
      <c r="R33" t="str">
        <f t="shared" si="21"/>
        <v>回生の天使</v>
      </c>
      <c r="T33" t="s">
        <v>12</v>
      </c>
      <c r="U33" t="s">
        <v>11</v>
      </c>
      <c r="V33" s="6"/>
      <c r="Y33" s="11" t="s">
        <v>1100</v>
      </c>
      <c r="Z33" t="str">
        <f t="shared" si="22"/>
        <v>飛行</v>
      </c>
      <c r="AA33" t="str">
        <f t="shared" si="23"/>
        <v/>
      </c>
      <c r="AB33" t="str">
        <f t="shared" si="24"/>
        <v/>
      </c>
      <c r="AD33" t="b">
        <f t="shared" si="14"/>
        <v>0</v>
      </c>
      <c r="AE33" s="2"/>
      <c r="AF33" s="2" t="s">
        <v>123</v>
      </c>
      <c r="AG33" s="2" t="s">
        <v>37</v>
      </c>
      <c r="AH33" s="2" t="s">
        <v>272</v>
      </c>
      <c r="AI33" s="2">
        <v>13</v>
      </c>
      <c r="AJ33" s="2" t="s">
        <v>1103</v>
      </c>
      <c r="AK33" s="2" t="s">
        <v>1102</v>
      </c>
      <c r="AL33" s="2" t="s">
        <v>4</v>
      </c>
      <c r="AM33" s="2" t="s">
        <v>351</v>
      </c>
      <c r="AN33" s="2" t="s">
        <v>422</v>
      </c>
      <c r="AO33" s="2"/>
      <c r="AP33" s="2" t="s">
        <v>551</v>
      </c>
      <c r="AQ33" s="2" t="s">
        <v>1101</v>
      </c>
      <c r="AR33" s="2"/>
      <c r="AS33" s="2"/>
      <c r="AT33" s="2">
        <v>4</v>
      </c>
      <c r="AU33" s="2">
        <v>4</v>
      </c>
      <c r="AV33" s="2" t="s">
        <v>1100</v>
      </c>
    </row>
    <row r="34" spans="1:48" x14ac:dyDescent="0.4">
      <c r="A34" t="str">
        <f t="shared" si="13"/>
        <v>|BFZ|白|11|4/4|《[[エメリアの番人]]》|</v>
      </c>
      <c r="B34" t="s">
        <v>16</v>
      </c>
      <c r="C34" t="str">
        <f t="shared" si="15"/>
        <v>BFZ</v>
      </c>
      <c r="D34">
        <f>IF(AF34="","",VLOOKUP(C34,[1]tnpl!$Z$1:$AA$11,2,TRUE))</f>
        <v>2</v>
      </c>
      <c r="E34" t="s">
        <v>16</v>
      </c>
      <c r="F34" t="str">
        <f t="shared" si="16"/>
        <v>白</v>
      </c>
      <c r="G34">
        <f>IF(AG34="","",VLOOKUP(F34,[1]tnpl!$X$1:$Y$16,2,TRUE))</f>
        <v>1</v>
      </c>
      <c r="H34" t="s">
        <v>16</v>
      </c>
      <c r="I34">
        <f t="shared" si="17"/>
        <v>11</v>
      </c>
      <c r="J34" t="s">
        <v>16</v>
      </c>
      <c r="K34">
        <f t="shared" si="18"/>
        <v>4</v>
      </c>
      <c r="L34">
        <f t="shared" si="19"/>
        <v>4</v>
      </c>
      <c r="M34" t="str">
        <f t="shared" si="20"/>
        <v>4/4</v>
      </c>
      <c r="P34" t="s">
        <v>11</v>
      </c>
      <c r="Q34" t="s">
        <v>32</v>
      </c>
      <c r="R34" t="str">
        <f t="shared" si="21"/>
        <v>エメリアの番人</v>
      </c>
      <c r="T34" t="s">
        <v>12</v>
      </c>
      <c r="U34" t="s">
        <v>11</v>
      </c>
      <c r="V34" s="6"/>
      <c r="Y34" s="11" t="s">
        <v>1095</v>
      </c>
      <c r="Z34" t="str">
        <f t="shared" si="22"/>
        <v>飛行</v>
      </c>
      <c r="AA34" t="str">
        <f t="shared" si="23"/>
        <v/>
      </c>
      <c r="AB34" t="str">
        <f t="shared" si="24"/>
        <v/>
      </c>
      <c r="AC34" t="str">
        <f>IF(ISERR(SEARCH("得",Y34,1)),"","得る")</f>
        <v/>
      </c>
      <c r="AD34" t="b">
        <f t="shared" si="14"/>
        <v>0</v>
      </c>
      <c r="AE34" s="2"/>
      <c r="AF34" s="2" t="s">
        <v>123</v>
      </c>
      <c r="AG34" s="2" t="s">
        <v>37</v>
      </c>
      <c r="AH34" s="2" t="s">
        <v>280</v>
      </c>
      <c r="AI34" s="2">
        <v>11</v>
      </c>
      <c r="AJ34" s="2" t="s">
        <v>1099</v>
      </c>
      <c r="AK34" s="2" t="s">
        <v>1098</v>
      </c>
      <c r="AL34" s="2" t="s">
        <v>4</v>
      </c>
      <c r="AM34" s="2" t="s">
        <v>351</v>
      </c>
      <c r="AN34" s="2"/>
      <c r="AO34" s="2"/>
      <c r="AP34" s="2" t="s">
        <v>551</v>
      </c>
      <c r="AQ34" s="2" t="s">
        <v>1097</v>
      </c>
      <c r="AR34" s="2" t="s">
        <v>1096</v>
      </c>
      <c r="AS34" s="2"/>
      <c r="AT34" s="2">
        <v>4</v>
      </c>
      <c r="AU34" s="2">
        <v>4</v>
      </c>
      <c r="AV34" s="2" t="s">
        <v>1095</v>
      </c>
    </row>
    <row r="35" spans="1:48" x14ac:dyDescent="0.4">
      <c r="A35" t="str">
        <f t="shared" si="13"/>
        <v>|BFZ|青|5|2/1|《[[雲マンタ]]》|</v>
      </c>
      <c r="B35" t="s">
        <v>16</v>
      </c>
      <c r="C35" t="str">
        <f t="shared" si="15"/>
        <v>BFZ</v>
      </c>
      <c r="D35">
        <f>IF(AF35="","",VLOOKUP(C35,[1]tnpl!$Z$1:$AA$11,2,TRUE))</f>
        <v>2</v>
      </c>
      <c r="E35" t="s">
        <v>16</v>
      </c>
      <c r="F35" t="str">
        <f t="shared" si="16"/>
        <v>青</v>
      </c>
      <c r="G35">
        <f>IF(AG35="","",VLOOKUP(F35,[1]tnpl!$X$1:$Y$16,2,TRUE))</f>
        <v>2</v>
      </c>
      <c r="H35" t="s">
        <v>16</v>
      </c>
      <c r="I35">
        <f t="shared" si="17"/>
        <v>5</v>
      </c>
      <c r="J35" t="s">
        <v>16</v>
      </c>
      <c r="K35">
        <f t="shared" si="18"/>
        <v>2</v>
      </c>
      <c r="L35">
        <f t="shared" si="19"/>
        <v>1</v>
      </c>
      <c r="M35" t="str">
        <f t="shared" si="20"/>
        <v>2/1</v>
      </c>
      <c r="P35" t="s">
        <v>11</v>
      </c>
      <c r="Q35" t="s">
        <v>32</v>
      </c>
      <c r="R35" t="str">
        <f t="shared" si="21"/>
        <v>雲マンタ</v>
      </c>
      <c r="T35" t="s">
        <v>12</v>
      </c>
      <c r="U35" t="s">
        <v>11</v>
      </c>
      <c r="V35" s="6"/>
      <c r="Y35" s="11" t="s">
        <v>551</v>
      </c>
      <c r="Z35" t="str">
        <f t="shared" si="22"/>
        <v>飛行</v>
      </c>
      <c r="AA35" t="str">
        <f t="shared" si="23"/>
        <v/>
      </c>
      <c r="AB35" t="str">
        <f t="shared" si="24"/>
        <v/>
      </c>
      <c r="AC35" t="str">
        <f>IF(ISERR(SEARCH("得",Y35,1)),"","得る")</f>
        <v/>
      </c>
      <c r="AD35" t="b">
        <f t="shared" si="14"/>
        <v>0</v>
      </c>
      <c r="AE35" s="2"/>
      <c r="AF35" s="2" t="s">
        <v>123</v>
      </c>
      <c r="AG35" s="2" t="s">
        <v>42</v>
      </c>
      <c r="AH35" s="2" t="s">
        <v>276</v>
      </c>
      <c r="AI35" s="2">
        <v>5</v>
      </c>
      <c r="AJ35" s="2" t="s">
        <v>1094</v>
      </c>
      <c r="AK35" s="2" t="s">
        <v>1093</v>
      </c>
      <c r="AL35" s="2" t="s">
        <v>4</v>
      </c>
      <c r="AM35" s="2" t="s">
        <v>1092</v>
      </c>
      <c r="AN35" s="2"/>
      <c r="AO35" s="2"/>
      <c r="AP35" s="2" t="s">
        <v>551</v>
      </c>
      <c r="AQ35" s="2"/>
      <c r="AR35" s="2"/>
      <c r="AS35" s="2"/>
      <c r="AT35" s="2">
        <v>2</v>
      </c>
      <c r="AU35" s="2">
        <v>1</v>
      </c>
      <c r="AV35" s="2" t="s">
        <v>551</v>
      </c>
    </row>
    <row r="36" spans="1:48" x14ac:dyDescent="0.4">
      <c r="A36" t="str">
        <f t="shared" si="13"/>
        <v>|BFZ|青|11|2/1|《[[空中生成エルドラージ]]》|</v>
      </c>
      <c r="B36" t="s">
        <v>16</v>
      </c>
      <c r="C36" t="str">
        <f t="shared" si="15"/>
        <v>BFZ</v>
      </c>
      <c r="D36">
        <f>IF(AF36="","",VLOOKUP(C36,[1]tnpl!$Z$1:$AA$11,2,TRUE))</f>
        <v>2</v>
      </c>
      <c r="E36" t="s">
        <v>16</v>
      </c>
      <c r="F36" t="str">
        <f t="shared" si="16"/>
        <v>青</v>
      </c>
      <c r="G36">
        <f>IF(AG36="","",VLOOKUP(F36,[1]tnpl!$X$1:$Y$16,2,TRUE))</f>
        <v>2</v>
      </c>
      <c r="H36" t="s">
        <v>16</v>
      </c>
      <c r="I36">
        <f t="shared" si="17"/>
        <v>11</v>
      </c>
      <c r="J36" t="s">
        <v>16</v>
      </c>
      <c r="K36">
        <f t="shared" si="18"/>
        <v>2</v>
      </c>
      <c r="L36">
        <f t="shared" si="19"/>
        <v>1</v>
      </c>
      <c r="M36" t="str">
        <f t="shared" si="20"/>
        <v>2/1</v>
      </c>
      <c r="P36" t="s">
        <v>11</v>
      </c>
      <c r="Q36" t="s">
        <v>32</v>
      </c>
      <c r="R36" t="str">
        <f t="shared" si="21"/>
        <v>空中生成エルドラージ</v>
      </c>
      <c r="T36" t="s">
        <v>12</v>
      </c>
      <c r="U36" t="s">
        <v>11</v>
      </c>
      <c r="V36" s="6"/>
      <c r="Y36" s="11" t="s">
        <v>1088</v>
      </c>
      <c r="Z36" t="str">
        <f t="shared" si="22"/>
        <v>飛行</v>
      </c>
      <c r="AA36" t="str">
        <f t="shared" si="23"/>
        <v>召喚</v>
      </c>
      <c r="AB36" t="str">
        <f t="shared" si="24"/>
        <v/>
      </c>
      <c r="AD36" t="b">
        <f t="shared" si="14"/>
        <v>0</v>
      </c>
      <c r="AE36" s="2"/>
      <c r="AF36" s="2" t="s">
        <v>123</v>
      </c>
      <c r="AG36" s="2" t="s">
        <v>42</v>
      </c>
      <c r="AH36" s="2" t="s">
        <v>276</v>
      </c>
      <c r="AI36" s="2">
        <v>11</v>
      </c>
      <c r="AJ36" s="2" t="s">
        <v>1091</v>
      </c>
      <c r="AK36" s="2" t="s">
        <v>1090</v>
      </c>
      <c r="AL36" s="2" t="s">
        <v>4</v>
      </c>
      <c r="AM36" s="2" t="s">
        <v>404</v>
      </c>
      <c r="AN36" s="2" t="s">
        <v>1072</v>
      </c>
      <c r="AO36" s="2"/>
      <c r="AP36" s="2" t="s">
        <v>1007</v>
      </c>
      <c r="AQ36" s="2" t="s">
        <v>1089</v>
      </c>
      <c r="AR36" s="2"/>
      <c r="AS36" s="2"/>
      <c r="AT36" s="2">
        <v>2</v>
      </c>
      <c r="AU36" s="2">
        <v>1</v>
      </c>
      <c r="AV36" s="2" t="s">
        <v>1088</v>
      </c>
    </row>
    <row r="37" spans="1:48" x14ac:dyDescent="0.4">
      <c r="A37" t="str">
        <f t="shared" si="13"/>
        <v>|BFZ|青|5|1/2|《[[霧の侵入者]]》|</v>
      </c>
      <c r="B37" t="s">
        <v>16</v>
      </c>
      <c r="C37" t="str">
        <f t="shared" si="15"/>
        <v>BFZ</v>
      </c>
      <c r="D37">
        <f>IF(AF37="","",VLOOKUP(C37,[1]tnpl!$Z$1:$AA$11,2,TRUE))</f>
        <v>2</v>
      </c>
      <c r="E37" t="s">
        <v>16</v>
      </c>
      <c r="F37" t="str">
        <f t="shared" si="16"/>
        <v>青</v>
      </c>
      <c r="G37">
        <f>IF(AG37="","",VLOOKUP(F37,[1]tnpl!$X$1:$Y$16,2,TRUE))</f>
        <v>2</v>
      </c>
      <c r="H37" t="s">
        <v>16</v>
      </c>
      <c r="I37">
        <f t="shared" si="17"/>
        <v>5</v>
      </c>
      <c r="J37" t="s">
        <v>16</v>
      </c>
      <c r="K37">
        <f t="shared" si="18"/>
        <v>1</v>
      </c>
      <c r="L37">
        <f t="shared" si="19"/>
        <v>2</v>
      </c>
      <c r="M37" t="str">
        <f t="shared" si="20"/>
        <v>1/2</v>
      </c>
      <c r="P37" t="s">
        <v>11</v>
      </c>
      <c r="Q37" t="s">
        <v>32</v>
      </c>
      <c r="R37" t="str">
        <f t="shared" si="21"/>
        <v>霧の侵入者</v>
      </c>
      <c r="T37" t="s">
        <v>12</v>
      </c>
      <c r="U37" t="s">
        <v>11</v>
      </c>
      <c r="V37" s="6"/>
      <c r="Y37" s="11" t="s">
        <v>1084</v>
      </c>
      <c r="Z37" t="str">
        <f t="shared" si="22"/>
        <v>飛行</v>
      </c>
      <c r="AA37" t="str">
        <f t="shared" si="23"/>
        <v/>
      </c>
      <c r="AC37" t="str">
        <f>IF(ISERR(SEARCH("得",Y37,1)),"","得る")</f>
        <v/>
      </c>
      <c r="AD37" t="b">
        <f t="shared" si="14"/>
        <v>0</v>
      </c>
      <c r="AE37" s="2"/>
      <c r="AF37" s="2" t="s">
        <v>123</v>
      </c>
      <c r="AG37" s="2" t="s">
        <v>42</v>
      </c>
      <c r="AH37" s="2" t="s">
        <v>276</v>
      </c>
      <c r="AI37" s="2">
        <v>5</v>
      </c>
      <c r="AJ37" s="2" t="s">
        <v>1087</v>
      </c>
      <c r="AK37" s="2" t="s">
        <v>1086</v>
      </c>
      <c r="AL37" s="2" t="s">
        <v>4</v>
      </c>
      <c r="AM37" s="2" t="s">
        <v>404</v>
      </c>
      <c r="AN37" s="2" t="s">
        <v>1072</v>
      </c>
      <c r="AO37" s="2"/>
      <c r="AP37" s="2" t="s">
        <v>1007</v>
      </c>
      <c r="AQ37" s="2" t="s">
        <v>1085</v>
      </c>
      <c r="AR37" s="2"/>
      <c r="AS37" s="2"/>
      <c r="AT37" s="2">
        <v>1</v>
      </c>
      <c r="AU37" s="2">
        <v>2</v>
      </c>
      <c r="AV37" s="2" t="s">
        <v>1084</v>
      </c>
    </row>
    <row r="38" spans="1:48" x14ac:dyDescent="0.4">
      <c r="A38" t="str">
        <f t="shared" si="13"/>
        <v>|BFZ|青|6|1/2|《[[波翼の精霊]]》|</v>
      </c>
      <c r="B38" t="s">
        <v>16</v>
      </c>
      <c r="C38" t="str">
        <f t="shared" si="15"/>
        <v>BFZ</v>
      </c>
      <c r="D38">
        <f>IF(AF38="","",VLOOKUP(C38,[1]tnpl!$Z$1:$AA$11,2,TRUE))</f>
        <v>2</v>
      </c>
      <c r="E38" t="s">
        <v>16</v>
      </c>
      <c r="F38" t="str">
        <f t="shared" si="16"/>
        <v>青</v>
      </c>
      <c r="G38">
        <f>IF(AG38="","",VLOOKUP(F38,[1]tnpl!$X$1:$Y$16,2,TRUE))</f>
        <v>2</v>
      </c>
      <c r="H38" t="s">
        <v>16</v>
      </c>
      <c r="I38">
        <f t="shared" si="17"/>
        <v>6</v>
      </c>
      <c r="J38" t="s">
        <v>16</v>
      </c>
      <c r="K38">
        <f t="shared" si="18"/>
        <v>1</v>
      </c>
      <c r="L38">
        <f t="shared" si="19"/>
        <v>2</v>
      </c>
      <c r="M38" t="str">
        <f t="shared" si="20"/>
        <v>1/2</v>
      </c>
      <c r="P38" t="s">
        <v>11</v>
      </c>
      <c r="Q38" t="s">
        <v>32</v>
      </c>
      <c r="R38" t="str">
        <f t="shared" si="21"/>
        <v>波翼の精霊</v>
      </c>
      <c r="T38" t="s">
        <v>12</v>
      </c>
      <c r="U38" t="s">
        <v>11</v>
      </c>
      <c r="V38" s="6"/>
      <c r="Y38" s="11" t="s">
        <v>1080</v>
      </c>
      <c r="Z38" t="str">
        <f t="shared" si="22"/>
        <v>飛行</v>
      </c>
      <c r="AA38" t="str">
        <f t="shared" si="23"/>
        <v/>
      </c>
      <c r="AB38" t="str">
        <f>IF(ISERR(SEARCH("与",Y38,1)),"","与える")</f>
        <v/>
      </c>
      <c r="AC38" t="str">
        <f>IF(ISERR(SEARCH("得",Y38,1)),"","得る")</f>
        <v/>
      </c>
      <c r="AD38" t="b">
        <f t="shared" si="14"/>
        <v>0</v>
      </c>
      <c r="AE38" s="2"/>
      <c r="AF38" s="2" t="s">
        <v>123</v>
      </c>
      <c r="AG38" s="2" t="s">
        <v>42</v>
      </c>
      <c r="AH38" s="2" t="s">
        <v>276</v>
      </c>
      <c r="AI38" s="2">
        <v>6</v>
      </c>
      <c r="AJ38" s="2" t="s">
        <v>1083</v>
      </c>
      <c r="AK38" s="2" t="s">
        <v>1082</v>
      </c>
      <c r="AL38" s="2" t="s">
        <v>4</v>
      </c>
      <c r="AM38" s="2" t="s">
        <v>430</v>
      </c>
      <c r="AN38" s="2"/>
      <c r="AO38" s="2"/>
      <c r="AP38" s="2" t="s">
        <v>551</v>
      </c>
      <c r="AQ38" s="2" t="s">
        <v>1081</v>
      </c>
      <c r="AR38" s="2"/>
      <c r="AS38" s="2"/>
      <c r="AT38" s="2">
        <v>1</v>
      </c>
      <c r="AU38" s="2">
        <v>2</v>
      </c>
      <c r="AV38" s="2" t="s">
        <v>1080</v>
      </c>
    </row>
    <row r="39" spans="1:48" x14ac:dyDescent="0.4">
      <c r="A39" t="str">
        <f t="shared" si="13"/>
        <v>|BFZ|青|13|5/6|《[[タジームの守護者]]》|</v>
      </c>
      <c r="B39" t="s">
        <v>16</v>
      </c>
      <c r="C39" t="str">
        <f t="shared" si="15"/>
        <v>BFZ</v>
      </c>
      <c r="D39">
        <f>IF(AF39="","",VLOOKUP(C39,[1]tnpl!$Z$1:$AA$11,2,TRUE))</f>
        <v>2</v>
      </c>
      <c r="E39" t="s">
        <v>16</v>
      </c>
      <c r="F39" t="str">
        <f t="shared" si="16"/>
        <v>青</v>
      </c>
      <c r="G39">
        <f>IF(AG39="","",VLOOKUP(F39,[1]tnpl!$X$1:$Y$16,2,TRUE))</f>
        <v>2</v>
      </c>
      <c r="H39" t="s">
        <v>16</v>
      </c>
      <c r="I39">
        <f t="shared" si="17"/>
        <v>13</v>
      </c>
      <c r="J39" t="s">
        <v>16</v>
      </c>
      <c r="K39">
        <f t="shared" si="18"/>
        <v>5</v>
      </c>
      <c r="L39">
        <f t="shared" si="19"/>
        <v>6</v>
      </c>
      <c r="M39" t="str">
        <f t="shared" si="20"/>
        <v>5/6</v>
      </c>
      <c r="P39" t="s">
        <v>11</v>
      </c>
      <c r="Q39" t="s">
        <v>32</v>
      </c>
      <c r="R39" t="str">
        <f t="shared" si="21"/>
        <v>タジームの守護者</v>
      </c>
      <c r="T39" t="s">
        <v>12</v>
      </c>
      <c r="U39" t="s">
        <v>11</v>
      </c>
      <c r="V39" s="6"/>
      <c r="Y39" s="11" t="s">
        <v>1075</v>
      </c>
      <c r="Z39" t="str">
        <f t="shared" si="22"/>
        <v>飛行</v>
      </c>
      <c r="AA39" t="str">
        <f t="shared" si="23"/>
        <v/>
      </c>
      <c r="AB39" t="str">
        <f>IF(ISERR(SEARCH("与",Y39,1)),"","与える")</f>
        <v/>
      </c>
      <c r="AC39" t="str">
        <f>IF(ISERR(SEARCH("得",Y39,1)),"","得る")</f>
        <v/>
      </c>
      <c r="AD39" t="b">
        <f t="shared" si="14"/>
        <v>0</v>
      </c>
      <c r="AE39" s="2"/>
      <c r="AF39" s="2" t="s">
        <v>123</v>
      </c>
      <c r="AG39" s="2" t="s">
        <v>42</v>
      </c>
      <c r="AH39" s="2" t="s">
        <v>7</v>
      </c>
      <c r="AI39" s="2">
        <v>13</v>
      </c>
      <c r="AJ39" s="2" t="s">
        <v>1079</v>
      </c>
      <c r="AK39" s="2" t="s">
        <v>1078</v>
      </c>
      <c r="AL39" s="2" t="s">
        <v>4</v>
      </c>
      <c r="AM39" s="2" t="s">
        <v>695</v>
      </c>
      <c r="AN39" s="2"/>
      <c r="AO39" s="2"/>
      <c r="AP39" s="2" t="s">
        <v>551</v>
      </c>
      <c r="AQ39" s="2" t="s">
        <v>1077</v>
      </c>
      <c r="AR39" s="2" t="s">
        <v>1076</v>
      </c>
      <c r="AS39" s="2"/>
      <c r="AT39" s="2">
        <v>5</v>
      </c>
      <c r="AU39" s="2">
        <v>6</v>
      </c>
      <c r="AV39" s="2" t="s">
        <v>1075</v>
      </c>
    </row>
    <row r="40" spans="1:48" x14ac:dyDescent="0.4">
      <c r="A40" t="str">
        <f t="shared" si="13"/>
        <v>|BFZ|黒|10|1/3|《[[音無く飛ぶもの]]》|</v>
      </c>
      <c r="B40" t="s">
        <v>16</v>
      </c>
      <c r="C40" t="str">
        <f t="shared" si="15"/>
        <v>BFZ</v>
      </c>
      <c r="D40">
        <f>IF(AF40="","",VLOOKUP(C40,[1]tnpl!$Z$1:$AA$11,2,TRUE))</f>
        <v>2</v>
      </c>
      <c r="E40" t="s">
        <v>16</v>
      </c>
      <c r="F40" t="str">
        <f t="shared" si="16"/>
        <v>黒</v>
      </c>
      <c r="G40">
        <f>IF(AG40="","",VLOOKUP(F40,[1]tnpl!$X$1:$Y$16,2,TRUE))</f>
        <v>3</v>
      </c>
      <c r="H40" t="s">
        <v>16</v>
      </c>
      <c r="I40">
        <f t="shared" si="17"/>
        <v>10</v>
      </c>
      <c r="J40" t="s">
        <v>16</v>
      </c>
      <c r="K40">
        <f t="shared" si="18"/>
        <v>1</v>
      </c>
      <c r="L40">
        <f t="shared" si="19"/>
        <v>3</v>
      </c>
      <c r="M40" t="str">
        <f t="shared" si="20"/>
        <v>1/3</v>
      </c>
      <c r="P40" t="s">
        <v>11</v>
      </c>
      <c r="Q40" t="s">
        <v>32</v>
      </c>
      <c r="R40" t="str">
        <f t="shared" si="21"/>
        <v>音無く飛ぶもの</v>
      </c>
      <c r="T40" t="s">
        <v>12</v>
      </c>
      <c r="U40" t="s">
        <v>11</v>
      </c>
      <c r="V40" s="6"/>
      <c r="Y40" s="11" t="s">
        <v>1070</v>
      </c>
      <c r="Z40" t="str">
        <f t="shared" si="22"/>
        <v>飛行</v>
      </c>
      <c r="AA40" t="str">
        <f t="shared" si="23"/>
        <v/>
      </c>
      <c r="AC40" t="str">
        <f>IF(ISERR(SEARCH("得",Y40,1)),"","得る")</f>
        <v/>
      </c>
      <c r="AD40" t="b">
        <f t="shared" si="14"/>
        <v>0</v>
      </c>
      <c r="AE40" s="2"/>
      <c r="AF40" s="2" t="s">
        <v>123</v>
      </c>
      <c r="AG40" s="2" t="s">
        <v>40</v>
      </c>
      <c r="AH40" s="2" t="s">
        <v>276</v>
      </c>
      <c r="AI40" s="2">
        <v>10</v>
      </c>
      <c r="AJ40" s="2" t="s">
        <v>1074</v>
      </c>
      <c r="AK40" s="2" t="s">
        <v>1073</v>
      </c>
      <c r="AL40" s="2" t="s">
        <v>4</v>
      </c>
      <c r="AM40" s="2" t="s">
        <v>404</v>
      </c>
      <c r="AN40" s="2" t="s">
        <v>1072</v>
      </c>
      <c r="AO40" s="2"/>
      <c r="AP40" s="2" t="s">
        <v>1007</v>
      </c>
      <c r="AQ40" s="2" t="s">
        <v>1071</v>
      </c>
      <c r="AR40" s="2"/>
      <c r="AS40" s="2"/>
      <c r="AT40" s="2">
        <v>1</v>
      </c>
      <c r="AU40" s="2">
        <v>3</v>
      </c>
      <c r="AV40" s="2" t="s">
        <v>1070</v>
      </c>
    </row>
    <row r="41" spans="1:48" x14ac:dyDescent="0.4">
      <c r="A41" t="str">
        <f t="shared" si="13"/>
        <v>|BFZ|黒|11|4/3|《[[マラキールの使い魔]]》|</v>
      </c>
      <c r="B41" t="s">
        <v>16</v>
      </c>
      <c r="C41" t="str">
        <f t="shared" si="15"/>
        <v>BFZ</v>
      </c>
      <c r="D41">
        <f>IF(AF41="","",VLOOKUP(C41,[1]tnpl!$Z$1:$AA$11,2,TRUE))</f>
        <v>2</v>
      </c>
      <c r="E41" t="s">
        <v>16</v>
      </c>
      <c r="F41" t="str">
        <f t="shared" si="16"/>
        <v>黒</v>
      </c>
      <c r="G41">
        <f>IF(AG41="","",VLOOKUP(F41,[1]tnpl!$X$1:$Y$16,2,TRUE))</f>
        <v>3</v>
      </c>
      <c r="H41" t="s">
        <v>16</v>
      </c>
      <c r="I41">
        <f t="shared" si="17"/>
        <v>11</v>
      </c>
      <c r="J41" t="s">
        <v>16</v>
      </c>
      <c r="K41">
        <f t="shared" si="18"/>
        <v>4</v>
      </c>
      <c r="L41">
        <f t="shared" si="19"/>
        <v>3</v>
      </c>
      <c r="M41" t="str">
        <f t="shared" si="20"/>
        <v>4/3</v>
      </c>
      <c r="P41" t="s">
        <v>11</v>
      </c>
      <c r="Q41" t="s">
        <v>32</v>
      </c>
      <c r="R41" t="str">
        <f t="shared" si="21"/>
        <v>マラキールの使い魔</v>
      </c>
      <c r="T41" t="s">
        <v>12</v>
      </c>
      <c r="U41" t="s">
        <v>11</v>
      </c>
      <c r="V41" s="6"/>
      <c r="Y41" s="11" t="s">
        <v>1066</v>
      </c>
      <c r="Z41" t="str">
        <f t="shared" si="22"/>
        <v>飛行</v>
      </c>
      <c r="AA41" t="str">
        <f t="shared" si="23"/>
        <v/>
      </c>
      <c r="AB41" t="str">
        <f>IF(ISERR(SEARCH("与",Y41,1)),"","与える")</f>
        <v/>
      </c>
      <c r="AD41" t="b">
        <f t="shared" si="14"/>
        <v>0</v>
      </c>
      <c r="AE41" s="2"/>
      <c r="AF41" s="2" t="s">
        <v>123</v>
      </c>
      <c r="AG41" s="2" t="s">
        <v>40</v>
      </c>
      <c r="AH41" s="2" t="s">
        <v>272</v>
      </c>
      <c r="AI41" s="2">
        <v>11</v>
      </c>
      <c r="AJ41" s="2" t="s">
        <v>1069</v>
      </c>
      <c r="AK41" s="2" t="s">
        <v>1068</v>
      </c>
      <c r="AL41" s="2" t="s">
        <v>4</v>
      </c>
      <c r="AM41" s="2" t="s">
        <v>844</v>
      </c>
      <c r="AN41" s="2"/>
      <c r="AO41" s="2"/>
      <c r="AP41" s="2" t="s">
        <v>722</v>
      </c>
      <c r="AQ41" s="2" t="s">
        <v>1067</v>
      </c>
      <c r="AR41" s="2"/>
      <c r="AS41" s="2"/>
      <c r="AT41" s="2">
        <v>4</v>
      </c>
      <c r="AU41" s="2">
        <v>3</v>
      </c>
      <c r="AV41" s="2" t="s">
        <v>1066</v>
      </c>
    </row>
    <row r="42" spans="1:48" x14ac:dyDescent="0.4">
      <c r="A42" t="str">
        <f t="shared" si="13"/>
        <v>|BFZ|黒|14|5/6|《[[果敢な血王]]》|</v>
      </c>
      <c r="B42" t="s">
        <v>16</v>
      </c>
      <c r="C42" t="str">
        <f t="shared" si="15"/>
        <v>BFZ</v>
      </c>
      <c r="D42">
        <f>IF(AF42="","",VLOOKUP(C42,[1]tnpl!$Z$1:$AA$11,2,TRUE))</f>
        <v>2</v>
      </c>
      <c r="E42" t="s">
        <v>16</v>
      </c>
      <c r="F42" t="str">
        <f t="shared" si="16"/>
        <v>黒</v>
      </c>
      <c r="G42">
        <f>IF(AG42="","",VLOOKUP(F42,[1]tnpl!$X$1:$Y$16,2,TRUE))</f>
        <v>3</v>
      </c>
      <c r="H42" t="s">
        <v>16</v>
      </c>
      <c r="I42">
        <f t="shared" si="17"/>
        <v>14</v>
      </c>
      <c r="J42" t="s">
        <v>16</v>
      </c>
      <c r="K42">
        <f t="shared" si="18"/>
        <v>5</v>
      </c>
      <c r="L42">
        <f t="shared" si="19"/>
        <v>6</v>
      </c>
      <c r="M42" t="str">
        <f t="shared" si="20"/>
        <v>5/6</v>
      </c>
      <c r="P42" t="s">
        <v>11</v>
      </c>
      <c r="Q42" t="s">
        <v>32</v>
      </c>
      <c r="R42" t="str">
        <f t="shared" si="21"/>
        <v>果敢な血王</v>
      </c>
      <c r="T42" t="s">
        <v>12</v>
      </c>
      <c r="U42" t="s">
        <v>11</v>
      </c>
      <c r="V42" s="6"/>
      <c r="Y42" s="11" t="s">
        <v>1062</v>
      </c>
      <c r="Z42" t="str">
        <f t="shared" si="22"/>
        <v>飛行</v>
      </c>
      <c r="AA42" t="str">
        <f t="shared" si="23"/>
        <v/>
      </c>
      <c r="AD42" t="b">
        <f t="shared" si="14"/>
        <v>0</v>
      </c>
      <c r="AE42" s="2"/>
      <c r="AF42" s="2" t="s">
        <v>123</v>
      </c>
      <c r="AG42" s="2" t="s">
        <v>40</v>
      </c>
      <c r="AH42" s="2" t="s">
        <v>7</v>
      </c>
      <c r="AI42" s="2">
        <v>14</v>
      </c>
      <c r="AJ42" s="2" t="s">
        <v>1065</v>
      </c>
      <c r="AK42" s="2" t="s">
        <v>1064</v>
      </c>
      <c r="AL42" s="2" t="s">
        <v>4</v>
      </c>
      <c r="AM42" s="2" t="s">
        <v>884</v>
      </c>
      <c r="AN42" s="2"/>
      <c r="AO42" s="2"/>
      <c r="AP42" s="2" t="s">
        <v>551</v>
      </c>
      <c r="AQ42" s="2" t="s">
        <v>1063</v>
      </c>
      <c r="AR42" s="2"/>
      <c r="AS42" s="2"/>
      <c r="AT42" s="2">
        <v>5</v>
      </c>
      <c r="AU42" s="2">
        <v>6</v>
      </c>
      <c r="AV42" s="2" t="s">
        <v>1062</v>
      </c>
    </row>
    <row r="43" spans="1:48" x14ac:dyDescent="0.4">
      <c r="A43" t="str">
        <f t="shared" si="13"/>
        <v>|BFZ|黒|15|5/6|《[[グール・ドラズの監視者]]》|</v>
      </c>
      <c r="B43" t="s">
        <v>16</v>
      </c>
      <c r="C43" t="str">
        <f t="shared" si="15"/>
        <v>BFZ</v>
      </c>
      <c r="D43">
        <f>IF(AF43="","",VLOOKUP(C43,[1]tnpl!$Z$1:$AA$11,2,TRUE))</f>
        <v>2</v>
      </c>
      <c r="E43" t="s">
        <v>16</v>
      </c>
      <c r="F43" t="str">
        <f t="shared" si="16"/>
        <v>黒</v>
      </c>
      <c r="G43">
        <f>IF(AG43="","",VLOOKUP(F43,[1]tnpl!$X$1:$Y$16,2,TRUE))</f>
        <v>3</v>
      </c>
      <c r="H43" t="s">
        <v>16</v>
      </c>
      <c r="I43">
        <f t="shared" si="17"/>
        <v>15</v>
      </c>
      <c r="J43" t="s">
        <v>16</v>
      </c>
      <c r="K43">
        <f t="shared" si="18"/>
        <v>5</v>
      </c>
      <c r="L43">
        <f t="shared" si="19"/>
        <v>6</v>
      </c>
      <c r="M43" t="str">
        <f t="shared" si="20"/>
        <v>5/6</v>
      </c>
      <c r="P43" t="s">
        <v>11</v>
      </c>
      <c r="Q43" t="s">
        <v>32</v>
      </c>
      <c r="R43" t="str">
        <f t="shared" si="21"/>
        <v>グール・ドラズの監視者</v>
      </c>
      <c r="T43" t="s">
        <v>12</v>
      </c>
      <c r="U43" t="s">
        <v>11</v>
      </c>
      <c r="V43" s="6"/>
      <c r="Y43" s="11" t="s">
        <v>1057</v>
      </c>
      <c r="Z43" t="str">
        <f t="shared" si="22"/>
        <v>飛行</v>
      </c>
      <c r="AA43" t="str">
        <f t="shared" si="23"/>
        <v/>
      </c>
      <c r="AC43" t="str">
        <f t="shared" ref="AC43:AC48" si="25">IF(ISERR(SEARCH("得",Y43,1)),"","得る")</f>
        <v/>
      </c>
      <c r="AD43" t="b">
        <f t="shared" si="14"/>
        <v>0</v>
      </c>
      <c r="AE43" s="2"/>
      <c r="AF43" s="2" t="s">
        <v>123</v>
      </c>
      <c r="AG43" s="2" t="s">
        <v>40</v>
      </c>
      <c r="AH43" s="2" t="s">
        <v>7</v>
      </c>
      <c r="AI43" s="2">
        <v>15</v>
      </c>
      <c r="AJ43" s="2" t="s">
        <v>1061</v>
      </c>
      <c r="AK43" s="2" t="s">
        <v>1060</v>
      </c>
      <c r="AL43" s="2" t="s">
        <v>4</v>
      </c>
      <c r="AM43" s="2" t="s">
        <v>884</v>
      </c>
      <c r="AN43" s="2"/>
      <c r="AO43" s="2"/>
      <c r="AP43" s="2" t="s">
        <v>551</v>
      </c>
      <c r="AQ43" s="2" t="s">
        <v>1059</v>
      </c>
      <c r="AR43" s="2" t="s">
        <v>1058</v>
      </c>
      <c r="AS43" s="2"/>
      <c r="AT43" s="2">
        <v>5</v>
      </c>
      <c r="AU43" s="2">
        <v>6</v>
      </c>
      <c r="AV43" s="2" t="s">
        <v>1057</v>
      </c>
    </row>
    <row r="44" spans="1:48" x14ac:dyDescent="0.4">
      <c r="A44" t="str">
        <f t="shared" si="13"/>
        <v>|BFZ|黒|12|2/3|《[[マラキールの解放者、ドラーナ]]》|</v>
      </c>
      <c r="B44" t="s">
        <v>16</v>
      </c>
      <c r="C44" t="str">
        <f t="shared" si="15"/>
        <v>BFZ</v>
      </c>
      <c r="D44">
        <f>IF(AF44="","",VLOOKUP(C44,[1]tnpl!$Z$1:$AA$11,2,TRUE))</f>
        <v>2</v>
      </c>
      <c r="E44" t="s">
        <v>16</v>
      </c>
      <c r="F44" t="str">
        <f t="shared" si="16"/>
        <v>黒</v>
      </c>
      <c r="G44">
        <f>IF(AG44="","",VLOOKUP(F44,[1]tnpl!$X$1:$Y$16,2,TRUE))</f>
        <v>3</v>
      </c>
      <c r="H44" t="s">
        <v>16</v>
      </c>
      <c r="I44">
        <f t="shared" si="17"/>
        <v>12</v>
      </c>
      <c r="J44" t="s">
        <v>16</v>
      </c>
      <c r="K44">
        <f t="shared" si="18"/>
        <v>2</v>
      </c>
      <c r="L44">
        <f t="shared" si="19"/>
        <v>3</v>
      </c>
      <c r="M44" t="str">
        <f t="shared" si="20"/>
        <v>2/3</v>
      </c>
      <c r="P44" t="s">
        <v>11</v>
      </c>
      <c r="Q44" t="s">
        <v>32</v>
      </c>
      <c r="R44" t="str">
        <f t="shared" si="21"/>
        <v>マラキールの解放者、ドラーナ</v>
      </c>
      <c r="T44" t="s">
        <v>12</v>
      </c>
      <c r="U44" t="s">
        <v>11</v>
      </c>
      <c r="V44" s="6"/>
      <c r="Y44" s="11" t="s">
        <v>1051</v>
      </c>
      <c r="Z44" t="str">
        <f t="shared" si="22"/>
        <v>飛行</v>
      </c>
      <c r="AA44" t="str">
        <f t="shared" si="23"/>
        <v/>
      </c>
      <c r="AC44" t="str">
        <f t="shared" si="25"/>
        <v/>
      </c>
      <c r="AD44" t="b">
        <f t="shared" si="14"/>
        <v>0</v>
      </c>
      <c r="AE44" s="2"/>
      <c r="AF44" s="2" t="s">
        <v>123</v>
      </c>
      <c r="AG44" s="2" t="s">
        <v>40</v>
      </c>
      <c r="AH44" s="2" t="s">
        <v>280</v>
      </c>
      <c r="AI44" s="2">
        <v>12</v>
      </c>
      <c r="AJ44" s="2" t="s">
        <v>1056</v>
      </c>
      <c r="AK44" s="2" t="s">
        <v>1055</v>
      </c>
      <c r="AL44" s="2" t="s">
        <v>4</v>
      </c>
      <c r="AM44" s="2" t="s">
        <v>884</v>
      </c>
      <c r="AN44" s="2" t="s">
        <v>422</v>
      </c>
      <c r="AO44" s="2"/>
      <c r="AP44" s="2" t="s">
        <v>1054</v>
      </c>
      <c r="AQ44" s="2" t="s">
        <v>1053</v>
      </c>
      <c r="AR44" s="2" t="s">
        <v>1052</v>
      </c>
      <c r="AS44" s="2"/>
      <c r="AT44" s="2">
        <v>2</v>
      </c>
      <c r="AU44" s="2">
        <v>3</v>
      </c>
      <c r="AV44" s="2" t="s">
        <v>1051</v>
      </c>
    </row>
    <row r="45" spans="1:48" x14ac:dyDescent="0.4">
      <c r="A45" t="str">
        <f t="shared" si="13"/>
        <v>|BFZ|黒|16|8/7|《[[息詰まる忌まわしきもの]]》|</v>
      </c>
      <c r="B45" t="s">
        <v>16</v>
      </c>
      <c r="C45" t="str">
        <f t="shared" si="15"/>
        <v>BFZ</v>
      </c>
      <c r="D45">
        <f>IF(AF45="","",VLOOKUP(C45,[1]tnpl!$Z$1:$AA$11,2,TRUE))</f>
        <v>2</v>
      </c>
      <c r="E45" t="s">
        <v>16</v>
      </c>
      <c r="F45" t="str">
        <f t="shared" si="16"/>
        <v>黒</v>
      </c>
      <c r="G45">
        <f>IF(AG45="","",VLOOKUP(F45,[1]tnpl!$X$1:$Y$16,2,TRUE))</f>
        <v>3</v>
      </c>
      <c r="H45" t="s">
        <v>16</v>
      </c>
      <c r="I45">
        <f t="shared" si="17"/>
        <v>16</v>
      </c>
      <c r="J45" t="s">
        <v>16</v>
      </c>
      <c r="K45">
        <f t="shared" si="18"/>
        <v>8</v>
      </c>
      <c r="L45">
        <f t="shared" si="19"/>
        <v>7</v>
      </c>
      <c r="M45" t="str">
        <f t="shared" si="20"/>
        <v>8/7</v>
      </c>
      <c r="P45" t="s">
        <v>11</v>
      </c>
      <c r="Q45" t="s">
        <v>32</v>
      </c>
      <c r="R45" t="str">
        <f t="shared" si="21"/>
        <v>息詰まる忌まわしきもの</v>
      </c>
      <c r="T45" t="s">
        <v>12</v>
      </c>
      <c r="U45" t="s">
        <v>11</v>
      </c>
      <c r="V45" s="6"/>
      <c r="Y45" s="11" t="s">
        <v>137</v>
      </c>
      <c r="Z45" t="str">
        <f t="shared" si="22"/>
        <v>飛行</v>
      </c>
      <c r="AA45" t="str">
        <f t="shared" si="23"/>
        <v/>
      </c>
      <c r="AB45" t="str">
        <f>IF(ISERR(SEARCH("与",Y45,1)),"","与える")</f>
        <v/>
      </c>
      <c r="AC45" t="str">
        <f t="shared" si="25"/>
        <v/>
      </c>
      <c r="AD45" t="b">
        <f t="shared" si="14"/>
        <v>0</v>
      </c>
      <c r="AE45" s="2"/>
      <c r="AF45" s="2" t="s">
        <v>123</v>
      </c>
      <c r="AG45" s="2" t="s">
        <v>40</v>
      </c>
      <c r="AH45" s="2" t="s">
        <v>280</v>
      </c>
      <c r="AI45" s="2">
        <v>16</v>
      </c>
      <c r="AJ45" s="2" t="s">
        <v>138</v>
      </c>
      <c r="AK45" s="2" t="s">
        <v>1050</v>
      </c>
      <c r="AL45" s="2" t="s">
        <v>4</v>
      </c>
      <c r="AM45" s="2" t="s">
        <v>404</v>
      </c>
      <c r="AN45" s="2"/>
      <c r="AO45" s="2"/>
      <c r="AP45" s="2" t="s">
        <v>1021</v>
      </c>
      <c r="AQ45" s="2" t="s">
        <v>1049</v>
      </c>
      <c r="AR45" s="2"/>
      <c r="AS45" s="2"/>
      <c r="AT45" s="2">
        <v>8</v>
      </c>
      <c r="AU45" s="2">
        <v>7</v>
      </c>
      <c r="AV45" s="2" t="s">
        <v>137</v>
      </c>
    </row>
    <row r="46" spans="1:48" x14ac:dyDescent="0.4">
      <c r="A46" t="str">
        <f t="shared" si="13"/>
        <v>|BFZ|赤|12|6/6|《[[アクームのヘルカイト]]》|</v>
      </c>
      <c r="B46" t="s">
        <v>16</v>
      </c>
      <c r="C46" t="str">
        <f t="shared" si="15"/>
        <v>BFZ</v>
      </c>
      <c r="D46">
        <f>IF(AF46="","",VLOOKUP(C46,[1]tnpl!$Z$1:$AA$11,2,TRUE))</f>
        <v>2</v>
      </c>
      <c r="E46" t="s">
        <v>16</v>
      </c>
      <c r="F46" t="str">
        <f t="shared" si="16"/>
        <v>赤</v>
      </c>
      <c r="G46">
        <f>IF(AG46="","",VLOOKUP(F46,[1]tnpl!$X$1:$Y$16,2,TRUE))</f>
        <v>4</v>
      </c>
      <c r="H46" t="s">
        <v>16</v>
      </c>
      <c r="I46">
        <f t="shared" si="17"/>
        <v>12</v>
      </c>
      <c r="J46" t="s">
        <v>16</v>
      </c>
      <c r="K46">
        <f t="shared" si="18"/>
        <v>6</v>
      </c>
      <c r="L46">
        <f t="shared" si="19"/>
        <v>6</v>
      </c>
      <c r="M46" t="str">
        <f t="shared" si="20"/>
        <v>6/6</v>
      </c>
      <c r="P46" t="s">
        <v>11</v>
      </c>
      <c r="Q46" t="s">
        <v>32</v>
      </c>
      <c r="R46" t="str">
        <f t="shared" si="21"/>
        <v>アクームのヘルカイト</v>
      </c>
      <c r="T46" t="s">
        <v>12</v>
      </c>
      <c r="U46" t="s">
        <v>11</v>
      </c>
      <c r="V46" s="6"/>
      <c r="Y46" s="11" t="s">
        <v>1044</v>
      </c>
      <c r="Z46" t="str">
        <f t="shared" si="22"/>
        <v>飛行</v>
      </c>
      <c r="AA46" t="str">
        <f t="shared" si="23"/>
        <v/>
      </c>
      <c r="AC46" t="str">
        <f t="shared" si="25"/>
        <v/>
      </c>
      <c r="AD46" t="b">
        <f t="shared" si="14"/>
        <v>0</v>
      </c>
      <c r="AE46" s="2"/>
      <c r="AF46" s="2" t="s">
        <v>123</v>
      </c>
      <c r="AG46" s="2" t="s">
        <v>8</v>
      </c>
      <c r="AH46" s="2" t="s">
        <v>7</v>
      </c>
      <c r="AI46" s="2">
        <v>12</v>
      </c>
      <c r="AJ46" s="2" t="s">
        <v>1048</v>
      </c>
      <c r="AK46" s="2" t="s">
        <v>1047</v>
      </c>
      <c r="AL46" s="2" t="s">
        <v>4</v>
      </c>
      <c r="AM46" s="2" t="s">
        <v>711</v>
      </c>
      <c r="AN46" s="2"/>
      <c r="AO46" s="2"/>
      <c r="AP46" s="2" t="s">
        <v>551</v>
      </c>
      <c r="AQ46" s="2" t="s">
        <v>1046</v>
      </c>
      <c r="AR46" s="2" t="s">
        <v>1045</v>
      </c>
      <c r="AS46" s="2"/>
      <c r="AT46" s="2">
        <v>6</v>
      </c>
      <c r="AU46" s="2">
        <v>6</v>
      </c>
      <c r="AV46" s="2" t="s">
        <v>1044</v>
      </c>
    </row>
    <row r="47" spans="1:48" x14ac:dyDescent="0.4">
      <c r="A47" t="str">
        <f t="shared" si="13"/>
        <v>|BFZ|赤|15|8/8|《[[アクームの火の鳥]]》|</v>
      </c>
      <c r="B47" t="s">
        <v>16</v>
      </c>
      <c r="C47" t="str">
        <f t="shared" si="15"/>
        <v>BFZ</v>
      </c>
      <c r="D47">
        <f>IF(AF47="","",VLOOKUP(C47,[1]tnpl!$Z$1:$AA$11,2,TRUE))</f>
        <v>2</v>
      </c>
      <c r="E47" t="s">
        <v>16</v>
      </c>
      <c r="F47" t="str">
        <f t="shared" si="16"/>
        <v>赤</v>
      </c>
      <c r="G47">
        <f>IF(AG47="","",VLOOKUP(F47,[1]tnpl!$X$1:$Y$16,2,TRUE))</f>
        <v>4</v>
      </c>
      <c r="H47" t="s">
        <v>16</v>
      </c>
      <c r="I47">
        <f t="shared" si="17"/>
        <v>15</v>
      </c>
      <c r="J47" t="s">
        <v>16</v>
      </c>
      <c r="K47">
        <f t="shared" si="18"/>
        <v>8</v>
      </c>
      <c r="L47">
        <f t="shared" si="19"/>
        <v>8</v>
      </c>
      <c r="M47" t="str">
        <f t="shared" si="20"/>
        <v>8/8</v>
      </c>
      <c r="P47" t="s">
        <v>11</v>
      </c>
      <c r="Q47" t="s">
        <v>32</v>
      </c>
      <c r="R47" t="str">
        <f t="shared" si="21"/>
        <v>アクームの火の鳥</v>
      </c>
      <c r="T47" t="s">
        <v>12</v>
      </c>
      <c r="U47" t="s">
        <v>11</v>
      </c>
      <c r="V47" s="6"/>
      <c r="Y47" s="11" t="s">
        <v>1039</v>
      </c>
      <c r="Z47" t="str">
        <f t="shared" si="22"/>
        <v>飛行</v>
      </c>
      <c r="AA47" t="str">
        <f t="shared" si="23"/>
        <v/>
      </c>
      <c r="AB47" t="str">
        <f>IF(ISERR(SEARCH("与",Y47,1)),"","与える")</f>
        <v/>
      </c>
      <c r="AC47" t="str">
        <f t="shared" si="25"/>
        <v/>
      </c>
      <c r="AD47" t="b">
        <f t="shared" si="14"/>
        <v>0</v>
      </c>
      <c r="AE47" s="2"/>
      <c r="AF47" s="2" t="s">
        <v>123</v>
      </c>
      <c r="AG47" s="2" t="s">
        <v>8</v>
      </c>
      <c r="AH47" s="2" t="s">
        <v>280</v>
      </c>
      <c r="AI47" s="2">
        <v>15</v>
      </c>
      <c r="AJ47" s="2" t="s">
        <v>1043</v>
      </c>
      <c r="AK47" s="2" t="s">
        <v>1042</v>
      </c>
      <c r="AL47" s="2" t="s">
        <v>4</v>
      </c>
      <c r="AM47" s="2" t="s">
        <v>1041</v>
      </c>
      <c r="AN47" s="2"/>
      <c r="AO47" s="2"/>
      <c r="AP47" s="2" t="s">
        <v>710</v>
      </c>
      <c r="AQ47" s="2" t="s">
        <v>1040</v>
      </c>
      <c r="AR47" s="2"/>
      <c r="AS47" s="2"/>
      <c r="AT47" s="2">
        <v>8</v>
      </c>
      <c r="AU47" s="2">
        <v>8</v>
      </c>
      <c r="AV47" s="2" t="s">
        <v>1039</v>
      </c>
    </row>
    <row r="48" spans="1:48" x14ac:dyDescent="0.4">
      <c r="A48" t="str">
        <f t="shared" si="13"/>
        <v>|BFZ|青黒|11|3/4|《[[ウラモグの失却させるもの]]》|</v>
      </c>
      <c r="B48" t="s">
        <v>16</v>
      </c>
      <c r="C48" t="str">
        <f t="shared" si="15"/>
        <v>BFZ</v>
      </c>
      <c r="D48">
        <f>IF(AF48="","",VLOOKUP(C48,[1]tnpl!$Z$1:$AA$11,2,TRUE))</f>
        <v>2</v>
      </c>
      <c r="E48" t="s">
        <v>16</v>
      </c>
      <c r="F48" t="str">
        <f t="shared" si="16"/>
        <v>青黒</v>
      </c>
      <c r="G48">
        <f>IF(AG48="","",VLOOKUP(F48,[1]tnpl!$X$1:$Y$16,2,TRUE))</f>
        <v>7</v>
      </c>
      <c r="H48" t="s">
        <v>16</v>
      </c>
      <c r="I48">
        <f t="shared" si="17"/>
        <v>11</v>
      </c>
      <c r="J48" t="s">
        <v>16</v>
      </c>
      <c r="K48">
        <f t="shared" si="18"/>
        <v>3</v>
      </c>
      <c r="L48">
        <f t="shared" si="19"/>
        <v>4</v>
      </c>
      <c r="M48" t="str">
        <f t="shared" si="20"/>
        <v>3/4</v>
      </c>
      <c r="P48" t="s">
        <v>11</v>
      </c>
      <c r="Q48" t="s">
        <v>32</v>
      </c>
      <c r="R48" t="str">
        <f t="shared" si="21"/>
        <v>ウラモグの失却させるもの</v>
      </c>
      <c r="T48" t="s">
        <v>12</v>
      </c>
      <c r="U48" t="s">
        <v>11</v>
      </c>
      <c r="V48" s="6"/>
      <c r="Y48" s="11" t="s">
        <v>1034</v>
      </c>
      <c r="Z48" t="str">
        <f t="shared" si="22"/>
        <v>飛行</v>
      </c>
      <c r="AA48" t="str">
        <f t="shared" si="23"/>
        <v/>
      </c>
      <c r="AB48" t="str">
        <f>IF(ISERR(SEARCH("与",Y48,1)),"","与える")</f>
        <v/>
      </c>
      <c r="AC48" t="str">
        <f t="shared" si="25"/>
        <v/>
      </c>
      <c r="AD48" t="b">
        <f t="shared" si="14"/>
        <v>0</v>
      </c>
      <c r="AE48" s="2"/>
      <c r="AF48" s="2" t="s">
        <v>123</v>
      </c>
      <c r="AG48" s="2" t="s">
        <v>94</v>
      </c>
      <c r="AH48" s="2" t="s">
        <v>272</v>
      </c>
      <c r="AI48" s="2">
        <v>11</v>
      </c>
      <c r="AJ48" s="2" t="s">
        <v>1038</v>
      </c>
      <c r="AK48" s="2" t="s">
        <v>1037</v>
      </c>
      <c r="AL48" s="2" t="s">
        <v>4</v>
      </c>
      <c r="AM48" s="2" t="s">
        <v>404</v>
      </c>
      <c r="AN48" s="2" t="s">
        <v>1036</v>
      </c>
      <c r="AO48" s="2"/>
      <c r="AP48" s="2" t="s">
        <v>1007</v>
      </c>
      <c r="AQ48" s="2" t="s">
        <v>1035</v>
      </c>
      <c r="AR48" s="2"/>
      <c r="AS48" s="2"/>
      <c r="AT48" s="2">
        <v>3</v>
      </c>
      <c r="AU48" s="2">
        <v>4</v>
      </c>
      <c r="AV48" s="2" t="s">
        <v>1034</v>
      </c>
    </row>
    <row r="49" spans="1:48" x14ac:dyDescent="0.4">
      <c r="A49" t="str">
        <f t="shared" si="13"/>
        <v>|BFZ|白黒|17|4/4|《[[ドラーナの使者]]》|</v>
      </c>
      <c r="B49" t="s">
        <v>16</v>
      </c>
      <c r="C49" t="str">
        <f t="shared" si="15"/>
        <v>BFZ</v>
      </c>
      <c r="D49">
        <f>IF(AF49="","",VLOOKUP(C49,[1]tnpl!$Z$1:$AA$11,2,TRUE))</f>
        <v>2</v>
      </c>
      <c r="E49" t="s">
        <v>16</v>
      </c>
      <c r="F49" t="str">
        <f t="shared" si="16"/>
        <v>白黒</v>
      </c>
      <c r="G49">
        <f>IF(AG49="","",VLOOKUP(F49,[1]tnpl!$X$1:$Y$16,2,TRUE))</f>
        <v>11</v>
      </c>
      <c r="H49" t="s">
        <v>16</v>
      </c>
      <c r="I49">
        <f t="shared" si="17"/>
        <v>17</v>
      </c>
      <c r="J49" t="s">
        <v>16</v>
      </c>
      <c r="K49">
        <f t="shared" si="18"/>
        <v>4</v>
      </c>
      <c r="L49">
        <f t="shared" si="19"/>
        <v>4</v>
      </c>
      <c r="M49" t="str">
        <f t="shared" si="20"/>
        <v>4/4</v>
      </c>
      <c r="P49" t="s">
        <v>11</v>
      </c>
      <c r="Q49" t="s">
        <v>32</v>
      </c>
      <c r="R49" t="str">
        <f t="shared" si="21"/>
        <v>ドラーナの使者</v>
      </c>
      <c r="T49" t="s">
        <v>12</v>
      </c>
      <c r="U49" t="s">
        <v>11</v>
      </c>
      <c r="V49" s="6"/>
      <c r="Y49" s="11" t="s">
        <v>1030</v>
      </c>
      <c r="Z49" t="str">
        <f t="shared" si="22"/>
        <v>飛行</v>
      </c>
      <c r="AA49" t="str">
        <f t="shared" si="23"/>
        <v/>
      </c>
      <c r="AD49" t="b">
        <f t="shared" si="14"/>
        <v>0</v>
      </c>
      <c r="AE49" s="2"/>
      <c r="AF49" s="2" t="s">
        <v>123</v>
      </c>
      <c r="AG49" s="2" t="s">
        <v>157</v>
      </c>
      <c r="AH49" s="2" t="s">
        <v>272</v>
      </c>
      <c r="AI49" s="2">
        <v>17</v>
      </c>
      <c r="AJ49" s="2" t="s">
        <v>1033</v>
      </c>
      <c r="AK49" s="2" t="s">
        <v>1032</v>
      </c>
      <c r="AL49" s="2" t="s">
        <v>4</v>
      </c>
      <c r="AM49" s="2" t="s">
        <v>884</v>
      </c>
      <c r="AN49" s="2" t="s">
        <v>701</v>
      </c>
      <c r="AO49" s="2" t="s">
        <v>422</v>
      </c>
      <c r="AP49" s="2" t="s">
        <v>551</v>
      </c>
      <c r="AQ49" s="2" t="s">
        <v>1031</v>
      </c>
      <c r="AR49" s="2"/>
      <c r="AS49" s="2"/>
      <c r="AT49" s="2">
        <v>4</v>
      </c>
      <c r="AU49" s="2">
        <v>4</v>
      </c>
      <c r="AV49" s="2" t="s">
        <v>1030</v>
      </c>
    </row>
    <row r="50" spans="1:48" x14ac:dyDescent="0.4">
      <c r="A50" t="str">
        <f t="shared" si="13"/>
        <v>|BFZ|緑青|17|3/3|《[[空乗りのエルフ]]》|</v>
      </c>
      <c r="B50" t="s">
        <v>16</v>
      </c>
      <c r="C50" t="str">
        <f t="shared" si="15"/>
        <v>BFZ</v>
      </c>
      <c r="D50">
        <f>IF(AF50="","",VLOOKUP(C50,[1]tnpl!$Z$1:$AA$11,2,TRUE))</f>
        <v>2</v>
      </c>
      <c r="E50" t="s">
        <v>16</v>
      </c>
      <c r="F50" t="str">
        <f t="shared" si="16"/>
        <v>緑青</v>
      </c>
      <c r="G50">
        <f>IF(AG50="","",VLOOKUP(F50,[1]tnpl!$X$1:$Y$16,2,TRUE))</f>
        <v>15</v>
      </c>
      <c r="H50" t="s">
        <v>16</v>
      </c>
      <c r="I50">
        <f t="shared" si="17"/>
        <v>17</v>
      </c>
      <c r="J50" t="s">
        <v>16</v>
      </c>
      <c r="K50">
        <f t="shared" si="18"/>
        <v>3</v>
      </c>
      <c r="L50">
        <f t="shared" si="19"/>
        <v>3</v>
      </c>
      <c r="M50" t="str">
        <f t="shared" si="20"/>
        <v>3/3</v>
      </c>
      <c r="P50" t="s">
        <v>11</v>
      </c>
      <c r="Q50" t="s">
        <v>32</v>
      </c>
      <c r="R50" t="str">
        <f t="shared" si="21"/>
        <v>空乗りのエルフ</v>
      </c>
      <c r="T50" t="s">
        <v>12</v>
      </c>
      <c r="U50" t="s">
        <v>11</v>
      </c>
      <c r="V50" s="6"/>
      <c r="Y50" s="11" t="s">
        <v>120</v>
      </c>
      <c r="Z50" t="str">
        <f t="shared" si="22"/>
        <v>飛行</v>
      </c>
      <c r="AA50" t="str">
        <f t="shared" si="23"/>
        <v/>
      </c>
      <c r="AB50" t="str">
        <f t="shared" ref="AB50:AB56" si="26">IF(ISERR(SEARCH("与",Y50,1)),"","与える")</f>
        <v/>
      </c>
      <c r="AC50" t="str">
        <f>IF(ISERR(SEARCH("得",Y50,1)),"","得る")</f>
        <v/>
      </c>
      <c r="AD50" t="b">
        <f t="shared" si="14"/>
        <v>0</v>
      </c>
      <c r="AE50" s="2"/>
      <c r="AF50" s="2" t="s">
        <v>123</v>
      </c>
      <c r="AG50" s="2" t="s">
        <v>122</v>
      </c>
      <c r="AH50" s="2" t="s">
        <v>272</v>
      </c>
      <c r="AI50" s="2">
        <v>17</v>
      </c>
      <c r="AJ50" s="2" t="s">
        <v>121</v>
      </c>
      <c r="AK50" s="2" t="s">
        <v>1029</v>
      </c>
      <c r="AL50" s="2" t="s">
        <v>4</v>
      </c>
      <c r="AM50" s="2" t="s">
        <v>424</v>
      </c>
      <c r="AN50" s="2" t="s">
        <v>324</v>
      </c>
      <c r="AO50" s="2" t="s">
        <v>422</v>
      </c>
      <c r="AP50" s="2" t="s">
        <v>1021</v>
      </c>
      <c r="AQ50" s="2" t="s">
        <v>1028</v>
      </c>
      <c r="AR50" s="2"/>
      <c r="AS50" s="2"/>
      <c r="AT50" s="2">
        <v>3</v>
      </c>
      <c r="AU50" s="2">
        <v>3</v>
      </c>
      <c r="AV50" s="2" t="s">
        <v>120</v>
      </c>
    </row>
    <row r="51" spans="1:48" x14ac:dyDescent="0.4">
      <c r="A51" t="str">
        <f t="shared" si="13"/>
        <v>|BFZ|赤白|16|6/5|《[[天使の隊長]]》|</v>
      </c>
      <c r="B51" t="s">
        <v>16</v>
      </c>
      <c r="C51" t="str">
        <f t="shared" si="15"/>
        <v>BFZ</v>
      </c>
      <c r="D51">
        <f>IF(AF51="","",VLOOKUP(C51,[1]tnpl!$Z$1:$AA$11,2,TRUE))</f>
        <v>2</v>
      </c>
      <c r="E51" t="s">
        <v>16</v>
      </c>
      <c r="F51" t="str">
        <f t="shared" si="16"/>
        <v>赤白</v>
      </c>
      <c r="G51">
        <f>IF(AG51="","",VLOOKUP(F51,[1]tnpl!$X$1:$Y$16,2,TRUE))</f>
        <v>14</v>
      </c>
      <c r="H51" t="s">
        <v>16</v>
      </c>
      <c r="I51">
        <f t="shared" si="17"/>
        <v>16</v>
      </c>
      <c r="J51" t="s">
        <v>16</v>
      </c>
      <c r="K51">
        <f t="shared" si="18"/>
        <v>6</v>
      </c>
      <c r="L51">
        <f t="shared" si="19"/>
        <v>5</v>
      </c>
      <c r="M51" t="str">
        <f t="shared" si="20"/>
        <v>6/5</v>
      </c>
      <c r="P51" t="s">
        <v>11</v>
      </c>
      <c r="Q51" t="s">
        <v>32</v>
      </c>
      <c r="R51" t="str">
        <f t="shared" si="21"/>
        <v>天使の隊長</v>
      </c>
      <c r="T51" t="s">
        <v>12</v>
      </c>
      <c r="U51" t="s">
        <v>11</v>
      </c>
      <c r="V51" s="6"/>
      <c r="Y51" s="11" t="s">
        <v>1024</v>
      </c>
      <c r="Z51" t="str">
        <f t="shared" si="22"/>
        <v>飛行</v>
      </c>
      <c r="AA51" t="str">
        <f t="shared" si="23"/>
        <v/>
      </c>
      <c r="AB51" t="str">
        <f t="shared" si="26"/>
        <v/>
      </c>
      <c r="AC51" t="str">
        <f>IF(ISERR(SEARCH("得",Y51,1)),"","得る")</f>
        <v/>
      </c>
      <c r="AD51" t="b">
        <f t="shared" si="14"/>
        <v>0</v>
      </c>
      <c r="AE51" s="2"/>
      <c r="AF51" s="2" t="s">
        <v>123</v>
      </c>
      <c r="AG51" s="2" t="s">
        <v>33</v>
      </c>
      <c r="AH51" s="2" t="s">
        <v>7</v>
      </c>
      <c r="AI51" s="2">
        <v>16</v>
      </c>
      <c r="AJ51" s="2" t="s">
        <v>1027</v>
      </c>
      <c r="AK51" s="2" t="s">
        <v>1026</v>
      </c>
      <c r="AL51" s="2" t="s">
        <v>4</v>
      </c>
      <c r="AM51" s="2" t="s">
        <v>351</v>
      </c>
      <c r="AN51" s="2" t="s">
        <v>422</v>
      </c>
      <c r="AO51" s="2"/>
      <c r="AP51" s="2" t="s">
        <v>551</v>
      </c>
      <c r="AQ51" s="2" t="s">
        <v>1025</v>
      </c>
      <c r="AR51" s="2"/>
      <c r="AS51" s="2"/>
      <c r="AT51" s="2">
        <v>6</v>
      </c>
      <c r="AU51" s="2">
        <v>5</v>
      </c>
      <c r="AV51" s="2" t="s">
        <v>1024</v>
      </c>
    </row>
    <row r="52" spans="1:48" x14ac:dyDescent="0.4">
      <c r="A52" t="str">
        <f t="shared" si="13"/>
        <v>|BFZ|無色|13|4/4|《[[巡礼者の目]]》|</v>
      </c>
      <c r="B52" t="s">
        <v>16</v>
      </c>
      <c r="C52" t="str">
        <f t="shared" si="15"/>
        <v>BFZ</v>
      </c>
      <c r="D52">
        <f>IF(AF52="","",VLOOKUP(C52,[1]tnpl!$Z$1:$AA$11,2,TRUE))</f>
        <v>2</v>
      </c>
      <c r="E52" t="s">
        <v>16</v>
      </c>
      <c r="F52" t="str">
        <f t="shared" si="16"/>
        <v>無色</v>
      </c>
      <c r="G52">
        <f>IF(AG52="","",VLOOKUP(F52,[1]tnpl!$X$1:$Y$16,2,TRUE))</f>
        <v>16</v>
      </c>
      <c r="H52" t="s">
        <v>16</v>
      </c>
      <c r="I52">
        <f t="shared" si="17"/>
        <v>13</v>
      </c>
      <c r="J52" t="s">
        <v>16</v>
      </c>
      <c r="K52">
        <f t="shared" si="18"/>
        <v>4</v>
      </c>
      <c r="L52">
        <f t="shared" si="19"/>
        <v>4</v>
      </c>
      <c r="M52" t="str">
        <f t="shared" si="20"/>
        <v>4/4</v>
      </c>
      <c r="P52" t="s">
        <v>11</v>
      </c>
      <c r="Q52" t="s">
        <v>32</v>
      </c>
      <c r="R52" t="str">
        <f t="shared" si="21"/>
        <v>巡礼者の目</v>
      </c>
      <c r="T52" t="s">
        <v>12</v>
      </c>
      <c r="U52" t="s">
        <v>11</v>
      </c>
      <c r="V52" s="6"/>
      <c r="Y52" s="11" t="s">
        <v>551</v>
      </c>
      <c r="Z52" t="str">
        <f t="shared" si="22"/>
        <v>飛行</v>
      </c>
      <c r="AA52" t="str">
        <f t="shared" si="23"/>
        <v/>
      </c>
      <c r="AB52" t="str">
        <f t="shared" si="26"/>
        <v/>
      </c>
      <c r="AC52" t="str">
        <f>IF(ISERR(SEARCH("得",Y52,1)),"","得る")</f>
        <v/>
      </c>
      <c r="AD52" t="b">
        <f t="shared" si="14"/>
        <v>0</v>
      </c>
      <c r="AE52" s="2"/>
      <c r="AF52" s="2" t="s">
        <v>123</v>
      </c>
      <c r="AG52" s="2" t="s">
        <v>50</v>
      </c>
      <c r="AH52" s="2" t="s">
        <v>272</v>
      </c>
      <c r="AI52" s="2">
        <v>13</v>
      </c>
      <c r="AJ52" s="2" t="s">
        <v>1023</v>
      </c>
      <c r="AK52" s="2" t="s">
        <v>1022</v>
      </c>
      <c r="AL52" s="2" t="s">
        <v>4</v>
      </c>
      <c r="AM52" s="2" t="s">
        <v>771</v>
      </c>
      <c r="AN52" s="2"/>
      <c r="AO52" s="2"/>
      <c r="AP52" s="2" t="s">
        <v>551</v>
      </c>
      <c r="AQ52" s="2"/>
      <c r="AR52" s="2"/>
      <c r="AS52" s="2"/>
      <c r="AT52" s="2">
        <v>4</v>
      </c>
      <c r="AU52" s="2">
        <v>4</v>
      </c>
      <c r="AV52" s="2" t="s">
        <v>551</v>
      </c>
    </row>
    <row r="53" spans="1:48" x14ac:dyDescent="0.4">
      <c r="A53" t="str">
        <f t="shared" si="13"/>
        <v>|OGW|白|17|8/8|《[[保護者、リンヴァーラ]]》|</v>
      </c>
      <c r="B53" t="s">
        <v>16</v>
      </c>
      <c r="C53" t="str">
        <f t="shared" si="15"/>
        <v>OGW</v>
      </c>
      <c r="D53">
        <f>IF(AF53="","",VLOOKUP(C53,[1]tnpl!$Z$1:$AA$11,2,TRUE))</f>
        <v>3</v>
      </c>
      <c r="E53" t="s">
        <v>16</v>
      </c>
      <c r="F53" t="str">
        <f t="shared" si="16"/>
        <v>白</v>
      </c>
      <c r="G53">
        <f>IF(AG53="","",VLOOKUP(F53,[1]tnpl!$X$1:$Y$16,2,TRUE))</f>
        <v>1</v>
      </c>
      <c r="H53" t="s">
        <v>16</v>
      </c>
      <c r="I53">
        <f t="shared" si="17"/>
        <v>17</v>
      </c>
      <c r="J53" t="s">
        <v>16</v>
      </c>
      <c r="K53">
        <f t="shared" si="18"/>
        <v>8</v>
      </c>
      <c r="L53">
        <f t="shared" si="19"/>
        <v>8</v>
      </c>
      <c r="M53" t="str">
        <f t="shared" si="20"/>
        <v>8/8</v>
      </c>
      <c r="P53" t="s">
        <v>11</v>
      </c>
      <c r="Q53" t="s">
        <v>32</v>
      </c>
      <c r="R53" t="str">
        <f t="shared" si="21"/>
        <v>保護者、リンヴァーラ</v>
      </c>
      <c r="T53" t="s">
        <v>12</v>
      </c>
      <c r="U53" t="s">
        <v>11</v>
      </c>
      <c r="V53" s="6"/>
      <c r="Y53" s="11" t="s">
        <v>117</v>
      </c>
      <c r="Z53" t="str">
        <f t="shared" si="22"/>
        <v>飛行</v>
      </c>
      <c r="AA53" t="str">
        <f t="shared" si="23"/>
        <v>召喚</v>
      </c>
      <c r="AB53" t="str">
        <f t="shared" si="26"/>
        <v/>
      </c>
      <c r="AD53" t="b">
        <f t="shared" si="14"/>
        <v>0</v>
      </c>
      <c r="AE53" s="2"/>
      <c r="AF53" s="2" t="s">
        <v>119</v>
      </c>
      <c r="AG53" s="2" t="s">
        <v>37</v>
      </c>
      <c r="AH53" s="2" t="s">
        <v>280</v>
      </c>
      <c r="AI53" s="2">
        <v>17</v>
      </c>
      <c r="AJ53" s="2" t="s">
        <v>118</v>
      </c>
      <c r="AK53" s="2" t="s">
        <v>563</v>
      </c>
      <c r="AL53" s="2" t="s">
        <v>4</v>
      </c>
      <c r="AM53" s="2" t="s">
        <v>351</v>
      </c>
      <c r="AN53" s="2"/>
      <c r="AO53" s="2"/>
      <c r="AP53" s="2" t="s">
        <v>1021</v>
      </c>
      <c r="AQ53" s="2" t="s">
        <v>1020</v>
      </c>
      <c r="AR53" s="2" t="s">
        <v>1019</v>
      </c>
      <c r="AS53" s="2"/>
      <c r="AT53" s="2">
        <v>8</v>
      </c>
      <c r="AU53" s="2">
        <v>8</v>
      </c>
      <c r="AV53" s="2" t="s">
        <v>117</v>
      </c>
    </row>
    <row r="54" spans="1:48" x14ac:dyDescent="0.4">
      <c r="A54" t="str">
        <f t="shared" si="13"/>
        <v>|OGW|青|11|3/4|《[[竜巻の種父]]》|</v>
      </c>
      <c r="B54" t="s">
        <v>16</v>
      </c>
      <c r="C54" t="str">
        <f t="shared" si="15"/>
        <v>OGW</v>
      </c>
      <c r="D54">
        <f>IF(AF54="","",VLOOKUP(C54,[1]tnpl!$Z$1:$AA$11,2,TRUE))</f>
        <v>3</v>
      </c>
      <c r="E54" t="s">
        <v>16</v>
      </c>
      <c r="F54" t="str">
        <f t="shared" si="16"/>
        <v>青</v>
      </c>
      <c r="G54">
        <f>IF(AG54="","",VLOOKUP(F54,[1]tnpl!$X$1:$Y$16,2,TRUE))</f>
        <v>2</v>
      </c>
      <c r="H54" t="s">
        <v>16</v>
      </c>
      <c r="I54">
        <f t="shared" si="17"/>
        <v>11</v>
      </c>
      <c r="J54" t="s">
        <v>16</v>
      </c>
      <c r="K54">
        <f t="shared" si="18"/>
        <v>3</v>
      </c>
      <c r="L54">
        <f t="shared" si="19"/>
        <v>4</v>
      </c>
      <c r="M54" t="str">
        <f t="shared" si="20"/>
        <v>3/4</v>
      </c>
      <c r="P54" t="s">
        <v>11</v>
      </c>
      <c r="Q54" t="s">
        <v>32</v>
      </c>
      <c r="R54" t="str">
        <f t="shared" si="21"/>
        <v>竜巻の種父</v>
      </c>
      <c r="T54" t="s">
        <v>12</v>
      </c>
      <c r="U54" t="s">
        <v>11</v>
      </c>
      <c r="V54" s="6"/>
      <c r="Y54" s="11" t="s">
        <v>1015</v>
      </c>
      <c r="Z54" t="str">
        <f t="shared" si="22"/>
        <v>飛行</v>
      </c>
      <c r="AA54" t="str">
        <f t="shared" si="23"/>
        <v>召喚</v>
      </c>
      <c r="AB54" t="str">
        <f t="shared" si="26"/>
        <v/>
      </c>
      <c r="AC54" t="str">
        <f>IF(ISERR(SEARCH("得",Y54,1)),"","得る")</f>
        <v/>
      </c>
      <c r="AD54" t="b">
        <f t="shared" si="14"/>
        <v>0</v>
      </c>
      <c r="AE54" s="2"/>
      <c r="AF54" s="2" t="s">
        <v>119</v>
      </c>
      <c r="AG54" s="2" t="s">
        <v>42</v>
      </c>
      <c r="AH54" s="2" t="s">
        <v>272</v>
      </c>
      <c r="AI54" s="2">
        <v>11</v>
      </c>
      <c r="AJ54" s="2" t="s">
        <v>1018</v>
      </c>
      <c r="AK54" s="2" t="s">
        <v>1017</v>
      </c>
      <c r="AL54" s="2" t="s">
        <v>4</v>
      </c>
      <c r="AM54" s="2" t="s">
        <v>430</v>
      </c>
      <c r="AN54" s="2"/>
      <c r="AO54" s="2"/>
      <c r="AP54" s="2" t="s">
        <v>551</v>
      </c>
      <c r="AQ54" s="2" t="s">
        <v>1016</v>
      </c>
      <c r="AR54" s="2"/>
      <c r="AS54" s="2"/>
      <c r="AT54" s="2">
        <v>3</v>
      </c>
      <c r="AU54" s="2">
        <v>4</v>
      </c>
      <c r="AV54" s="2" t="s">
        <v>1015</v>
      </c>
    </row>
    <row r="55" spans="1:48" x14ac:dyDescent="0.4">
      <c r="A55" t="str">
        <f t="shared" si="13"/>
        <v>|OGW|青|19|5/5|《[[終止符のスフィンクス]]》|</v>
      </c>
      <c r="B55" t="s">
        <v>16</v>
      </c>
      <c r="C55" t="str">
        <f t="shared" si="15"/>
        <v>OGW</v>
      </c>
      <c r="D55">
        <f>IF(AF55="","",VLOOKUP(C55,[1]tnpl!$Z$1:$AA$11,2,TRUE))</f>
        <v>3</v>
      </c>
      <c r="E55" t="s">
        <v>16</v>
      </c>
      <c r="F55" t="str">
        <f t="shared" si="16"/>
        <v>青</v>
      </c>
      <c r="G55">
        <f>IF(AG55="","",VLOOKUP(F55,[1]tnpl!$X$1:$Y$16,2,TRUE))</f>
        <v>2</v>
      </c>
      <c r="H55" t="s">
        <v>16</v>
      </c>
      <c r="I55">
        <f t="shared" si="17"/>
        <v>19</v>
      </c>
      <c r="J55" t="s">
        <v>16</v>
      </c>
      <c r="K55">
        <f t="shared" si="18"/>
        <v>5</v>
      </c>
      <c r="L55">
        <f t="shared" si="19"/>
        <v>5</v>
      </c>
      <c r="M55" t="str">
        <f t="shared" si="20"/>
        <v>5/5</v>
      </c>
      <c r="P55" t="s">
        <v>11</v>
      </c>
      <c r="Q55" t="s">
        <v>32</v>
      </c>
      <c r="R55" t="str">
        <f t="shared" si="21"/>
        <v>終止符のスフィンクス</v>
      </c>
      <c r="T55" t="s">
        <v>12</v>
      </c>
      <c r="U55" t="s">
        <v>11</v>
      </c>
      <c r="V55" s="6"/>
      <c r="Y55" s="11" t="s">
        <v>1010</v>
      </c>
      <c r="Z55" t="str">
        <f t="shared" si="22"/>
        <v>飛行</v>
      </c>
      <c r="AA55" t="str">
        <f t="shared" si="23"/>
        <v/>
      </c>
      <c r="AB55" t="str">
        <f t="shared" si="26"/>
        <v/>
      </c>
      <c r="AD55" t="b">
        <f t="shared" si="14"/>
        <v>0</v>
      </c>
      <c r="AE55" s="2"/>
      <c r="AF55" s="2" t="s">
        <v>119</v>
      </c>
      <c r="AG55" s="2" t="s">
        <v>42</v>
      </c>
      <c r="AH55" s="2" t="s">
        <v>280</v>
      </c>
      <c r="AI55" s="2">
        <v>19</v>
      </c>
      <c r="AJ55" s="2" t="s">
        <v>1014</v>
      </c>
      <c r="AK55" s="2" t="s">
        <v>1013</v>
      </c>
      <c r="AL55" s="2" t="s">
        <v>4</v>
      </c>
      <c r="AM55" s="2" t="s">
        <v>695</v>
      </c>
      <c r="AN55" s="2"/>
      <c r="AO55" s="2"/>
      <c r="AP55" s="2" t="s">
        <v>1012</v>
      </c>
      <c r="AQ55" s="2" t="s">
        <v>1011</v>
      </c>
      <c r="AR55" s="2"/>
      <c r="AS55" s="2"/>
      <c r="AT55" s="2">
        <v>5</v>
      </c>
      <c r="AU55" s="2">
        <v>5</v>
      </c>
      <c r="AV55" s="2" t="s">
        <v>1010</v>
      </c>
    </row>
    <row r="56" spans="1:48" x14ac:dyDescent="0.4">
      <c r="A56" t="str">
        <f t="shared" si="13"/>
        <v>|OGW|黒|23|8/8|《[[真実を覆すもの]]》|</v>
      </c>
      <c r="B56" t="s">
        <v>16</v>
      </c>
      <c r="C56" t="str">
        <f t="shared" si="15"/>
        <v>OGW</v>
      </c>
      <c r="D56">
        <f>IF(AF56="","",VLOOKUP(C56,[1]tnpl!$Z$1:$AA$11,2,TRUE))</f>
        <v>3</v>
      </c>
      <c r="E56" t="s">
        <v>16</v>
      </c>
      <c r="F56" t="str">
        <f t="shared" si="16"/>
        <v>黒</v>
      </c>
      <c r="G56">
        <f>IF(AG56="","",VLOOKUP(F56,[1]tnpl!$X$1:$Y$16,2,TRUE))</f>
        <v>3</v>
      </c>
      <c r="H56" t="s">
        <v>16</v>
      </c>
      <c r="I56">
        <f t="shared" si="17"/>
        <v>23</v>
      </c>
      <c r="J56" t="s">
        <v>16</v>
      </c>
      <c r="K56">
        <f t="shared" si="18"/>
        <v>8</v>
      </c>
      <c r="L56">
        <f t="shared" si="19"/>
        <v>8</v>
      </c>
      <c r="M56" t="str">
        <f t="shared" si="20"/>
        <v>8/8</v>
      </c>
      <c r="P56" t="s">
        <v>11</v>
      </c>
      <c r="Q56" t="s">
        <v>32</v>
      </c>
      <c r="R56" t="str">
        <f t="shared" si="21"/>
        <v>真実を覆すもの</v>
      </c>
      <c r="T56" t="s">
        <v>12</v>
      </c>
      <c r="U56" t="s">
        <v>11</v>
      </c>
      <c r="V56" s="6"/>
      <c r="Y56" s="11" t="s">
        <v>1004</v>
      </c>
      <c r="Z56" t="str">
        <f t="shared" si="22"/>
        <v>飛行</v>
      </c>
      <c r="AA56" t="str">
        <f t="shared" si="23"/>
        <v/>
      </c>
      <c r="AB56" t="str">
        <f t="shared" si="26"/>
        <v/>
      </c>
      <c r="AC56" t="str">
        <f>IF(ISERR(SEARCH("得",Y56,1)),"","得る")</f>
        <v/>
      </c>
      <c r="AD56" t="b">
        <f t="shared" si="14"/>
        <v>0</v>
      </c>
      <c r="AE56" s="2"/>
      <c r="AF56" s="2" t="s">
        <v>119</v>
      </c>
      <c r="AG56" s="2" t="s">
        <v>40</v>
      </c>
      <c r="AH56" s="2" t="s">
        <v>280</v>
      </c>
      <c r="AI56" s="2">
        <v>23</v>
      </c>
      <c r="AJ56" s="2" t="s">
        <v>1009</v>
      </c>
      <c r="AK56" s="2" t="s">
        <v>1008</v>
      </c>
      <c r="AL56" s="2" t="s">
        <v>4</v>
      </c>
      <c r="AM56" s="2" t="s">
        <v>404</v>
      </c>
      <c r="AN56" s="2"/>
      <c r="AO56" s="2"/>
      <c r="AP56" s="2" t="s">
        <v>1007</v>
      </c>
      <c r="AQ56" s="2" t="s">
        <v>1006</v>
      </c>
      <c r="AR56" s="2" t="s">
        <v>1005</v>
      </c>
      <c r="AS56" s="2"/>
      <c r="AT56" s="2">
        <v>8</v>
      </c>
      <c r="AU56" s="2">
        <v>8</v>
      </c>
      <c r="AV56" s="2" t="s">
        <v>1004</v>
      </c>
    </row>
    <row r="57" spans="1:48" x14ac:dyDescent="0.4">
      <c r="A57" t="str">
        <f t="shared" si="13"/>
        <v>|OGW|赤|20|9/8|《[[ヴァラクートの暴君]]》|</v>
      </c>
      <c r="B57" t="s">
        <v>16</v>
      </c>
      <c r="C57" t="str">
        <f t="shared" si="15"/>
        <v>OGW</v>
      </c>
      <c r="D57">
        <f>IF(AF57="","",VLOOKUP(C57,[1]tnpl!$Z$1:$AA$11,2,TRUE))</f>
        <v>3</v>
      </c>
      <c r="E57" t="s">
        <v>16</v>
      </c>
      <c r="F57" t="str">
        <f t="shared" si="16"/>
        <v>赤</v>
      </c>
      <c r="G57">
        <f>IF(AG57="","",VLOOKUP(F57,[1]tnpl!$X$1:$Y$16,2,TRUE))</f>
        <v>4</v>
      </c>
      <c r="H57" t="s">
        <v>16</v>
      </c>
      <c r="I57">
        <f t="shared" si="17"/>
        <v>20</v>
      </c>
      <c r="J57" t="s">
        <v>16</v>
      </c>
      <c r="K57">
        <f t="shared" si="18"/>
        <v>9</v>
      </c>
      <c r="L57">
        <f t="shared" si="19"/>
        <v>8</v>
      </c>
      <c r="M57" t="str">
        <f t="shared" si="20"/>
        <v>9/8</v>
      </c>
      <c r="P57" t="s">
        <v>11</v>
      </c>
      <c r="Q57" t="s">
        <v>32</v>
      </c>
      <c r="R57" t="str">
        <f t="shared" si="21"/>
        <v>ヴァラクートの暴君</v>
      </c>
      <c r="T57" t="s">
        <v>12</v>
      </c>
      <c r="U57" t="s">
        <v>11</v>
      </c>
      <c r="V57" s="6"/>
      <c r="Y57" s="11" t="s">
        <v>999</v>
      </c>
      <c r="Z57" t="str">
        <f t="shared" si="22"/>
        <v>飛行</v>
      </c>
      <c r="AA57" t="str">
        <f t="shared" si="23"/>
        <v/>
      </c>
      <c r="AC57" t="str">
        <f>IF(ISERR(SEARCH("得",Y57,1)),"","得る")</f>
        <v/>
      </c>
      <c r="AD57" t="b">
        <f t="shared" si="14"/>
        <v>0</v>
      </c>
      <c r="AE57" s="2"/>
      <c r="AF57" s="2" t="s">
        <v>119</v>
      </c>
      <c r="AG57" s="2" t="s">
        <v>8</v>
      </c>
      <c r="AH57" s="2" t="s">
        <v>280</v>
      </c>
      <c r="AI57" s="2">
        <v>20</v>
      </c>
      <c r="AJ57" s="2" t="s">
        <v>1003</v>
      </c>
      <c r="AK57" s="2" t="s">
        <v>1002</v>
      </c>
      <c r="AL57" s="2" t="s">
        <v>4</v>
      </c>
      <c r="AM57" s="2" t="s">
        <v>711</v>
      </c>
      <c r="AN57" s="2"/>
      <c r="AO57" s="2"/>
      <c r="AP57" s="2" t="s">
        <v>551</v>
      </c>
      <c r="AQ57" s="2" t="s">
        <v>1001</v>
      </c>
      <c r="AR57" s="2" t="s">
        <v>1000</v>
      </c>
      <c r="AS57" s="2"/>
      <c r="AT57" s="2">
        <v>9</v>
      </c>
      <c r="AU57" s="2">
        <v>8</v>
      </c>
      <c r="AV57" s="2" t="s">
        <v>999</v>
      </c>
    </row>
    <row r="58" spans="1:48" x14ac:dyDescent="0.4">
      <c r="A58" t="str">
        <f t="shared" si="13"/>
        <v>|OGW|白黒|16|3/5|《[[岸壁安息所の吸血鬼]]》|</v>
      </c>
      <c r="B58" t="s">
        <v>16</v>
      </c>
      <c r="C58" t="str">
        <f t="shared" si="15"/>
        <v>OGW</v>
      </c>
      <c r="D58">
        <f>IF(AF58="","",VLOOKUP(C58,[1]tnpl!$Z$1:$AA$11,2,TRUE))</f>
        <v>3</v>
      </c>
      <c r="E58" t="s">
        <v>16</v>
      </c>
      <c r="F58" t="str">
        <f t="shared" si="16"/>
        <v>白黒</v>
      </c>
      <c r="G58">
        <f>IF(AG58="","",VLOOKUP(F58,[1]tnpl!$X$1:$Y$16,2,TRUE))</f>
        <v>11</v>
      </c>
      <c r="H58" t="s">
        <v>16</v>
      </c>
      <c r="I58">
        <f t="shared" si="17"/>
        <v>16</v>
      </c>
      <c r="J58" t="s">
        <v>16</v>
      </c>
      <c r="K58">
        <f t="shared" si="18"/>
        <v>3</v>
      </c>
      <c r="L58">
        <f t="shared" si="19"/>
        <v>5</v>
      </c>
      <c r="M58" t="str">
        <f t="shared" si="20"/>
        <v>3/5</v>
      </c>
      <c r="P58" t="s">
        <v>11</v>
      </c>
      <c r="Q58" t="s">
        <v>32</v>
      </c>
      <c r="R58" t="str">
        <f t="shared" si="21"/>
        <v>岸壁安息所の吸血鬼</v>
      </c>
      <c r="T58" t="s">
        <v>12</v>
      </c>
      <c r="U58" t="s">
        <v>11</v>
      </c>
      <c r="V58" s="6"/>
      <c r="Y58" s="11" t="s">
        <v>995</v>
      </c>
      <c r="Z58" t="str">
        <f t="shared" si="22"/>
        <v>飛行</v>
      </c>
      <c r="AA58" t="str">
        <f t="shared" si="23"/>
        <v/>
      </c>
      <c r="AD58" t="b">
        <f t="shared" si="14"/>
        <v>0</v>
      </c>
      <c r="AE58" s="2"/>
      <c r="AF58" s="2" t="s">
        <v>119</v>
      </c>
      <c r="AG58" s="2" t="s">
        <v>157</v>
      </c>
      <c r="AH58" s="2" t="s">
        <v>272</v>
      </c>
      <c r="AI58" s="2">
        <v>16</v>
      </c>
      <c r="AJ58" s="2" t="s">
        <v>998</v>
      </c>
      <c r="AK58" s="2" t="s">
        <v>997</v>
      </c>
      <c r="AL58" s="2" t="s">
        <v>4</v>
      </c>
      <c r="AM58" s="2" t="s">
        <v>884</v>
      </c>
      <c r="AN58" s="2" t="s">
        <v>324</v>
      </c>
      <c r="AO58" s="2" t="s">
        <v>422</v>
      </c>
      <c r="AP58" s="2" t="s">
        <v>551</v>
      </c>
      <c r="AQ58" s="2" t="s">
        <v>996</v>
      </c>
      <c r="AR58" s="2"/>
      <c r="AS58" s="2"/>
      <c r="AT58" s="2">
        <v>3</v>
      </c>
      <c r="AU58" s="2">
        <v>5</v>
      </c>
      <c r="AV58" s="2" t="s">
        <v>995</v>
      </c>
    </row>
    <row r="59" spans="1:48" x14ac:dyDescent="0.4">
      <c r="A59" t="str">
        <f t="shared" si="13"/>
        <v>|OGW|青赤|12|2/4|《[[嵐追いの魔道士]]》|</v>
      </c>
      <c r="B59" t="s">
        <v>16</v>
      </c>
      <c r="C59" t="str">
        <f t="shared" si="15"/>
        <v>OGW</v>
      </c>
      <c r="D59">
        <f>IF(AF59="","",VLOOKUP(C59,[1]tnpl!$Z$1:$AA$11,2,TRUE))</f>
        <v>3</v>
      </c>
      <c r="E59" t="s">
        <v>16</v>
      </c>
      <c r="F59" t="str">
        <f t="shared" si="16"/>
        <v>青赤</v>
      </c>
      <c r="G59">
        <f>IF(AG59="","",VLOOKUP(F59,[1]tnpl!$X$1:$Y$16,2,TRUE))</f>
        <v>12</v>
      </c>
      <c r="H59" t="s">
        <v>16</v>
      </c>
      <c r="I59">
        <f t="shared" si="17"/>
        <v>12</v>
      </c>
      <c r="J59" t="s">
        <v>16</v>
      </c>
      <c r="K59">
        <f t="shared" si="18"/>
        <v>2</v>
      </c>
      <c r="L59">
        <f t="shared" si="19"/>
        <v>4</v>
      </c>
      <c r="M59" t="str">
        <f t="shared" si="20"/>
        <v>2/4</v>
      </c>
      <c r="P59" t="s">
        <v>11</v>
      </c>
      <c r="Q59" t="s">
        <v>32</v>
      </c>
      <c r="R59" t="str">
        <f t="shared" si="21"/>
        <v>嵐追いの魔道士</v>
      </c>
      <c r="T59" t="s">
        <v>12</v>
      </c>
      <c r="U59" t="s">
        <v>11</v>
      </c>
      <c r="V59" s="6"/>
      <c r="Y59" s="11" t="s">
        <v>991</v>
      </c>
      <c r="Z59" t="str">
        <f t="shared" si="22"/>
        <v>飛行</v>
      </c>
      <c r="AA59" t="str">
        <f t="shared" si="23"/>
        <v/>
      </c>
      <c r="AB59" t="str">
        <f>IF(ISERR(SEARCH("与",Y59,1)),"","与える")</f>
        <v/>
      </c>
      <c r="AC59" t="str">
        <f>IF(ISERR(SEARCH("得",Y59,1)),"","得る")</f>
        <v/>
      </c>
      <c r="AD59" t="b">
        <f t="shared" si="14"/>
        <v>0</v>
      </c>
      <c r="AE59" s="2"/>
      <c r="AF59" s="2" t="s">
        <v>119</v>
      </c>
      <c r="AG59" s="2" t="s">
        <v>178</v>
      </c>
      <c r="AH59" s="2" t="s">
        <v>272</v>
      </c>
      <c r="AI59" s="2">
        <v>12</v>
      </c>
      <c r="AJ59" s="2" t="s">
        <v>994</v>
      </c>
      <c r="AK59" s="2" t="s">
        <v>993</v>
      </c>
      <c r="AL59" s="2" t="s">
        <v>4</v>
      </c>
      <c r="AM59" s="2" t="s">
        <v>371</v>
      </c>
      <c r="AN59" s="2" t="s">
        <v>677</v>
      </c>
      <c r="AO59" s="2"/>
      <c r="AP59" s="2" t="s">
        <v>710</v>
      </c>
      <c r="AQ59" s="2" t="s">
        <v>992</v>
      </c>
      <c r="AR59" s="2"/>
      <c r="AS59" s="2"/>
      <c r="AT59" s="2">
        <v>2</v>
      </c>
      <c r="AU59" s="2">
        <v>4</v>
      </c>
      <c r="AV59" s="2" t="s">
        <v>991</v>
      </c>
    </row>
    <row r="60" spans="1:48" x14ac:dyDescent="0.4">
      <c r="V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x14ac:dyDescent="0.4">
      <c r="A61" t="s">
        <v>116</v>
      </c>
    </row>
    <row r="62" spans="1:48" x14ac:dyDescent="0.4">
      <c r="A62" t="str">
        <f t="shared" ref="A62:A100" si="27">B62&amp;C62&amp;E62&amp;F62&amp;H62&amp;I62&amp;J62&amp;M62&amp;O62&amp;P62&amp;Q62&amp;R62&amp;S62&amp;T62&amp;U62&amp;V62&amp;W62&amp;X62</f>
        <v>|LEFT:50|LEFT:50|LEFT:50|LEFT:50|LEFT:500|c</v>
      </c>
      <c r="B62" t="s">
        <v>16</v>
      </c>
      <c r="C62" t="s">
        <v>28</v>
      </c>
      <c r="E62" t="s">
        <v>16</v>
      </c>
      <c r="F62" t="s">
        <v>28</v>
      </c>
      <c r="H62" t="s">
        <v>16</v>
      </c>
      <c r="I62" t="s">
        <v>28</v>
      </c>
      <c r="J62" t="s">
        <v>16</v>
      </c>
      <c r="M62" t="s">
        <v>28</v>
      </c>
      <c r="P62" t="s">
        <v>11</v>
      </c>
      <c r="R62" t="s">
        <v>26</v>
      </c>
      <c r="U62" t="s">
        <v>11</v>
      </c>
      <c r="V62" t="s">
        <v>25</v>
      </c>
    </row>
    <row r="63" spans="1:48" x14ac:dyDescent="0.4">
      <c r="A63" t="str">
        <f t="shared" si="27"/>
        <v>|セット|色|コスト|P/T|カード名|</v>
      </c>
      <c r="B63" t="s">
        <v>16</v>
      </c>
      <c r="C63" t="s">
        <v>24</v>
      </c>
      <c r="E63" t="s">
        <v>16</v>
      </c>
      <c r="F63" t="s">
        <v>23</v>
      </c>
      <c r="H63" t="s">
        <v>16</v>
      </c>
      <c r="I63" t="s">
        <v>22</v>
      </c>
      <c r="J63" t="s">
        <v>16</v>
      </c>
      <c r="K63" t="s">
        <v>21</v>
      </c>
      <c r="L63" t="s">
        <v>20</v>
      </c>
      <c r="M63" t="str">
        <f>K63&amp;"/"&amp;L63</f>
        <v>P/T</v>
      </c>
      <c r="P63" t="s">
        <v>11</v>
      </c>
      <c r="R63" t="s">
        <v>18</v>
      </c>
      <c r="U63" t="s">
        <v>11</v>
      </c>
      <c r="AD63" t="b">
        <f t="shared" ref="AD63:AD100" si="28">OR(AB63="与える",AC63="得る")</f>
        <v>0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x14ac:dyDescent="0.4">
      <c r="A64" t="str">
        <f t="shared" si="27"/>
        <v>|SOI|白|5|1/2|《[[薬剤師の霊]]》|</v>
      </c>
      <c r="B64" t="s">
        <v>16</v>
      </c>
      <c r="C64" t="str">
        <f t="shared" ref="C64:C100" si="29">AF64</f>
        <v>SOI</v>
      </c>
      <c r="D64">
        <f>IF(AF64="","",VLOOKUP(C64,[1]tnpl!$Z$1:$AA$11,2,TRUE))</f>
        <v>4</v>
      </c>
      <c r="E64" t="s">
        <v>16</v>
      </c>
      <c r="F64" t="str">
        <f t="shared" ref="F64:F100" si="30">AG64</f>
        <v>白</v>
      </c>
      <c r="G64">
        <f>IF(AG64="","",VLOOKUP(F64,[1]tnpl!$X$1:$Y$16,2,TRUE))</f>
        <v>1</v>
      </c>
      <c r="H64" t="s">
        <v>16</v>
      </c>
      <c r="I64">
        <f t="shared" ref="I64:I100" si="31">AI64</f>
        <v>5</v>
      </c>
      <c r="J64" t="s">
        <v>16</v>
      </c>
      <c r="K64">
        <f t="shared" ref="K64:K100" si="32">AT64</f>
        <v>1</v>
      </c>
      <c r="L64">
        <f t="shared" ref="L64:L100" si="33">AU64</f>
        <v>2</v>
      </c>
      <c r="M64" t="str">
        <f t="shared" ref="M64:M100" si="34">IF(AL64="クリーチャー",K64&amp;"/"&amp;L64,"")</f>
        <v>1/2</v>
      </c>
      <c r="P64" t="s">
        <v>11</v>
      </c>
      <c r="Q64" t="s">
        <v>32</v>
      </c>
      <c r="R64" t="str">
        <f t="shared" ref="R64:R93" si="35">AJ64</f>
        <v>薬剤師の霊</v>
      </c>
      <c r="T64" t="s">
        <v>12</v>
      </c>
      <c r="U64" t="s">
        <v>11</v>
      </c>
      <c r="V64" s="6"/>
      <c r="Y64" s="11" t="s">
        <v>987</v>
      </c>
      <c r="Z64" t="str">
        <f t="shared" ref="Z64:Z100" si="36">IF(SEARCH("飛",Y64,1)&lt;10,"飛行","")</f>
        <v>飛行</v>
      </c>
      <c r="AA64" t="str">
        <f t="shared" ref="AA64:AA100" si="37">IF(ISERR(SEARCH("召",Y64,1)),"","召喚")</f>
        <v/>
      </c>
      <c r="AB64" t="str">
        <f>IF(ISERR(SEARCH("与",Y64,1)),"","与える")</f>
        <v/>
      </c>
      <c r="AD64" t="b">
        <f t="shared" si="28"/>
        <v>0</v>
      </c>
      <c r="AE64" s="2"/>
      <c r="AF64" s="2" t="s">
        <v>87</v>
      </c>
      <c r="AG64" s="2" t="s">
        <v>37</v>
      </c>
      <c r="AH64" s="2" t="s">
        <v>276</v>
      </c>
      <c r="AI64" s="2">
        <v>5</v>
      </c>
      <c r="AJ64" s="2" t="s">
        <v>990</v>
      </c>
      <c r="AK64" s="2" t="s">
        <v>989</v>
      </c>
      <c r="AL64" s="2" t="s">
        <v>4</v>
      </c>
      <c r="AM64" s="2" t="s">
        <v>446</v>
      </c>
      <c r="AN64" s="2"/>
      <c r="AO64" s="2"/>
      <c r="AP64" s="2" t="s">
        <v>551</v>
      </c>
      <c r="AQ64" s="2" t="s">
        <v>988</v>
      </c>
      <c r="AR64" s="2"/>
      <c r="AS64" s="2"/>
      <c r="AT64" s="2">
        <v>1</v>
      </c>
      <c r="AU64" s="2">
        <v>2</v>
      </c>
      <c r="AV64" s="2" t="s">
        <v>987</v>
      </c>
    </row>
    <row r="65" spans="1:48" x14ac:dyDescent="0.4">
      <c r="A65" t="str">
        <f t="shared" si="27"/>
        <v>|SOI|白|7|1/2|《[[眠れぬ者の使者]]》|</v>
      </c>
      <c r="B65" t="s">
        <v>16</v>
      </c>
      <c r="C65" t="str">
        <f t="shared" si="29"/>
        <v>SOI</v>
      </c>
      <c r="D65">
        <f>IF(AF65="","",VLOOKUP(C65,[1]tnpl!$Z$1:$AA$11,2,TRUE))</f>
        <v>4</v>
      </c>
      <c r="E65" t="s">
        <v>16</v>
      </c>
      <c r="F65" t="str">
        <f t="shared" si="30"/>
        <v>白</v>
      </c>
      <c r="G65">
        <f>IF(AG65="","",VLOOKUP(F65,[1]tnpl!$X$1:$Y$16,2,TRUE))</f>
        <v>1</v>
      </c>
      <c r="H65" t="s">
        <v>16</v>
      </c>
      <c r="I65">
        <f t="shared" si="31"/>
        <v>7</v>
      </c>
      <c r="J65" t="s">
        <v>16</v>
      </c>
      <c r="K65">
        <f t="shared" si="32"/>
        <v>1</v>
      </c>
      <c r="L65">
        <f t="shared" si="33"/>
        <v>2</v>
      </c>
      <c r="M65" t="str">
        <f t="shared" si="34"/>
        <v>1/2</v>
      </c>
      <c r="P65" t="s">
        <v>11</v>
      </c>
      <c r="Q65" t="s">
        <v>32</v>
      </c>
      <c r="R65" t="str">
        <f t="shared" si="35"/>
        <v>眠れぬ者の使者</v>
      </c>
      <c r="T65" t="s">
        <v>12</v>
      </c>
      <c r="U65" t="s">
        <v>11</v>
      </c>
      <c r="V65" s="6"/>
      <c r="Y65" s="11" t="s">
        <v>558</v>
      </c>
      <c r="Z65" t="str">
        <f t="shared" si="36"/>
        <v>飛行</v>
      </c>
      <c r="AA65" t="str">
        <f t="shared" si="37"/>
        <v>召喚</v>
      </c>
      <c r="AB65" t="str">
        <f>IF(ISERR(SEARCH("与",Y65,1)),"","与える")</f>
        <v/>
      </c>
      <c r="AC65" t="str">
        <f>IF(ISERR(SEARCH("得",Y65,1)),"","得る")</f>
        <v/>
      </c>
      <c r="AD65" t="b">
        <f t="shared" si="28"/>
        <v>0</v>
      </c>
      <c r="AE65" s="2"/>
      <c r="AF65" s="2" t="s">
        <v>87</v>
      </c>
      <c r="AG65" s="2" t="s">
        <v>37</v>
      </c>
      <c r="AH65" s="2" t="s">
        <v>276</v>
      </c>
      <c r="AI65" s="2">
        <v>7</v>
      </c>
      <c r="AJ65" s="2" t="s">
        <v>560</v>
      </c>
      <c r="AK65" s="2" t="s">
        <v>559</v>
      </c>
      <c r="AL65" s="2" t="s">
        <v>4</v>
      </c>
      <c r="AM65" s="2" t="s">
        <v>446</v>
      </c>
      <c r="AN65" s="2"/>
      <c r="AO65" s="2"/>
      <c r="AP65" s="2" t="s">
        <v>551</v>
      </c>
      <c r="AQ65" s="2" t="s">
        <v>986</v>
      </c>
      <c r="AR65" s="2"/>
      <c r="AS65" s="2"/>
      <c r="AT65" s="2">
        <v>1</v>
      </c>
      <c r="AU65" s="2">
        <v>2</v>
      </c>
      <c r="AV65" s="2" t="s">
        <v>558</v>
      </c>
    </row>
    <row r="66" spans="1:48" x14ac:dyDescent="0.4">
      <c r="A66" t="str">
        <f t="shared" si="27"/>
        <v>|SOI|白|7|4/4|《[[霊体の羊飼い]]》|</v>
      </c>
      <c r="B66" t="s">
        <v>16</v>
      </c>
      <c r="C66" t="str">
        <f t="shared" si="29"/>
        <v>SOI</v>
      </c>
      <c r="D66">
        <f>IF(AF66="","",VLOOKUP(C66,[1]tnpl!$Z$1:$AA$11,2,TRUE))</f>
        <v>4</v>
      </c>
      <c r="E66" t="s">
        <v>16</v>
      </c>
      <c r="F66" t="str">
        <f t="shared" si="30"/>
        <v>白</v>
      </c>
      <c r="G66">
        <f>IF(AG66="","",VLOOKUP(F66,[1]tnpl!$X$1:$Y$16,2,TRUE))</f>
        <v>1</v>
      </c>
      <c r="H66" t="s">
        <v>16</v>
      </c>
      <c r="I66">
        <f t="shared" si="31"/>
        <v>7</v>
      </c>
      <c r="J66" t="s">
        <v>16</v>
      </c>
      <c r="K66">
        <f t="shared" si="32"/>
        <v>4</v>
      </c>
      <c r="L66">
        <f t="shared" si="33"/>
        <v>4</v>
      </c>
      <c r="M66" t="str">
        <f t="shared" si="34"/>
        <v>4/4</v>
      </c>
      <c r="P66" t="s">
        <v>11</v>
      </c>
      <c r="Q66" t="s">
        <v>32</v>
      </c>
      <c r="R66" t="str">
        <f t="shared" si="35"/>
        <v>霊体の羊飼い</v>
      </c>
      <c r="T66" t="s">
        <v>12</v>
      </c>
      <c r="U66" t="s">
        <v>11</v>
      </c>
      <c r="V66" s="6"/>
      <c r="Y66" s="11" t="s">
        <v>551</v>
      </c>
      <c r="Z66" t="str">
        <f t="shared" si="36"/>
        <v>飛行</v>
      </c>
      <c r="AA66" t="str">
        <f t="shared" si="37"/>
        <v/>
      </c>
      <c r="AB66" t="str">
        <f>IF(ISERR(SEARCH("与",Y66,1)),"","与える")</f>
        <v/>
      </c>
      <c r="AC66" t="str">
        <f>IF(ISERR(SEARCH("得",Y66,1)),"","得る")</f>
        <v/>
      </c>
      <c r="AD66" t="b">
        <f t="shared" si="28"/>
        <v>0</v>
      </c>
      <c r="AE66" s="2"/>
      <c r="AF66" s="2" t="s">
        <v>87</v>
      </c>
      <c r="AG66" s="2" t="s">
        <v>37</v>
      </c>
      <c r="AH66" s="2" t="s">
        <v>272</v>
      </c>
      <c r="AI66" s="2">
        <v>7</v>
      </c>
      <c r="AJ66" s="2" t="s">
        <v>985</v>
      </c>
      <c r="AK66" s="2" t="s">
        <v>984</v>
      </c>
      <c r="AL66" s="2" t="s">
        <v>4</v>
      </c>
      <c r="AM66" s="2" t="s">
        <v>446</v>
      </c>
      <c r="AN66" s="2"/>
      <c r="AO66" s="2"/>
      <c r="AP66" s="2" t="s">
        <v>551</v>
      </c>
      <c r="AQ66" s="2"/>
      <c r="AR66" s="2"/>
      <c r="AS66" s="2"/>
      <c r="AT66" s="2">
        <v>4</v>
      </c>
      <c r="AU66" s="2">
        <v>4</v>
      </c>
      <c r="AV66" s="2" t="s">
        <v>551</v>
      </c>
    </row>
    <row r="67" spans="1:48" x14ac:dyDescent="0.4">
      <c r="A67" t="str">
        <f t="shared" si="27"/>
        <v>|SOI|白|13|6/6|《[[ドラグスコルの騎兵]]》|</v>
      </c>
      <c r="B67" t="s">
        <v>16</v>
      </c>
      <c r="C67" t="str">
        <f t="shared" si="29"/>
        <v>SOI</v>
      </c>
      <c r="D67">
        <f>IF(AF67="","",VLOOKUP(C67,[1]tnpl!$Z$1:$AA$11,2,TRUE))</f>
        <v>4</v>
      </c>
      <c r="E67" t="s">
        <v>16</v>
      </c>
      <c r="F67" t="str">
        <f t="shared" si="30"/>
        <v>白</v>
      </c>
      <c r="G67">
        <f>IF(AG67="","",VLOOKUP(F67,[1]tnpl!$X$1:$Y$16,2,TRUE))</f>
        <v>1</v>
      </c>
      <c r="H67" t="s">
        <v>16</v>
      </c>
      <c r="I67">
        <f t="shared" si="31"/>
        <v>13</v>
      </c>
      <c r="J67" t="s">
        <v>16</v>
      </c>
      <c r="K67">
        <f t="shared" si="32"/>
        <v>6</v>
      </c>
      <c r="L67">
        <f t="shared" si="33"/>
        <v>6</v>
      </c>
      <c r="M67" t="str">
        <f t="shared" si="34"/>
        <v>6/6</v>
      </c>
      <c r="P67" t="s">
        <v>11</v>
      </c>
      <c r="Q67" t="s">
        <v>32</v>
      </c>
      <c r="R67" t="str">
        <f t="shared" si="35"/>
        <v>ドラグスコルの騎兵</v>
      </c>
      <c r="T67" t="s">
        <v>12</v>
      </c>
      <c r="U67" t="s">
        <v>11</v>
      </c>
      <c r="V67" s="6"/>
      <c r="Y67" s="11" t="s">
        <v>107</v>
      </c>
      <c r="Z67" t="str">
        <f t="shared" si="36"/>
        <v>飛行</v>
      </c>
      <c r="AA67" t="str">
        <f t="shared" si="37"/>
        <v>召喚</v>
      </c>
      <c r="AB67" t="str">
        <f>IF(ISERR(SEARCH("与",Y67,1)),"","与える")</f>
        <v/>
      </c>
      <c r="AD67" t="b">
        <f t="shared" si="28"/>
        <v>0</v>
      </c>
      <c r="AE67" s="2"/>
      <c r="AF67" s="2" t="s">
        <v>87</v>
      </c>
      <c r="AG67" s="2" t="s">
        <v>37</v>
      </c>
      <c r="AH67" s="2" t="s">
        <v>7</v>
      </c>
      <c r="AI67" s="2">
        <v>13</v>
      </c>
      <c r="AJ67" s="2" t="s">
        <v>108</v>
      </c>
      <c r="AK67" s="2" t="s">
        <v>555</v>
      </c>
      <c r="AL67" s="2" t="s">
        <v>4</v>
      </c>
      <c r="AM67" s="2" t="s">
        <v>446</v>
      </c>
      <c r="AN67" s="2" t="s">
        <v>450</v>
      </c>
      <c r="AO67" s="2"/>
      <c r="AP67" s="2" t="s">
        <v>67</v>
      </c>
      <c r="AQ67" s="2" t="s">
        <v>983</v>
      </c>
      <c r="AR67" s="2" t="s">
        <v>982</v>
      </c>
      <c r="AS67" s="2"/>
      <c r="AT67" s="2">
        <v>6</v>
      </c>
      <c r="AU67" s="2">
        <v>6</v>
      </c>
      <c r="AV67" s="2" t="s">
        <v>107</v>
      </c>
    </row>
    <row r="68" spans="1:48" x14ac:dyDescent="0.4">
      <c r="A68" t="str">
        <f t="shared" si="27"/>
        <v>|SOI|白|16|8/8|《[[救出の天使]]》|</v>
      </c>
      <c r="B68" t="s">
        <v>16</v>
      </c>
      <c r="C68" t="str">
        <f t="shared" si="29"/>
        <v>SOI</v>
      </c>
      <c r="D68">
        <f>IF(AF68="","",VLOOKUP(C68,[1]tnpl!$Z$1:$AA$11,2,TRUE))</f>
        <v>4</v>
      </c>
      <c r="E68" t="s">
        <v>16</v>
      </c>
      <c r="F68" t="str">
        <f t="shared" si="30"/>
        <v>白</v>
      </c>
      <c r="G68">
        <f>IF(AG68="","",VLOOKUP(F68,[1]tnpl!$X$1:$Y$16,2,TRUE))</f>
        <v>1</v>
      </c>
      <c r="H68" t="s">
        <v>16</v>
      </c>
      <c r="I68">
        <f t="shared" si="31"/>
        <v>16</v>
      </c>
      <c r="J68" t="s">
        <v>16</v>
      </c>
      <c r="K68">
        <f t="shared" si="32"/>
        <v>8</v>
      </c>
      <c r="L68">
        <f t="shared" si="33"/>
        <v>8</v>
      </c>
      <c r="M68" t="str">
        <f t="shared" si="34"/>
        <v>8/8</v>
      </c>
      <c r="P68" t="s">
        <v>11</v>
      </c>
      <c r="Q68" t="s">
        <v>32</v>
      </c>
      <c r="R68" t="str">
        <f t="shared" si="35"/>
        <v>救出の天使</v>
      </c>
      <c r="T68" t="s">
        <v>12</v>
      </c>
      <c r="U68" t="s">
        <v>11</v>
      </c>
      <c r="V68" s="6"/>
      <c r="Y68" s="11" t="s">
        <v>978</v>
      </c>
      <c r="Z68" t="str">
        <f t="shared" si="36"/>
        <v>飛行</v>
      </c>
      <c r="AA68" t="str">
        <f t="shared" si="37"/>
        <v/>
      </c>
      <c r="AC68" t="str">
        <f>IF(ISERR(SEARCH("得",Y68,1)),"","得る")</f>
        <v/>
      </c>
      <c r="AD68" t="b">
        <f t="shared" si="28"/>
        <v>0</v>
      </c>
      <c r="AE68" s="2"/>
      <c r="AF68" s="2" t="s">
        <v>87</v>
      </c>
      <c r="AG68" s="2" t="s">
        <v>37</v>
      </c>
      <c r="AH68" s="2" t="s">
        <v>280</v>
      </c>
      <c r="AI68" s="2">
        <v>16</v>
      </c>
      <c r="AJ68" s="2" t="s">
        <v>981</v>
      </c>
      <c r="AK68" s="2" t="s">
        <v>980</v>
      </c>
      <c r="AL68" s="2" t="s">
        <v>4</v>
      </c>
      <c r="AM68" s="2" t="s">
        <v>351</v>
      </c>
      <c r="AN68" s="2"/>
      <c r="AO68" s="2"/>
      <c r="AP68" s="2" t="s">
        <v>551</v>
      </c>
      <c r="AQ68" s="2" t="s">
        <v>979</v>
      </c>
      <c r="AR68" s="2"/>
      <c r="AS68" s="2"/>
      <c r="AT68" s="2">
        <v>8</v>
      </c>
      <c r="AU68" s="2">
        <v>8</v>
      </c>
      <c r="AV68" s="2" t="s">
        <v>978</v>
      </c>
    </row>
    <row r="69" spans="1:48" x14ac:dyDescent="0.4">
      <c r="A69" t="str">
        <f t="shared" si="27"/>
        <v>|SOI|白|18|8/8|《[[大天使アヴァシン]]》|</v>
      </c>
      <c r="B69" t="s">
        <v>16</v>
      </c>
      <c r="C69" t="str">
        <f t="shared" si="29"/>
        <v>SOI</v>
      </c>
      <c r="D69">
        <f>IF(AF69="","",VLOOKUP(C69,[1]tnpl!$Z$1:$AA$11,2,TRUE))</f>
        <v>4</v>
      </c>
      <c r="E69" t="s">
        <v>16</v>
      </c>
      <c r="F69" t="str">
        <f t="shared" si="30"/>
        <v>白</v>
      </c>
      <c r="G69">
        <f>IF(AG69="","",VLOOKUP(F69,[1]tnpl!$X$1:$Y$16,2,TRUE))</f>
        <v>1</v>
      </c>
      <c r="H69" t="s">
        <v>16</v>
      </c>
      <c r="I69">
        <f t="shared" si="31"/>
        <v>18</v>
      </c>
      <c r="J69" t="s">
        <v>16</v>
      </c>
      <c r="K69">
        <f t="shared" si="32"/>
        <v>8</v>
      </c>
      <c r="L69">
        <f t="shared" si="33"/>
        <v>8</v>
      </c>
      <c r="M69" t="str">
        <f t="shared" si="34"/>
        <v>8/8</v>
      </c>
      <c r="P69" t="s">
        <v>11</v>
      </c>
      <c r="Q69" t="s">
        <v>32</v>
      </c>
      <c r="R69" t="str">
        <f t="shared" si="35"/>
        <v>大天使アヴァシン</v>
      </c>
      <c r="T69" t="s">
        <v>12</v>
      </c>
      <c r="U69" t="s">
        <v>11</v>
      </c>
      <c r="V69" s="6"/>
      <c r="Y69" s="11" t="s">
        <v>217</v>
      </c>
      <c r="Z69" t="str">
        <f t="shared" si="36"/>
        <v>飛行</v>
      </c>
      <c r="AA69" t="str">
        <f t="shared" si="37"/>
        <v/>
      </c>
      <c r="AB69" t="str">
        <f t="shared" ref="AB69:AB100" si="38">IF(ISERR(SEARCH("与",Y69,1)),"","与える")</f>
        <v/>
      </c>
      <c r="AD69" t="b">
        <f t="shared" si="28"/>
        <v>0</v>
      </c>
      <c r="AE69" s="2"/>
      <c r="AF69" s="2" t="s">
        <v>87</v>
      </c>
      <c r="AG69" s="2" t="s">
        <v>37</v>
      </c>
      <c r="AH69" s="2" t="s">
        <v>280</v>
      </c>
      <c r="AI69" s="2">
        <v>18</v>
      </c>
      <c r="AJ69" s="2" t="s">
        <v>977</v>
      </c>
      <c r="AK69" s="2" t="s">
        <v>419</v>
      </c>
      <c r="AL69" s="2" t="s">
        <v>4</v>
      </c>
      <c r="AM69" s="2" t="s">
        <v>351</v>
      </c>
      <c r="AN69" s="2"/>
      <c r="AO69" s="2"/>
      <c r="AP69" s="2" t="s">
        <v>323</v>
      </c>
      <c r="AQ69" s="2" t="s">
        <v>418</v>
      </c>
      <c r="AR69" s="2" t="s">
        <v>417</v>
      </c>
      <c r="AS69" s="2"/>
      <c r="AT69" s="2">
        <v>8</v>
      </c>
      <c r="AU69" s="2">
        <v>8</v>
      </c>
      <c r="AV69" s="2" t="s">
        <v>217</v>
      </c>
    </row>
    <row r="70" spans="1:48" x14ac:dyDescent="0.4">
      <c r="A70" t="str">
        <f t="shared" si="27"/>
        <v>|SOI|白|1|10/10|《[[浄化の天使、アヴァシン&gt;大天使アヴァシン]]》|</v>
      </c>
      <c r="B70" t="s">
        <v>16</v>
      </c>
      <c r="C70" t="str">
        <f t="shared" si="29"/>
        <v>SOI</v>
      </c>
      <c r="D70">
        <f>IF(AF70="","",VLOOKUP(C70,[1]tnpl!$Z$1:$AA$11,2,TRUE))</f>
        <v>4</v>
      </c>
      <c r="E70" t="s">
        <v>16</v>
      </c>
      <c r="F70" t="str">
        <f t="shared" si="30"/>
        <v>白</v>
      </c>
      <c r="G70">
        <f>IF(AG70="","",VLOOKUP(F70,[1]tnpl!$X$1:$Y$16,2,TRUE))</f>
        <v>1</v>
      </c>
      <c r="H70" t="s">
        <v>16</v>
      </c>
      <c r="I70">
        <f t="shared" si="31"/>
        <v>1</v>
      </c>
      <c r="J70" t="s">
        <v>16</v>
      </c>
      <c r="K70">
        <f t="shared" si="32"/>
        <v>10</v>
      </c>
      <c r="L70">
        <f t="shared" si="33"/>
        <v>10</v>
      </c>
      <c r="M70" t="str">
        <f t="shared" si="34"/>
        <v>10/10</v>
      </c>
      <c r="P70" t="s">
        <v>11</v>
      </c>
      <c r="Q70" t="s">
        <v>32</v>
      </c>
      <c r="R70" t="str">
        <f t="shared" si="35"/>
        <v>浄化の天使、アヴァシン&gt;大天使アヴァシン</v>
      </c>
      <c r="T70" t="s">
        <v>12</v>
      </c>
      <c r="U70" t="s">
        <v>11</v>
      </c>
      <c r="V70" s="6"/>
      <c r="Y70" s="11" t="s">
        <v>413</v>
      </c>
      <c r="Z70" t="str">
        <f t="shared" si="36"/>
        <v>飛行</v>
      </c>
      <c r="AA70" t="str">
        <f t="shared" si="37"/>
        <v/>
      </c>
      <c r="AB70" t="str">
        <f t="shared" si="38"/>
        <v/>
      </c>
      <c r="AC70" t="str">
        <f t="shared" ref="AC70:AC76" si="39">IF(ISERR(SEARCH("得",Y70,1)),"","得る")</f>
        <v/>
      </c>
      <c r="AD70" t="b">
        <f t="shared" si="28"/>
        <v>0</v>
      </c>
      <c r="AE70" s="2"/>
      <c r="AF70" s="2" t="s">
        <v>87</v>
      </c>
      <c r="AG70" s="2" t="s">
        <v>37</v>
      </c>
      <c r="AH70" s="2" t="s">
        <v>280</v>
      </c>
      <c r="AI70" s="2">
        <v>1</v>
      </c>
      <c r="AJ70" s="2" t="s">
        <v>976</v>
      </c>
      <c r="AK70" s="2" t="s">
        <v>415</v>
      </c>
      <c r="AL70" s="2" t="s">
        <v>4</v>
      </c>
      <c r="AM70" s="2" t="s">
        <v>351</v>
      </c>
      <c r="AN70" s="2"/>
      <c r="AO70" s="2"/>
      <c r="AP70" s="2" t="s">
        <v>323</v>
      </c>
      <c r="AQ70" s="2" t="s">
        <v>414</v>
      </c>
      <c r="AR70" s="2"/>
      <c r="AS70" s="2"/>
      <c r="AT70" s="2">
        <v>10</v>
      </c>
      <c r="AU70" s="2">
        <v>10</v>
      </c>
      <c r="AV70" s="2" t="s">
        <v>413</v>
      </c>
    </row>
    <row r="71" spans="1:48" x14ac:dyDescent="0.4">
      <c r="A71" t="str">
        <f t="shared" si="27"/>
        <v>|SOI|青|6|2/2|《[[嵐乗りの精霊]]》|</v>
      </c>
      <c r="B71" t="s">
        <v>16</v>
      </c>
      <c r="C71" t="str">
        <f t="shared" si="29"/>
        <v>SOI</v>
      </c>
      <c r="D71">
        <f>IF(AF71="","",VLOOKUP(C71,[1]tnpl!$Z$1:$AA$11,2,TRUE))</f>
        <v>4</v>
      </c>
      <c r="E71" t="s">
        <v>16</v>
      </c>
      <c r="F71" t="str">
        <f t="shared" si="30"/>
        <v>青</v>
      </c>
      <c r="G71">
        <f>IF(AG71="","",VLOOKUP(F71,[1]tnpl!$X$1:$Y$16,2,TRUE))</f>
        <v>2</v>
      </c>
      <c r="H71" t="s">
        <v>16</v>
      </c>
      <c r="I71">
        <f t="shared" si="31"/>
        <v>6</v>
      </c>
      <c r="J71" t="s">
        <v>16</v>
      </c>
      <c r="K71">
        <f t="shared" si="32"/>
        <v>2</v>
      </c>
      <c r="L71">
        <f t="shared" si="33"/>
        <v>2</v>
      </c>
      <c r="M71" t="str">
        <f t="shared" si="34"/>
        <v>2/2</v>
      </c>
      <c r="P71" t="s">
        <v>11</v>
      </c>
      <c r="Q71" t="s">
        <v>32</v>
      </c>
      <c r="R71" t="str">
        <f t="shared" si="35"/>
        <v>嵐乗りの精霊</v>
      </c>
      <c r="T71" t="s">
        <v>12</v>
      </c>
      <c r="U71" t="s">
        <v>11</v>
      </c>
      <c r="V71" s="6"/>
      <c r="Y71" s="11" t="s">
        <v>551</v>
      </c>
      <c r="Z71" t="str">
        <f t="shared" si="36"/>
        <v>飛行</v>
      </c>
      <c r="AA71" t="str">
        <f t="shared" si="37"/>
        <v/>
      </c>
      <c r="AB71" t="str">
        <f t="shared" si="38"/>
        <v/>
      </c>
      <c r="AC71" t="str">
        <f t="shared" si="39"/>
        <v/>
      </c>
      <c r="AD71" t="b">
        <f t="shared" si="28"/>
        <v>0</v>
      </c>
      <c r="AE71" s="2"/>
      <c r="AF71" s="2" t="s">
        <v>87</v>
      </c>
      <c r="AG71" s="2" t="s">
        <v>42</v>
      </c>
      <c r="AH71" s="2" t="s">
        <v>276</v>
      </c>
      <c r="AI71" s="2">
        <v>6</v>
      </c>
      <c r="AJ71" s="2" t="s">
        <v>975</v>
      </c>
      <c r="AK71" s="2" t="s">
        <v>974</v>
      </c>
      <c r="AL71" s="2" t="s">
        <v>4</v>
      </c>
      <c r="AM71" s="2" t="s">
        <v>446</v>
      </c>
      <c r="AN71" s="2"/>
      <c r="AO71" s="2"/>
      <c r="AP71" s="2" t="s">
        <v>551</v>
      </c>
      <c r="AQ71" s="2"/>
      <c r="AR71" s="2"/>
      <c r="AS71" s="2"/>
      <c r="AT71" s="2">
        <v>2</v>
      </c>
      <c r="AU71" s="2">
        <v>2</v>
      </c>
      <c r="AV71" s="2" t="s">
        <v>551</v>
      </c>
    </row>
    <row r="72" spans="1:48" x14ac:dyDescent="0.4">
      <c r="A72" t="str">
        <f t="shared" si="27"/>
        <v>|SOI|青|8|4/3|《[[逸脱した研究者]]》|</v>
      </c>
      <c r="B72" t="s">
        <v>16</v>
      </c>
      <c r="C72" t="str">
        <f t="shared" si="29"/>
        <v>SOI</v>
      </c>
      <c r="D72">
        <f>IF(AF72="","",VLOOKUP(C72,[1]tnpl!$Z$1:$AA$11,2,TRUE))</f>
        <v>4</v>
      </c>
      <c r="E72" t="s">
        <v>16</v>
      </c>
      <c r="F72" t="str">
        <f t="shared" si="30"/>
        <v>青</v>
      </c>
      <c r="G72">
        <f>IF(AG72="","",VLOOKUP(F72,[1]tnpl!$X$1:$Y$16,2,TRUE))</f>
        <v>2</v>
      </c>
      <c r="H72" t="s">
        <v>16</v>
      </c>
      <c r="I72">
        <f t="shared" si="31"/>
        <v>8</v>
      </c>
      <c r="J72" t="s">
        <v>16</v>
      </c>
      <c r="K72">
        <f t="shared" si="32"/>
        <v>4</v>
      </c>
      <c r="L72">
        <f t="shared" si="33"/>
        <v>3</v>
      </c>
      <c r="M72" t="str">
        <f t="shared" si="34"/>
        <v>4/3</v>
      </c>
      <c r="P72" t="s">
        <v>11</v>
      </c>
      <c r="Q72" t="s">
        <v>32</v>
      </c>
      <c r="R72" t="str">
        <f t="shared" si="35"/>
        <v>逸脱した研究者</v>
      </c>
      <c r="T72" t="s">
        <v>12</v>
      </c>
      <c r="U72" t="s">
        <v>11</v>
      </c>
      <c r="V72" s="6"/>
      <c r="Y72" s="11" t="s">
        <v>970</v>
      </c>
      <c r="Z72" t="str">
        <f t="shared" si="36"/>
        <v>飛行</v>
      </c>
      <c r="AA72" t="str">
        <f t="shared" si="37"/>
        <v/>
      </c>
      <c r="AB72" t="str">
        <f t="shared" si="38"/>
        <v/>
      </c>
      <c r="AC72" t="str">
        <f t="shared" si="39"/>
        <v/>
      </c>
      <c r="AD72" t="b">
        <f t="shared" si="28"/>
        <v>0</v>
      </c>
      <c r="AE72" s="2"/>
      <c r="AF72" s="2" t="s">
        <v>87</v>
      </c>
      <c r="AG72" s="2" t="s">
        <v>42</v>
      </c>
      <c r="AH72" s="2" t="s">
        <v>272</v>
      </c>
      <c r="AI72" s="2">
        <v>8</v>
      </c>
      <c r="AJ72" s="2" t="s">
        <v>973</v>
      </c>
      <c r="AK72" s="2" t="s">
        <v>972</v>
      </c>
      <c r="AL72" s="2" t="s">
        <v>4</v>
      </c>
      <c r="AM72" s="2" t="s">
        <v>371</v>
      </c>
      <c r="AN72" s="2" t="s">
        <v>898</v>
      </c>
      <c r="AO72" s="2"/>
      <c r="AP72" s="2" t="s">
        <v>551</v>
      </c>
      <c r="AQ72" s="2" t="s">
        <v>971</v>
      </c>
      <c r="AR72" s="2"/>
      <c r="AS72" s="2"/>
      <c r="AT72" s="2">
        <v>4</v>
      </c>
      <c r="AU72" s="2">
        <v>3</v>
      </c>
      <c r="AV72" s="2" t="s">
        <v>970</v>
      </c>
    </row>
    <row r="73" spans="1:48" x14ac:dyDescent="0.4">
      <c r="A73" t="str">
        <f t="shared" si="27"/>
        <v>|SOI|青|1|5/4|《[[完成態&gt;逸脱した研究者]]》|</v>
      </c>
      <c r="B73" t="s">
        <v>16</v>
      </c>
      <c r="C73" t="str">
        <f t="shared" si="29"/>
        <v>SOI</v>
      </c>
      <c r="D73">
        <f>IF(AF73="","",VLOOKUP(C73,[1]tnpl!$Z$1:$AA$11,2,TRUE))</f>
        <v>4</v>
      </c>
      <c r="E73" t="s">
        <v>16</v>
      </c>
      <c r="F73" t="str">
        <f t="shared" si="30"/>
        <v>青</v>
      </c>
      <c r="G73">
        <f>IF(AG73="","",VLOOKUP(F73,[1]tnpl!$X$1:$Y$16,2,TRUE))</f>
        <v>2</v>
      </c>
      <c r="H73" t="s">
        <v>16</v>
      </c>
      <c r="I73">
        <f t="shared" si="31"/>
        <v>1</v>
      </c>
      <c r="J73" t="s">
        <v>16</v>
      </c>
      <c r="K73">
        <f t="shared" si="32"/>
        <v>5</v>
      </c>
      <c r="L73">
        <f t="shared" si="33"/>
        <v>4</v>
      </c>
      <c r="M73" t="str">
        <f t="shared" si="34"/>
        <v>5/4</v>
      </c>
      <c r="P73" t="s">
        <v>11</v>
      </c>
      <c r="Q73" t="s">
        <v>32</v>
      </c>
      <c r="R73" t="str">
        <f t="shared" si="35"/>
        <v>完成態&gt;逸脱した研究者</v>
      </c>
      <c r="T73" t="s">
        <v>12</v>
      </c>
      <c r="U73" t="s">
        <v>11</v>
      </c>
      <c r="V73" s="6"/>
      <c r="Y73" s="11" t="s">
        <v>551</v>
      </c>
      <c r="Z73" t="str">
        <f t="shared" si="36"/>
        <v>飛行</v>
      </c>
      <c r="AA73" t="str">
        <f t="shared" si="37"/>
        <v/>
      </c>
      <c r="AB73" t="str">
        <f t="shared" si="38"/>
        <v/>
      </c>
      <c r="AC73" t="str">
        <f t="shared" si="39"/>
        <v/>
      </c>
      <c r="AD73" t="b">
        <f t="shared" si="28"/>
        <v>0</v>
      </c>
      <c r="AE73" s="2"/>
      <c r="AF73" s="2" t="s">
        <v>87</v>
      </c>
      <c r="AG73" s="2" t="s">
        <v>42</v>
      </c>
      <c r="AH73" s="2" t="s">
        <v>272</v>
      </c>
      <c r="AI73" s="2">
        <v>1</v>
      </c>
      <c r="AJ73" s="2" t="s">
        <v>969</v>
      </c>
      <c r="AK73" s="2" t="s">
        <v>968</v>
      </c>
      <c r="AL73" s="2" t="s">
        <v>4</v>
      </c>
      <c r="AM73" s="2" t="s">
        <v>898</v>
      </c>
      <c r="AN73" s="2" t="s">
        <v>410</v>
      </c>
      <c r="AO73" s="2"/>
      <c r="AP73" s="2" t="s">
        <v>551</v>
      </c>
      <c r="AQ73" s="2"/>
      <c r="AR73" s="2"/>
      <c r="AS73" s="2"/>
      <c r="AT73" s="2">
        <v>5</v>
      </c>
      <c r="AU73" s="2">
        <v>4</v>
      </c>
      <c r="AV73" s="2" t="s">
        <v>551</v>
      </c>
    </row>
    <row r="74" spans="1:48" x14ac:dyDescent="0.4">
      <c r="A74" t="str">
        <f t="shared" si="27"/>
        <v>|SOI|青|7|4/2|《[[縫い翼のスカーブ]]》|</v>
      </c>
      <c r="B74" t="s">
        <v>16</v>
      </c>
      <c r="C74" t="str">
        <f t="shared" si="29"/>
        <v>SOI</v>
      </c>
      <c r="D74">
        <f>IF(AF74="","",VLOOKUP(C74,[1]tnpl!$Z$1:$AA$11,2,TRUE))</f>
        <v>4</v>
      </c>
      <c r="E74" t="s">
        <v>16</v>
      </c>
      <c r="F74" t="str">
        <f t="shared" si="30"/>
        <v>青</v>
      </c>
      <c r="G74">
        <f>IF(AG74="","",VLOOKUP(F74,[1]tnpl!$X$1:$Y$16,2,TRUE))</f>
        <v>2</v>
      </c>
      <c r="H74" t="s">
        <v>16</v>
      </c>
      <c r="I74">
        <f t="shared" si="31"/>
        <v>7</v>
      </c>
      <c r="J74" t="s">
        <v>16</v>
      </c>
      <c r="K74">
        <f t="shared" si="32"/>
        <v>4</v>
      </c>
      <c r="L74">
        <f t="shared" si="33"/>
        <v>2</v>
      </c>
      <c r="M74" t="str">
        <f t="shared" si="34"/>
        <v>4/2</v>
      </c>
      <c r="P74" t="s">
        <v>11</v>
      </c>
      <c r="Q74" t="s">
        <v>32</v>
      </c>
      <c r="R74" t="str">
        <f t="shared" si="35"/>
        <v>縫い翼のスカーブ</v>
      </c>
      <c r="T74" t="s">
        <v>12</v>
      </c>
      <c r="U74" t="s">
        <v>11</v>
      </c>
      <c r="Y74" s="11" t="s">
        <v>964</v>
      </c>
      <c r="Z74" t="str">
        <f t="shared" si="36"/>
        <v>飛行</v>
      </c>
      <c r="AA74" t="str">
        <f t="shared" si="37"/>
        <v/>
      </c>
      <c r="AB74" t="str">
        <f t="shared" si="38"/>
        <v/>
      </c>
      <c r="AC74" t="str">
        <f t="shared" si="39"/>
        <v/>
      </c>
      <c r="AD74" t="b">
        <f t="shared" si="28"/>
        <v>0</v>
      </c>
      <c r="AE74" s="2"/>
      <c r="AF74" s="2" t="s">
        <v>87</v>
      </c>
      <c r="AG74" s="2" t="s">
        <v>42</v>
      </c>
      <c r="AH74" s="2" t="s">
        <v>272</v>
      </c>
      <c r="AI74" s="2">
        <v>7</v>
      </c>
      <c r="AJ74" s="2" t="s">
        <v>967</v>
      </c>
      <c r="AK74" s="2" t="s">
        <v>966</v>
      </c>
      <c r="AL74" s="2" t="s">
        <v>4</v>
      </c>
      <c r="AM74" s="2" t="s">
        <v>910</v>
      </c>
      <c r="AN74" s="2"/>
      <c r="AO74" s="2"/>
      <c r="AP74" s="2" t="s">
        <v>551</v>
      </c>
      <c r="AQ74" s="2" t="s">
        <v>965</v>
      </c>
      <c r="AR74" s="2"/>
      <c r="AS74" s="2"/>
      <c r="AT74" s="2">
        <v>4</v>
      </c>
      <c r="AU74" s="2">
        <v>2</v>
      </c>
      <c r="AV74" s="2" t="s">
        <v>964</v>
      </c>
    </row>
    <row r="75" spans="1:48" x14ac:dyDescent="0.4">
      <c r="A75" t="str">
        <f t="shared" si="27"/>
        <v>|SOI|青|11|6/6|《[[ネファリアの月ドレイク]]》|</v>
      </c>
      <c r="B75" t="s">
        <v>16</v>
      </c>
      <c r="C75" t="str">
        <f t="shared" si="29"/>
        <v>SOI</v>
      </c>
      <c r="D75">
        <f>IF(AF75="","",VLOOKUP(C75,[1]tnpl!$Z$1:$AA$11,2,TRUE))</f>
        <v>4</v>
      </c>
      <c r="E75" t="s">
        <v>16</v>
      </c>
      <c r="F75" t="str">
        <f t="shared" si="30"/>
        <v>青</v>
      </c>
      <c r="G75">
        <f>IF(AG75="","",VLOOKUP(F75,[1]tnpl!$X$1:$Y$16,2,TRUE))</f>
        <v>2</v>
      </c>
      <c r="H75" t="s">
        <v>16</v>
      </c>
      <c r="I75">
        <f t="shared" si="31"/>
        <v>11</v>
      </c>
      <c r="J75" t="s">
        <v>16</v>
      </c>
      <c r="K75">
        <f t="shared" si="32"/>
        <v>6</v>
      </c>
      <c r="L75">
        <f t="shared" si="33"/>
        <v>6</v>
      </c>
      <c r="M75" t="str">
        <f t="shared" si="34"/>
        <v>6/6</v>
      </c>
      <c r="P75" t="s">
        <v>11</v>
      </c>
      <c r="Q75" t="s">
        <v>32</v>
      </c>
      <c r="R75" t="str">
        <f t="shared" si="35"/>
        <v>ネファリアの月ドレイク</v>
      </c>
      <c r="T75" t="s">
        <v>12</v>
      </c>
      <c r="U75" t="s">
        <v>11</v>
      </c>
      <c r="Y75" s="11" t="s">
        <v>661</v>
      </c>
      <c r="Z75" t="str">
        <f t="shared" si="36"/>
        <v>飛行</v>
      </c>
      <c r="AA75" t="str">
        <f t="shared" si="37"/>
        <v/>
      </c>
      <c r="AB75" t="str">
        <f t="shared" si="38"/>
        <v/>
      </c>
      <c r="AC75" t="str">
        <f t="shared" si="39"/>
        <v>得る</v>
      </c>
      <c r="AD75" t="b">
        <f t="shared" si="28"/>
        <v>1</v>
      </c>
      <c r="AE75" s="2"/>
      <c r="AF75" s="2" t="s">
        <v>87</v>
      </c>
      <c r="AG75" s="2" t="s">
        <v>42</v>
      </c>
      <c r="AH75" s="2" t="s">
        <v>7</v>
      </c>
      <c r="AI75" s="2">
        <v>11</v>
      </c>
      <c r="AJ75" s="2" t="s">
        <v>663</v>
      </c>
      <c r="AK75" s="2" t="s">
        <v>662</v>
      </c>
      <c r="AL75" s="2" t="s">
        <v>4</v>
      </c>
      <c r="AM75" s="2" t="s">
        <v>684</v>
      </c>
      <c r="AN75" s="2"/>
      <c r="AO75" s="2"/>
      <c r="AP75" s="2" t="s">
        <v>551</v>
      </c>
      <c r="AQ75" s="2" t="s">
        <v>963</v>
      </c>
      <c r="AR75" s="2" t="s">
        <v>962</v>
      </c>
      <c r="AS75" s="2"/>
      <c r="AT75" s="2">
        <v>6</v>
      </c>
      <c r="AU75" s="2">
        <v>6</v>
      </c>
      <c r="AV75" s="2" t="s">
        <v>661</v>
      </c>
    </row>
    <row r="76" spans="1:48" x14ac:dyDescent="0.4">
      <c r="A76" t="str">
        <f t="shared" si="27"/>
        <v>|SOI|青|7|2/2|《[[ゲラルフの傑作]]》|</v>
      </c>
      <c r="B76" t="s">
        <v>16</v>
      </c>
      <c r="C76" t="str">
        <f t="shared" si="29"/>
        <v>SOI</v>
      </c>
      <c r="D76">
        <f>IF(AF76="","",VLOOKUP(C76,[1]tnpl!$Z$1:$AA$11,2,TRUE))</f>
        <v>4</v>
      </c>
      <c r="E76" t="s">
        <v>16</v>
      </c>
      <c r="F76" t="str">
        <f t="shared" si="30"/>
        <v>青</v>
      </c>
      <c r="G76">
        <f>IF(AG76="","",VLOOKUP(F76,[1]tnpl!$X$1:$Y$16,2,TRUE))</f>
        <v>2</v>
      </c>
      <c r="H76" t="s">
        <v>16</v>
      </c>
      <c r="I76">
        <f t="shared" si="31"/>
        <v>7</v>
      </c>
      <c r="J76" t="s">
        <v>16</v>
      </c>
      <c r="K76">
        <f t="shared" si="32"/>
        <v>2</v>
      </c>
      <c r="L76">
        <f t="shared" si="33"/>
        <v>2</v>
      </c>
      <c r="M76" t="str">
        <f t="shared" si="34"/>
        <v>2/2</v>
      </c>
      <c r="P76" t="s">
        <v>11</v>
      </c>
      <c r="Q76" t="s">
        <v>32</v>
      </c>
      <c r="R76" t="str">
        <f t="shared" si="35"/>
        <v>ゲラルフの傑作</v>
      </c>
      <c r="T76" t="s">
        <v>12</v>
      </c>
      <c r="U76" t="s">
        <v>11</v>
      </c>
      <c r="Y76" s="11" t="s">
        <v>957</v>
      </c>
      <c r="Z76" t="str">
        <f t="shared" si="36"/>
        <v>飛行</v>
      </c>
      <c r="AA76" t="str">
        <f t="shared" si="37"/>
        <v/>
      </c>
      <c r="AB76" t="str">
        <f t="shared" si="38"/>
        <v/>
      </c>
      <c r="AC76" t="str">
        <f t="shared" si="39"/>
        <v/>
      </c>
      <c r="AD76" t="b">
        <f t="shared" si="28"/>
        <v>0</v>
      </c>
      <c r="AE76" s="2"/>
      <c r="AF76" s="2" t="s">
        <v>87</v>
      </c>
      <c r="AG76" s="2" t="s">
        <v>42</v>
      </c>
      <c r="AH76" s="2" t="s">
        <v>280</v>
      </c>
      <c r="AI76" s="2">
        <v>7</v>
      </c>
      <c r="AJ76" s="2" t="s">
        <v>961</v>
      </c>
      <c r="AK76" s="2" t="s">
        <v>960</v>
      </c>
      <c r="AL76" s="2" t="s">
        <v>4</v>
      </c>
      <c r="AM76" s="2" t="s">
        <v>910</v>
      </c>
      <c r="AN76" s="2" t="s">
        <v>410</v>
      </c>
      <c r="AO76" s="2"/>
      <c r="AP76" s="2" t="s">
        <v>551</v>
      </c>
      <c r="AQ76" s="2" t="s">
        <v>959</v>
      </c>
      <c r="AR76" s="2" t="s">
        <v>958</v>
      </c>
      <c r="AS76" s="2"/>
      <c r="AT76" s="2">
        <v>2</v>
      </c>
      <c r="AU76" s="2">
        <v>2</v>
      </c>
      <c r="AV76" s="2" t="s">
        <v>957</v>
      </c>
    </row>
    <row r="77" spans="1:48" x14ac:dyDescent="0.4">
      <c r="A77" t="str">
        <f t="shared" si="27"/>
        <v>|SOI|青|18|8/7|《[[鎖鳴らし]]》|</v>
      </c>
      <c r="B77" t="s">
        <v>16</v>
      </c>
      <c r="C77" t="str">
        <f t="shared" si="29"/>
        <v>SOI</v>
      </c>
      <c r="D77">
        <f>IF(AF77="","",VLOOKUP(C77,[1]tnpl!$Z$1:$AA$11,2,TRUE))</f>
        <v>4</v>
      </c>
      <c r="E77" t="s">
        <v>16</v>
      </c>
      <c r="F77" t="str">
        <f t="shared" si="30"/>
        <v>青</v>
      </c>
      <c r="G77">
        <f>IF(AG77="","",VLOOKUP(F77,[1]tnpl!$X$1:$Y$16,2,TRUE))</f>
        <v>2</v>
      </c>
      <c r="H77" t="s">
        <v>16</v>
      </c>
      <c r="I77">
        <f t="shared" si="31"/>
        <v>18</v>
      </c>
      <c r="J77" t="s">
        <v>16</v>
      </c>
      <c r="K77">
        <f t="shared" si="32"/>
        <v>8</v>
      </c>
      <c r="L77">
        <f t="shared" si="33"/>
        <v>7</v>
      </c>
      <c r="M77" t="str">
        <f t="shared" si="34"/>
        <v>8/7</v>
      </c>
      <c r="P77" t="s">
        <v>11</v>
      </c>
      <c r="Q77" t="s">
        <v>32</v>
      </c>
      <c r="R77" t="str">
        <f t="shared" si="35"/>
        <v>鎖鳴らし</v>
      </c>
      <c r="T77" t="s">
        <v>12</v>
      </c>
      <c r="U77" t="s">
        <v>11</v>
      </c>
      <c r="Y77" s="11" t="s">
        <v>952</v>
      </c>
      <c r="Z77" t="str">
        <f t="shared" si="36"/>
        <v>飛行</v>
      </c>
      <c r="AA77" t="str">
        <f t="shared" si="37"/>
        <v/>
      </c>
      <c r="AB77" t="str">
        <f t="shared" si="38"/>
        <v/>
      </c>
      <c r="AD77" t="b">
        <f t="shared" si="28"/>
        <v>0</v>
      </c>
      <c r="AE77" s="2"/>
      <c r="AF77" s="2" t="s">
        <v>87</v>
      </c>
      <c r="AG77" s="2" t="s">
        <v>42</v>
      </c>
      <c r="AH77" s="2" t="s">
        <v>280</v>
      </c>
      <c r="AI77" s="2">
        <v>18</v>
      </c>
      <c r="AJ77" s="2" t="s">
        <v>956</v>
      </c>
      <c r="AK77" s="2" t="s">
        <v>955</v>
      </c>
      <c r="AL77" s="2" t="s">
        <v>4</v>
      </c>
      <c r="AM77" s="2" t="s">
        <v>446</v>
      </c>
      <c r="AN77" s="2"/>
      <c r="AO77" s="2"/>
      <c r="AP77" s="2" t="s">
        <v>551</v>
      </c>
      <c r="AQ77" s="2" t="s">
        <v>954</v>
      </c>
      <c r="AR77" s="2" t="s">
        <v>953</v>
      </c>
      <c r="AS77" s="2"/>
      <c r="AT77" s="2">
        <v>8</v>
      </c>
      <c r="AU77" s="2">
        <v>7</v>
      </c>
      <c r="AV77" s="2" t="s">
        <v>952</v>
      </c>
    </row>
    <row r="78" spans="1:48" x14ac:dyDescent="0.4">
      <c r="A78" t="str">
        <f t="shared" si="27"/>
        <v>|SOI|黒|6|2/1|《[[闇告げカラス]]》|</v>
      </c>
      <c r="B78" t="s">
        <v>16</v>
      </c>
      <c r="C78" t="str">
        <f t="shared" si="29"/>
        <v>SOI</v>
      </c>
      <c r="D78">
        <f>IF(AF78="","",VLOOKUP(C78,[1]tnpl!$Z$1:$AA$11,2,TRUE))</f>
        <v>4</v>
      </c>
      <c r="E78" t="s">
        <v>16</v>
      </c>
      <c r="F78" t="str">
        <f t="shared" si="30"/>
        <v>黒</v>
      </c>
      <c r="G78">
        <f>IF(AG78="","",VLOOKUP(F78,[1]tnpl!$X$1:$Y$16,2,TRUE))</f>
        <v>3</v>
      </c>
      <c r="H78" t="s">
        <v>16</v>
      </c>
      <c r="I78">
        <f t="shared" si="31"/>
        <v>6</v>
      </c>
      <c r="J78" t="s">
        <v>16</v>
      </c>
      <c r="K78">
        <f t="shared" si="32"/>
        <v>2</v>
      </c>
      <c r="L78">
        <f t="shared" si="33"/>
        <v>1</v>
      </c>
      <c r="M78" t="str">
        <f t="shared" si="34"/>
        <v>2/1</v>
      </c>
      <c r="P78" t="s">
        <v>11</v>
      </c>
      <c r="Q78" t="s">
        <v>32</v>
      </c>
      <c r="R78" t="str">
        <f t="shared" si="35"/>
        <v>闇告げカラス</v>
      </c>
      <c r="T78" t="s">
        <v>12</v>
      </c>
      <c r="U78" t="s">
        <v>11</v>
      </c>
      <c r="Y78" s="11" t="s">
        <v>105</v>
      </c>
      <c r="Z78" t="str">
        <f t="shared" si="36"/>
        <v>飛行</v>
      </c>
      <c r="AA78" t="str">
        <f t="shared" si="37"/>
        <v/>
      </c>
      <c r="AB78" t="str">
        <f t="shared" si="38"/>
        <v/>
      </c>
      <c r="AC78" t="str">
        <f>IF(ISERR(SEARCH("得",Y78,1)),"","得る")</f>
        <v/>
      </c>
      <c r="AD78" t="b">
        <f t="shared" si="28"/>
        <v>0</v>
      </c>
      <c r="AE78" s="2"/>
      <c r="AF78" s="2" t="s">
        <v>87</v>
      </c>
      <c r="AG78" s="2" t="s">
        <v>40</v>
      </c>
      <c r="AH78" s="2" t="s">
        <v>276</v>
      </c>
      <c r="AI78" s="2">
        <v>6</v>
      </c>
      <c r="AJ78" s="2" t="s">
        <v>106</v>
      </c>
      <c r="AK78" s="2" t="s">
        <v>951</v>
      </c>
      <c r="AL78" s="2" t="s">
        <v>4</v>
      </c>
      <c r="AM78" s="2" t="s">
        <v>910</v>
      </c>
      <c r="AN78" s="2" t="s">
        <v>325</v>
      </c>
      <c r="AO78" s="2"/>
      <c r="AP78" s="2" t="s">
        <v>67</v>
      </c>
      <c r="AQ78" s="2" t="s">
        <v>950</v>
      </c>
      <c r="AR78" s="2"/>
      <c r="AS78" s="2"/>
      <c r="AT78" s="2">
        <v>2</v>
      </c>
      <c r="AU78" s="2">
        <v>1</v>
      </c>
      <c r="AV78" s="2" t="s">
        <v>105</v>
      </c>
    </row>
    <row r="79" spans="1:48" x14ac:dyDescent="0.4">
      <c r="A79" t="str">
        <f t="shared" si="27"/>
        <v>|SOI|黒|1|4/3|《[[夜陰の後継者&gt;ファルケンラスの後継者]]》|</v>
      </c>
      <c r="B79" t="s">
        <v>16</v>
      </c>
      <c r="C79" t="str">
        <f t="shared" si="29"/>
        <v>SOI</v>
      </c>
      <c r="D79">
        <f>IF(AF79="","",VLOOKUP(C79,[1]tnpl!$Z$1:$AA$11,2,TRUE))</f>
        <v>4</v>
      </c>
      <c r="E79" t="s">
        <v>16</v>
      </c>
      <c r="F79" t="str">
        <f t="shared" si="30"/>
        <v>黒</v>
      </c>
      <c r="G79">
        <f>IF(AG79="","",VLOOKUP(F79,[1]tnpl!$X$1:$Y$16,2,TRUE))</f>
        <v>3</v>
      </c>
      <c r="H79" t="s">
        <v>16</v>
      </c>
      <c r="I79">
        <f t="shared" si="31"/>
        <v>1</v>
      </c>
      <c r="J79" t="s">
        <v>16</v>
      </c>
      <c r="K79">
        <f t="shared" si="32"/>
        <v>4</v>
      </c>
      <c r="L79">
        <f t="shared" si="33"/>
        <v>3</v>
      </c>
      <c r="M79" t="str">
        <f t="shared" si="34"/>
        <v>4/3</v>
      </c>
      <c r="P79" t="s">
        <v>11</v>
      </c>
      <c r="Q79" t="s">
        <v>32</v>
      </c>
      <c r="R79" t="str">
        <f t="shared" si="35"/>
        <v>夜陰の後継者&gt;ファルケンラスの後継者</v>
      </c>
      <c r="T79" t="s">
        <v>12</v>
      </c>
      <c r="U79" t="s">
        <v>11</v>
      </c>
      <c r="Y79" s="11" t="s">
        <v>947</v>
      </c>
      <c r="Z79" t="str">
        <f t="shared" si="36"/>
        <v>飛行</v>
      </c>
      <c r="AA79" t="str">
        <f t="shared" si="37"/>
        <v/>
      </c>
      <c r="AB79" t="str">
        <f t="shared" si="38"/>
        <v/>
      </c>
      <c r="AC79" t="str">
        <f>IF(ISERR(SEARCH("得",Y79,1)),"","得る")</f>
        <v/>
      </c>
      <c r="AD79" t="b">
        <f t="shared" si="28"/>
        <v>0</v>
      </c>
      <c r="AE79" s="2"/>
      <c r="AF79" s="2" t="s">
        <v>87</v>
      </c>
      <c r="AG79" s="2" t="s">
        <v>40</v>
      </c>
      <c r="AH79" s="2" t="s">
        <v>272</v>
      </c>
      <c r="AI79" s="2">
        <v>1</v>
      </c>
      <c r="AJ79" s="2" t="s">
        <v>949</v>
      </c>
      <c r="AK79" s="2" t="s">
        <v>948</v>
      </c>
      <c r="AL79" s="2" t="s">
        <v>4</v>
      </c>
      <c r="AM79" s="2" t="s">
        <v>884</v>
      </c>
      <c r="AN79" s="2"/>
      <c r="AO79" s="2"/>
      <c r="AP79" s="2" t="s">
        <v>947</v>
      </c>
      <c r="AQ79" s="2"/>
      <c r="AR79" s="2"/>
      <c r="AS79" s="2"/>
      <c r="AT79" s="2">
        <v>4</v>
      </c>
      <c r="AU79" s="2">
        <v>3</v>
      </c>
      <c r="AV79" s="2" t="s">
        <v>947</v>
      </c>
    </row>
    <row r="80" spans="1:48" x14ac:dyDescent="0.4">
      <c r="A80" t="str">
        <f t="shared" si="27"/>
        <v>|SOI|黒|8|7/8|《[[精神壊しの悪魔]]》|</v>
      </c>
      <c r="B80" t="s">
        <v>16</v>
      </c>
      <c r="C80" t="str">
        <f t="shared" si="29"/>
        <v>SOI</v>
      </c>
      <c r="D80">
        <f>IF(AF80="","",VLOOKUP(C80,[1]tnpl!$Z$1:$AA$11,2,TRUE))</f>
        <v>4</v>
      </c>
      <c r="E80" t="s">
        <v>16</v>
      </c>
      <c r="F80" t="str">
        <f t="shared" si="30"/>
        <v>黒</v>
      </c>
      <c r="G80">
        <f>IF(AG80="","",VLOOKUP(F80,[1]tnpl!$X$1:$Y$16,2,TRUE))</f>
        <v>3</v>
      </c>
      <c r="H80" t="s">
        <v>16</v>
      </c>
      <c r="I80">
        <f t="shared" si="31"/>
        <v>8</v>
      </c>
      <c r="J80" t="s">
        <v>16</v>
      </c>
      <c r="K80">
        <f t="shared" si="32"/>
        <v>7</v>
      </c>
      <c r="L80">
        <f t="shared" si="33"/>
        <v>8</v>
      </c>
      <c r="M80" t="str">
        <f t="shared" si="34"/>
        <v>7/8</v>
      </c>
      <c r="P80" t="s">
        <v>11</v>
      </c>
      <c r="Q80" t="s">
        <v>32</v>
      </c>
      <c r="R80" t="str">
        <f t="shared" si="35"/>
        <v>精神壊しの悪魔</v>
      </c>
      <c r="T80" t="s">
        <v>12</v>
      </c>
      <c r="U80" t="s">
        <v>11</v>
      </c>
      <c r="Y80" s="11" t="s">
        <v>942</v>
      </c>
      <c r="Z80" t="str">
        <f t="shared" si="36"/>
        <v>飛行</v>
      </c>
      <c r="AA80" t="str">
        <f t="shared" si="37"/>
        <v/>
      </c>
      <c r="AB80" t="str">
        <f t="shared" si="38"/>
        <v/>
      </c>
      <c r="AC80" t="str">
        <f>IF(ISERR(SEARCH("得",Y80,1)),"","得る")</f>
        <v/>
      </c>
      <c r="AD80" t="b">
        <f t="shared" si="28"/>
        <v>0</v>
      </c>
      <c r="AE80" s="2"/>
      <c r="AF80" s="2" t="s">
        <v>87</v>
      </c>
      <c r="AG80" s="2" t="s">
        <v>40</v>
      </c>
      <c r="AH80" s="2" t="s">
        <v>280</v>
      </c>
      <c r="AI80" s="2">
        <v>8</v>
      </c>
      <c r="AJ80" s="2" t="s">
        <v>946</v>
      </c>
      <c r="AK80" s="2" t="s">
        <v>945</v>
      </c>
      <c r="AL80" s="2" t="s">
        <v>4</v>
      </c>
      <c r="AM80" s="2" t="s">
        <v>717</v>
      </c>
      <c r="AN80" s="2"/>
      <c r="AO80" s="2"/>
      <c r="AP80" s="2" t="s">
        <v>818</v>
      </c>
      <c r="AQ80" s="2" t="s">
        <v>944</v>
      </c>
      <c r="AR80" s="2" t="s">
        <v>943</v>
      </c>
      <c r="AS80" s="2"/>
      <c r="AT80" s="2">
        <v>7</v>
      </c>
      <c r="AU80" s="2">
        <v>8</v>
      </c>
      <c r="AV80" s="2" t="s">
        <v>942</v>
      </c>
    </row>
    <row r="81" spans="1:48" x14ac:dyDescent="0.4">
      <c r="A81" t="str">
        <f t="shared" si="27"/>
        <v>|SOI|赤|11|4/4|《[[炎刃の天使]]》|</v>
      </c>
      <c r="B81" t="s">
        <v>16</v>
      </c>
      <c r="C81" t="str">
        <f t="shared" si="29"/>
        <v>SOI</v>
      </c>
      <c r="D81">
        <f>IF(AF81="","",VLOOKUP(C81,[1]tnpl!$Z$1:$AA$11,2,TRUE))</f>
        <v>4</v>
      </c>
      <c r="E81" t="s">
        <v>16</v>
      </c>
      <c r="F81" t="str">
        <f t="shared" si="30"/>
        <v>赤</v>
      </c>
      <c r="G81">
        <f>IF(AG81="","",VLOOKUP(F81,[1]tnpl!$X$1:$Y$16,2,TRUE))</f>
        <v>4</v>
      </c>
      <c r="H81" t="s">
        <v>16</v>
      </c>
      <c r="I81">
        <f t="shared" si="31"/>
        <v>11</v>
      </c>
      <c r="J81" t="s">
        <v>16</v>
      </c>
      <c r="K81">
        <f t="shared" si="32"/>
        <v>4</v>
      </c>
      <c r="L81">
        <f t="shared" si="33"/>
        <v>4</v>
      </c>
      <c r="M81" t="str">
        <f t="shared" si="34"/>
        <v>4/4</v>
      </c>
      <c r="P81" t="s">
        <v>11</v>
      </c>
      <c r="Q81" t="s">
        <v>32</v>
      </c>
      <c r="R81" t="str">
        <f t="shared" si="35"/>
        <v>炎刃の天使</v>
      </c>
      <c r="T81" t="s">
        <v>12</v>
      </c>
      <c r="U81" t="s">
        <v>11</v>
      </c>
      <c r="Y81" s="11" t="s">
        <v>938</v>
      </c>
      <c r="Z81" t="str">
        <f t="shared" si="36"/>
        <v>飛行</v>
      </c>
      <c r="AA81" t="str">
        <f t="shared" si="37"/>
        <v/>
      </c>
      <c r="AB81" t="str">
        <f t="shared" si="38"/>
        <v/>
      </c>
      <c r="AC81" t="str">
        <f>IF(ISERR(SEARCH("得",Y81,1)),"","得る")</f>
        <v/>
      </c>
      <c r="AD81" t="b">
        <f t="shared" si="28"/>
        <v>0</v>
      </c>
      <c r="AE81" s="2"/>
      <c r="AF81" s="2" t="s">
        <v>87</v>
      </c>
      <c r="AG81" s="2" t="s">
        <v>8</v>
      </c>
      <c r="AH81" s="2" t="s">
        <v>7</v>
      </c>
      <c r="AI81" s="2">
        <v>11</v>
      </c>
      <c r="AJ81" s="2" t="s">
        <v>941</v>
      </c>
      <c r="AK81" s="2" t="s">
        <v>940</v>
      </c>
      <c r="AL81" s="2" t="s">
        <v>4</v>
      </c>
      <c r="AM81" s="2" t="s">
        <v>351</v>
      </c>
      <c r="AN81" s="2"/>
      <c r="AO81" s="2"/>
      <c r="AP81" s="2" t="s">
        <v>551</v>
      </c>
      <c r="AQ81" s="2" t="s">
        <v>939</v>
      </c>
      <c r="AR81" s="2"/>
      <c r="AS81" s="2"/>
      <c r="AT81" s="2">
        <v>4</v>
      </c>
      <c r="AU81" s="2">
        <v>4</v>
      </c>
      <c r="AV81" s="2" t="s">
        <v>938</v>
      </c>
    </row>
    <row r="82" spans="1:48" x14ac:dyDescent="0.4">
      <c r="A82" t="str">
        <f t="shared" si="27"/>
        <v>|SOI|赤|8|8/16|《[[黄金夜の懲罰者]]》|</v>
      </c>
      <c r="B82" t="s">
        <v>16</v>
      </c>
      <c r="C82" t="str">
        <f t="shared" si="29"/>
        <v>SOI</v>
      </c>
      <c r="D82">
        <f>IF(AF82="","",VLOOKUP(C82,[1]tnpl!$Z$1:$AA$11,2,TRUE))</f>
        <v>4</v>
      </c>
      <c r="E82" t="s">
        <v>16</v>
      </c>
      <c r="F82" t="str">
        <f t="shared" si="30"/>
        <v>赤</v>
      </c>
      <c r="G82">
        <f>IF(AG82="","",VLOOKUP(F82,[1]tnpl!$X$1:$Y$16,2,TRUE))</f>
        <v>4</v>
      </c>
      <c r="H82" t="s">
        <v>16</v>
      </c>
      <c r="I82">
        <f t="shared" si="31"/>
        <v>8</v>
      </c>
      <c r="J82" t="s">
        <v>16</v>
      </c>
      <c r="K82">
        <f t="shared" si="32"/>
        <v>8</v>
      </c>
      <c r="L82">
        <f t="shared" si="33"/>
        <v>16</v>
      </c>
      <c r="M82" t="str">
        <f t="shared" si="34"/>
        <v>8/16</v>
      </c>
      <c r="P82" t="s">
        <v>11</v>
      </c>
      <c r="Q82" t="s">
        <v>32</v>
      </c>
      <c r="R82" t="str">
        <f t="shared" si="35"/>
        <v>黄金夜の懲罰者</v>
      </c>
      <c r="T82" t="s">
        <v>12</v>
      </c>
      <c r="U82" t="s">
        <v>11</v>
      </c>
      <c r="Y82" s="11" t="s">
        <v>934</v>
      </c>
      <c r="Z82" t="str">
        <f t="shared" si="36"/>
        <v>飛行</v>
      </c>
      <c r="AA82" t="str">
        <f t="shared" si="37"/>
        <v/>
      </c>
      <c r="AB82" t="str">
        <f t="shared" si="38"/>
        <v/>
      </c>
      <c r="AC82" t="str">
        <f>IF(ISERR(SEARCH("得",Y82,1)),"","得る")</f>
        <v/>
      </c>
      <c r="AD82" t="b">
        <f t="shared" si="28"/>
        <v>0</v>
      </c>
      <c r="AE82" s="2"/>
      <c r="AF82" s="2" t="s">
        <v>87</v>
      </c>
      <c r="AG82" s="2" t="s">
        <v>8</v>
      </c>
      <c r="AH82" s="2" t="s">
        <v>280</v>
      </c>
      <c r="AI82" s="2">
        <v>8</v>
      </c>
      <c r="AJ82" s="2" t="s">
        <v>937</v>
      </c>
      <c r="AK82" s="2" t="s">
        <v>936</v>
      </c>
      <c r="AL82" s="2" t="s">
        <v>4</v>
      </c>
      <c r="AM82" s="2" t="s">
        <v>351</v>
      </c>
      <c r="AN82" s="2"/>
      <c r="AO82" s="2"/>
      <c r="AP82" s="2" t="s">
        <v>710</v>
      </c>
      <c r="AQ82" s="2" t="s">
        <v>935</v>
      </c>
      <c r="AR82" s="2"/>
      <c r="AS82" s="2"/>
      <c r="AT82" s="2">
        <v>8</v>
      </c>
      <c r="AU82" s="2">
        <v>16</v>
      </c>
      <c r="AV82" s="2" t="s">
        <v>934</v>
      </c>
    </row>
    <row r="83" spans="1:48" x14ac:dyDescent="0.4">
      <c r="A83" t="str">
        <f t="shared" si="27"/>
        <v>|SOI|緑白|15|7/8|《[[優雅な鷺、シガルダ]]》|</v>
      </c>
      <c r="B83" t="s">
        <v>16</v>
      </c>
      <c r="C83" t="str">
        <f t="shared" si="29"/>
        <v>SOI</v>
      </c>
      <c r="D83">
        <f>IF(AF83="","",VLOOKUP(C83,[1]tnpl!$Z$1:$AA$11,2,TRUE))</f>
        <v>4</v>
      </c>
      <c r="E83" t="s">
        <v>16</v>
      </c>
      <c r="F83" t="str">
        <f t="shared" si="30"/>
        <v>緑白</v>
      </c>
      <c r="G83">
        <f>IF(AG83="","",VLOOKUP(F83,[1]tnpl!$X$1:$Y$16,2,TRUE))</f>
        <v>10</v>
      </c>
      <c r="H83" t="s">
        <v>16</v>
      </c>
      <c r="I83">
        <f t="shared" si="31"/>
        <v>15</v>
      </c>
      <c r="J83" t="s">
        <v>16</v>
      </c>
      <c r="K83">
        <f t="shared" si="32"/>
        <v>7</v>
      </c>
      <c r="L83">
        <f t="shared" si="33"/>
        <v>8</v>
      </c>
      <c r="M83" t="str">
        <f t="shared" si="34"/>
        <v>7/8</v>
      </c>
      <c r="P83" t="s">
        <v>11</v>
      </c>
      <c r="Q83" t="s">
        <v>32</v>
      </c>
      <c r="R83" t="str">
        <f t="shared" si="35"/>
        <v>優雅な鷺、シガルダ</v>
      </c>
      <c r="T83" t="s">
        <v>12</v>
      </c>
      <c r="U83" t="s">
        <v>11</v>
      </c>
      <c r="Y83" s="11" t="s">
        <v>348</v>
      </c>
      <c r="Z83" t="str">
        <f t="shared" si="36"/>
        <v>飛行</v>
      </c>
      <c r="AA83" t="str">
        <f t="shared" si="37"/>
        <v>召喚</v>
      </c>
      <c r="AB83" t="str">
        <f t="shared" si="38"/>
        <v/>
      </c>
      <c r="AD83" t="b">
        <f t="shared" si="28"/>
        <v>0</v>
      </c>
      <c r="AE83" s="2"/>
      <c r="AF83" s="2" t="s">
        <v>87</v>
      </c>
      <c r="AG83" s="2" t="s">
        <v>159</v>
      </c>
      <c r="AH83" s="2" t="s">
        <v>280</v>
      </c>
      <c r="AI83" s="2">
        <v>15</v>
      </c>
      <c r="AJ83" s="2" t="s">
        <v>353</v>
      </c>
      <c r="AK83" s="2" t="s">
        <v>352</v>
      </c>
      <c r="AL83" s="2" t="s">
        <v>4</v>
      </c>
      <c r="AM83" s="2" t="s">
        <v>351</v>
      </c>
      <c r="AN83" s="2"/>
      <c r="AO83" s="2"/>
      <c r="AP83" s="2" t="s">
        <v>323</v>
      </c>
      <c r="AQ83" s="2" t="s">
        <v>350</v>
      </c>
      <c r="AR83" s="2" t="s">
        <v>349</v>
      </c>
      <c r="AS83" s="2"/>
      <c r="AT83" s="2">
        <v>7</v>
      </c>
      <c r="AU83" s="2">
        <v>8</v>
      </c>
      <c r="AV83" s="2" t="s">
        <v>348</v>
      </c>
    </row>
    <row r="84" spans="1:48" x14ac:dyDescent="0.4">
      <c r="A84" t="str">
        <f t="shared" si="27"/>
        <v>|SOI|無色|1|6/6|《[[石翼の反目者&gt;スレイベンのガーゴイル]]》|</v>
      </c>
      <c r="B84" t="s">
        <v>16</v>
      </c>
      <c r="C84" t="str">
        <f t="shared" si="29"/>
        <v>SOI</v>
      </c>
      <c r="D84">
        <f>IF(AF84="","",VLOOKUP(C84,[1]tnpl!$Z$1:$AA$11,2,TRUE))</f>
        <v>4</v>
      </c>
      <c r="E84" t="s">
        <v>16</v>
      </c>
      <c r="F84" t="str">
        <f t="shared" si="30"/>
        <v>無色</v>
      </c>
      <c r="G84">
        <f>IF(AG84="","",VLOOKUP(F84,[1]tnpl!$X$1:$Y$16,2,TRUE))</f>
        <v>16</v>
      </c>
      <c r="H84" t="s">
        <v>16</v>
      </c>
      <c r="I84">
        <f t="shared" si="31"/>
        <v>1</v>
      </c>
      <c r="J84" t="s">
        <v>16</v>
      </c>
      <c r="K84">
        <f t="shared" si="32"/>
        <v>6</v>
      </c>
      <c r="L84">
        <f t="shared" si="33"/>
        <v>6</v>
      </c>
      <c r="M84" t="str">
        <f t="shared" si="34"/>
        <v>6/6</v>
      </c>
      <c r="P84" t="s">
        <v>11</v>
      </c>
      <c r="Q84" t="s">
        <v>32</v>
      </c>
      <c r="R84" t="str">
        <f t="shared" si="35"/>
        <v>石翼の反目者&gt;スレイベンのガーゴイル</v>
      </c>
      <c r="T84" t="s">
        <v>12</v>
      </c>
      <c r="U84" t="s">
        <v>11</v>
      </c>
      <c r="Y84" s="11" t="s">
        <v>551</v>
      </c>
      <c r="Z84" t="str">
        <f t="shared" si="36"/>
        <v>飛行</v>
      </c>
      <c r="AA84" t="str">
        <f t="shared" si="37"/>
        <v/>
      </c>
      <c r="AB84" t="str">
        <f t="shared" si="38"/>
        <v/>
      </c>
      <c r="AC84" t="str">
        <f>IF(ISERR(SEARCH("得",Y84,1)),"","得る")</f>
        <v/>
      </c>
      <c r="AD84" t="b">
        <f t="shared" si="28"/>
        <v>0</v>
      </c>
      <c r="AE84" s="2"/>
      <c r="AF84" s="2" t="s">
        <v>87</v>
      </c>
      <c r="AG84" s="2" t="s">
        <v>50</v>
      </c>
      <c r="AH84" s="2" t="s">
        <v>272</v>
      </c>
      <c r="AI84" s="2">
        <v>1</v>
      </c>
      <c r="AJ84" s="2" t="s">
        <v>933</v>
      </c>
      <c r="AK84" s="2" t="s">
        <v>932</v>
      </c>
      <c r="AL84" s="2" t="s">
        <v>4</v>
      </c>
      <c r="AM84" s="2" t="s">
        <v>931</v>
      </c>
      <c r="AN84" s="2" t="s">
        <v>410</v>
      </c>
      <c r="AO84" s="2"/>
      <c r="AP84" s="2" t="s">
        <v>551</v>
      </c>
      <c r="AQ84" s="2"/>
      <c r="AR84" s="2"/>
      <c r="AS84" s="2"/>
      <c r="AT84" s="2">
        <v>6</v>
      </c>
      <c r="AU84" s="2">
        <v>6</v>
      </c>
      <c r="AV84" s="2" t="s">
        <v>551</v>
      </c>
    </row>
    <row r="85" spans="1:48" x14ac:dyDescent="0.4">
      <c r="A85" t="str">
        <f t="shared" si="27"/>
        <v>|SOI|無色|1|15/13|《[[不敬の皇子、オーメンダール&gt;ウェストヴェイルの修道院]]》|</v>
      </c>
      <c r="B85" t="s">
        <v>16</v>
      </c>
      <c r="C85" t="str">
        <f t="shared" si="29"/>
        <v>SOI</v>
      </c>
      <c r="D85">
        <f>IF(AF85="","",VLOOKUP(C85,[1]tnpl!$Z$1:$AA$11,2,TRUE))</f>
        <v>4</v>
      </c>
      <c r="E85" t="s">
        <v>16</v>
      </c>
      <c r="F85" t="str">
        <f t="shared" si="30"/>
        <v>無色</v>
      </c>
      <c r="G85">
        <f>IF(AG85="","",VLOOKUP(F85,[1]tnpl!$X$1:$Y$16,2,TRUE))</f>
        <v>16</v>
      </c>
      <c r="H85" t="s">
        <v>16</v>
      </c>
      <c r="I85">
        <f t="shared" si="31"/>
        <v>1</v>
      </c>
      <c r="J85" t="s">
        <v>16</v>
      </c>
      <c r="K85">
        <f t="shared" si="32"/>
        <v>15</v>
      </c>
      <c r="L85">
        <f t="shared" si="33"/>
        <v>13</v>
      </c>
      <c r="M85" t="str">
        <f t="shared" si="34"/>
        <v>15/13</v>
      </c>
      <c r="P85" t="s">
        <v>11</v>
      </c>
      <c r="Q85" t="s">
        <v>32</v>
      </c>
      <c r="R85" t="str">
        <f t="shared" si="35"/>
        <v>不敬の皇子、オーメンダール&gt;ウェストヴェイルの修道院</v>
      </c>
      <c r="T85" t="s">
        <v>12</v>
      </c>
      <c r="U85" t="s">
        <v>11</v>
      </c>
      <c r="Y85" s="11" t="s">
        <v>928</v>
      </c>
      <c r="Z85" t="str">
        <f t="shared" si="36"/>
        <v>飛行</v>
      </c>
      <c r="AA85" t="str">
        <f t="shared" si="37"/>
        <v/>
      </c>
      <c r="AB85" t="str">
        <f t="shared" si="38"/>
        <v/>
      </c>
      <c r="AC85" t="str">
        <f>IF(ISERR(SEARCH("得",Y85,1)),"","得る")</f>
        <v/>
      </c>
      <c r="AD85" t="b">
        <f t="shared" si="28"/>
        <v>0</v>
      </c>
      <c r="AE85" s="2"/>
      <c r="AF85" s="2" t="s">
        <v>87</v>
      </c>
      <c r="AG85" s="2" t="s">
        <v>50</v>
      </c>
      <c r="AH85" s="2" t="s">
        <v>7</v>
      </c>
      <c r="AI85" s="2">
        <v>1</v>
      </c>
      <c r="AJ85" s="2" t="s">
        <v>930</v>
      </c>
      <c r="AK85" s="2" t="s">
        <v>929</v>
      </c>
      <c r="AL85" s="2" t="s">
        <v>4</v>
      </c>
      <c r="AM85" s="2" t="s">
        <v>717</v>
      </c>
      <c r="AN85" s="2"/>
      <c r="AO85" s="2"/>
      <c r="AP85" s="2" t="s">
        <v>928</v>
      </c>
      <c r="AQ85" s="2"/>
      <c r="AR85" s="2"/>
      <c r="AS85" s="2"/>
      <c r="AT85" s="2">
        <v>15</v>
      </c>
      <c r="AU85" s="2">
        <v>13</v>
      </c>
      <c r="AV85" s="2" t="s">
        <v>928</v>
      </c>
    </row>
    <row r="86" spans="1:48" x14ac:dyDescent="0.4">
      <c r="A86" t="str">
        <f t="shared" si="27"/>
        <v>|EMN|白|8|4/3|《[[支配の天使]]》|</v>
      </c>
      <c r="B86" t="s">
        <v>16</v>
      </c>
      <c r="C86" t="str">
        <f t="shared" si="29"/>
        <v>EMN</v>
      </c>
      <c r="D86">
        <f>IF(AF86="","",VLOOKUP(C86,[1]tnpl!$Z$1:$AA$11,2,TRUE))</f>
        <v>5</v>
      </c>
      <c r="E86" t="s">
        <v>16</v>
      </c>
      <c r="F86" t="str">
        <f t="shared" si="30"/>
        <v>白</v>
      </c>
      <c r="G86">
        <f>IF(AG86="","",VLOOKUP(F86,[1]tnpl!$X$1:$Y$16,2,TRUE))</f>
        <v>1</v>
      </c>
      <c r="H86" t="s">
        <v>16</v>
      </c>
      <c r="I86">
        <f t="shared" si="31"/>
        <v>8</v>
      </c>
      <c r="J86" t="s">
        <v>16</v>
      </c>
      <c r="K86">
        <f t="shared" si="32"/>
        <v>4</v>
      </c>
      <c r="L86">
        <f t="shared" si="33"/>
        <v>3</v>
      </c>
      <c r="M86" t="str">
        <f t="shared" si="34"/>
        <v>4/3</v>
      </c>
      <c r="P86" t="s">
        <v>11</v>
      </c>
      <c r="Q86" t="s">
        <v>32</v>
      </c>
      <c r="R86" t="str">
        <f t="shared" si="35"/>
        <v>支配の天使</v>
      </c>
      <c r="T86" t="s">
        <v>12</v>
      </c>
      <c r="U86" t="s">
        <v>11</v>
      </c>
      <c r="Y86" s="11" t="s">
        <v>924</v>
      </c>
      <c r="Z86" t="str">
        <f t="shared" si="36"/>
        <v>飛行</v>
      </c>
      <c r="AA86" t="str">
        <f t="shared" si="37"/>
        <v/>
      </c>
      <c r="AB86" t="str">
        <f t="shared" si="38"/>
        <v/>
      </c>
      <c r="AC86" t="str">
        <f>IF(ISERR(SEARCH("得",Y86,1)),"","得る")</f>
        <v/>
      </c>
      <c r="AD86" t="b">
        <f t="shared" si="28"/>
        <v>0</v>
      </c>
      <c r="AE86" s="2"/>
      <c r="AF86" s="2" t="s">
        <v>9</v>
      </c>
      <c r="AG86" s="2" t="s">
        <v>37</v>
      </c>
      <c r="AH86" s="2" t="s">
        <v>272</v>
      </c>
      <c r="AI86" s="2">
        <v>8</v>
      </c>
      <c r="AJ86" s="2" t="s">
        <v>927</v>
      </c>
      <c r="AK86" s="2" t="s">
        <v>926</v>
      </c>
      <c r="AL86" s="2" t="s">
        <v>4</v>
      </c>
      <c r="AM86" s="2" t="s">
        <v>351</v>
      </c>
      <c r="AN86" s="2"/>
      <c r="AO86" s="2"/>
      <c r="AP86" s="2" t="s">
        <v>551</v>
      </c>
      <c r="AQ86" s="2" t="s">
        <v>925</v>
      </c>
      <c r="AR86" s="2"/>
      <c r="AS86" s="2"/>
      <c r="AT86" s="2">
        <v>4</v>
      </c>
      <c r="AU86" s="2">
        <v>3</v>
      </c>
      <c r="AV86" s="2" t="s">
        <v>924</v>
      </c>
    </row>
    <row r="87" spans="1:48" x14ac:dyDescent="0.4">
      <c r="A87" t="str">
        <f t="shared" si="27"/>
        <v>|EMN|白|10|6/5|《[[無私の霊魂]]》|</v>
      </c>
      <c r="B87" t="s">
        <v>16</v>
      </c>
      <c r="C87" t="str">
        <f t="shared" si="29"/>
        <v>EMN</v>
      </c>
      <c r="D87">
        <f>IF(AF87="","",VLOOKUP(C87,[1]tnpl!$Z$1:$AA$11,2,TRUE))</f>
        <v>5</v>
      </c>
      <c r="E87" t="s">
        <v>16</v>
      </c>
      <c r="F87" t="str">
        <f t="shared" si="30"/>
        <v>白</v>
      </c>
      <c r="G87">
        <f>IF(AG87="","",VLOOKUP(F87,[1]tnpl!$X$1:$Y$16,2,TRUE))</f>
        <v>1</v>
      </c>
      <c r="H87" t="s">
        <v>16</v>
      </c>
      <c r="I87">
        <f t="shared" si="31"/>
        <v>10</v>
      </c>
      <c r="J87" t="s">
        <v>16</v>
      </c>
      <c r="K87">
        <f t="shared" si="32"/>
        <v>6</v>
      </c>
      <c r="L87">
        <f t="shared" si="33"/>
        <v>5</v>
      </c>
      <c r="M87" t="str">
        <f t="shared" si="34"/>
        <v>6/5</v>
      </c>
      <c r="P87" t="s">
        <v>11</v>
      </c>
      <c r="Q87" t="s">
        <v>32</v>
      </c>
      <c r="R87" t="str">
        <f t="shared" si="35"/>
        <v>無私の霊魂</v>
      </c>
      <c r="T87" t="s">
        <v>12</v>
      </c>
      <c r="U87" t="s">
        <v>11</v>
      </c>
      <c r="Y87" s="11" t="s">
        <v>920</v>
      </c>
      <c r="Z87" t="str">
        <f t="shared" si="36"/>
        <v>飛行</v>
      </c>
      <c r="AA87" t="str">
        <f t="shared" si="37"/>
        <v/>
      </c>
      <c r="AB87" t="str">
        <f t="shared" si="38"/>
        <v/>
      </c>
      <c r="AD87" t="b">
        <f t="shared" si="28"/>
        <v>0</v>
      </c>
      <c r="AE87" s="2"/>
      <c r="AF87" s="2" t="s">
        <v>9</v>
      </c>
      <c r="AG87" s="2" t="s">
        <v>37</v>
      </c>
      <c r="AH87" s="2" t="s">
        <v>7</v>
      </c>
      <c r="AI87" s="2">
        <v>10</v>
      </c>
      <c r="AJ87" s="2" t="s">
        <v>923</v>
      </c>
      <c r="AK87" s="2" t="s">
        <v>922</v>
      </c>
      <c r="AL87" s="2" t="s">
        <v>4</v>
      </c>
      <c r="AM87" s="2" t="s">
        <v>446</v>
      </c>
      <c r="AN87" s="2" t="s">
        <v>701</v>
      </c>
      <c r="AO87" s="2"/>
      <c r="AP87" s="2" t="s">
        <v>551</v>
      </c>
      <c r="AQ87" s="2" t="s">
        <v>921</v>
      </c>
      <c r="AR87" s="2"/>
      <c r="AS87" s="2"/>
      <c r="AT87" s="2">
        <v>6</v>
      </c>
      <c r="AU87" s="2">
        <v>5</v>
      </c>
      <c r="AV87" s="2" t="s">
        <v>920</v>
      </c>
    </row>
    <row r="88" spans="1:48" x14ac:dyDescent="0.4">
      <c r="A88" t="str">
        <f t="shared" si="27"/>
        <v>|EMN|白|18|5/7|《[[消えゆく光、ブルーナ]]》|</v>
      </c>
      <c r="B88" t="s">
        <v>16</v>
      </c>
      <c r="C88" t="str">
        <f t="shared" si="29"/>
        <v>EMN</v>
      </c>
      <c r="D88">
        <f>IF(AF88="","",VLOOKUP(C88,[1]tnpl!$Z$1:$AA$11,2,TRUE))</f>
        <v>5</v>
      </c>
      <c r="E88" t="s">
        <v>16</v>
      </c>
      <c r="F88" t="str">
        <f t="shared" si="30"/>
        <v>白</v>
      </c>
      <c r="G88">
        <f>IF(AG88="","",VLOOKUP(F88,[1]tnpl!$X$1:$Y$16,2,TRUE))</f>
        <v>1</v>
      </c>
      <c r="H88" t="s">
        <v>16</v>
      </c>
      <c r="I88">
        <f t="shared" si="31"/>
        <v>18</v>
      </c>
      <c r="J88" t="s">
        <v>16</v>
      </c>
      <c r="K88">
        <f t="shared" si="32"/>
        <v>5</v>
      </c>
      <c r="L88">
        <f t="shared" si="33"/>
        <v>7</v>
      </c>
      <c r="M88" t="str">
        <f t="shared" si="34"/>
        <v>5/7</v>
      </c>
      <c r="P88" t="s">
        <v>11</v>
      </c>
      <c r="Q88" t="s">
        <v>32</v>
      </c>
      <c r="R88" t="str">
        <f t="shared" si="35"/>
        <v>消えゆく光、ブルーナ</v>
      </c>
      <c r="T88" t="s">
        <v>12</v>
      </c>
      <c r="U88" t="s">
        <v>11</v>
      </c>
      <c r="Y88" s="11" t="s">
        <v>407</v>
      </c>
      <c r="Z88" t="str">
        <f t="shared" si="36"/>
        <v>飛行</v>
      </c>
      <c r="AA88" t="str">
        <f t="shared" si="37"/>
        <v/>
      </c>
      <c r="AB88" t="str">
        <f t="shared" si="38"/>
        <v/>
      </c>
      <c r="AC88" t="str">
        <f t="shared" ref="AC88:AC98" si="40">IF(ISERR(SEARCH("得",Y88,1)),"","得る")</f>
        <v/>
      </c>
      <c r="AD88" t="b">
        <f t="shared" si="28"/>
        <v>0</v>
      </c>
      <c r="AE88" s="2"/>
      <c r="AF88" s="2" t="s">
        <v>9</v>
      </c>
      <c r="AG88" s="2" t="s">
        <v>37</v>
      </c>
      <c r="AH88" s="2" t="s">
        <v>7</v>
      </c>
      <c r="AI88" s="2">
        <v>18</v>
      </c>
      <c r="AJ88" s="2" t="s">
        <v>919</v>
      </c>
      <c r="AK88" s="2" t="s">
        <v>411</v>
      </c>
      <c r="AL88" s="2" t="s">
        <v>4</v>
      </c>
      <c r="AM88" s="2" t="s">
        <v>351</v>
      </c>
      <c r="AN88" s="2" t="s">
        <v>410</v>
      </c>
      <c r="AO88" s="2"/>
      <c r="AP88" s="2" t="s">
        <v>323</v>
      </c>
      <c r="AQ88" s="2" t="s">
        <v>409</v>
      </c>
      <c r="AR88" s="2" t="s">
        <v>408</v>
      </c>
      <c r="AS88" s="2"/>
      <c r="AT88" s="2">
        <v>5</v>
      </c>
      <c r="AU88" s="2">
        <v>7</v>
      </c>
      <c r="AV88" s="2" t="s">
        <v>407</v>
      </c>
    </row>
    <row r="89" spans="1:48" x14ac:dyDescent="0.4">
      <c r="A89" t="str">
        <f t="shared" si="27"/>
        <v>|EMN|白|12|8/8|《[[折れた刃、ギセラ]]》|</v>
      </c>
      <c r="B89" t="s">
        <v>16</v>
      </c>
      <c r="C89" t="str">
        <f t="shared" si="29"/>
        <v>EMN</v>
      </c>
      <c r="D89">
        <f>IF(AF89="","",VLOOKUP(C89,[1]tnpl!$Z$1:$AA$11,2,TRUE))</f>
        <v>5</v>
      </c>
      <c r="E89" t="s">
        <v>16</v>
      </c>
      <c r="F89" t="str">
        <f t="shared" si="30"/>
        <v>白</v>
      </c>
      <c r="G89">
        <f>IF(AG89="","",VLOOKUP(F89,[1]tnpl!$X$1:$Y$16,2,TRUE))</f>
        <v>1</v>
      </c>
      <c r="H89" t="s">
        <v>16</v>
      </c>
      <c r="I89">
        <f t="shared" si="31"/>
        <v>12</v>
      </c>
      <c r="J89" t="s">
        <v>16</v>
      </c>
      <c r="K89">
        <f t="shared" si="32"/>
        <v>8</v>
      </c>
      <c r="L89">
        <f t="shared" si="33"/>
        <v>8</v>
      </c>
      <c r="M89" t="str">
        <f t="shared" si="34"/>
        <v>8/8</v>
      </c>
      <c r="P89" t="s">
        <v>11</v>
      </c>
      <c r="Q89" t="s">
        <v>32</v>
      </c>
      <c r="R89" t="str">
        <f t="shared" si="35"/>
        <v>折れた刃、ギセラ</v>
      </c>
      <c r="T89" t="s">
        <v>12</v>
      </c>
      <c r="U89" t="s">
        <v>11</v>
      </c>
      <c r="Y89" s="11" t="s">
        <v>914</v>
      </c>
      <c r="Z89" t="str">
        <f t="shared" si="36"/>
        <v>飛行</v>
      </c>
      <c r="AA89" t="str">
        <f t="shared" si="37"/>
        <v/>
      </c>
      <c r="AB89" t="str">
        <f t="shared" si="38"/>
        <v/>
      </c>
      <c r="AC89" t="str">
        <f t="shared" si="40"/>
        <v/>
      </c>
      <c r="AD89" t="b">
        <f t="shared" si="28"/>
        <v>0</v>
      </c>
      <c r="AE89" s="2"/>
      <c r="AF89" s="2" t="s">
        <v>9</v>
      </c>
      <c r="AG89" s="2" t="s">
        <v>37</v>
      </c>
      <c r="AH89" s="2" t="s">
        <v>280</v>
      </c>
      <c r="AI89" s="2">
        <v>12</v>
      </c>
      <c r="AJ89" s="2" t="s">
        <v>918</v>
      </c>
      <c r="AK89" s="2" t="s">
        <v>917</v>
      </c>
      <c r="AL89" s="2" t="s">
        <v>4</v>
      </c>
      <c r="AM89" s="2" t="s">
        <v>351</v>
      </c>
      <c r="AN89" s="2" t="s">
        <v>410</v>
      </c>
      <c r="AO89" s="2"/>
      <c r="AP89" s="2" t="s">
        <v>916</v>
      </c>
      <c r="AQ89" s="2" t="s">
        <v>915</v>
      </c>
      <c r="AR89" s="2"/>
      <c r="AS89" s="2"/>
      <c r="AT89" s="2">
        <v>8</v>
      </c>
      <c r="AU89" s="2">
        <v>8</v>
      </c>
      <c r="AV89" s="2" t="s">
        <v>914</v>
      </c>
    </row>
    <row r="90" spans="1:48" x14ac:dyDescent="0.4">
      <c r="A90" t="str">
        <f t="shared" si="27"/>
        <v>|EMN|白|1|9/10|《[[悪夢の声、ブリセラ&gt;消えゆく光、ブルーナ]]》|</v>
      </c>
      <c r="B90" t="s">
        <v>16</v>
      </c>
      <c r="C90" t="str">
        <f t="shared" si="29"/>
        <v>EMN</v>
      </c>
      <c r="D90">
        <f>IF(AF90="","",VLOOKUP(C90,[1]tnpl!$Z$1:$AA$11,2,TRUE))</f>
        <v>5</v>
      </c>
      <c r="E90" t="s">
        <v>16</v>
      </c>
      <c r="F90" t="str">
        <f t="shared" si="30"/>
        <v>白</v>
      </c>
      <c r="G90">
        <f>IF(AG90="","",VLOOKUP(F90,[1]tnpl!$X$1:$Y$16,2,TRUE))</f>
        <v>1</v>
      </c>
      <c r="H90" t="s">
        <v>16</v>
      </c>
      <c r="I90">
        <f t="shared" si="31"/>
        <v>1</v>
      </c>
      <c r="J90" t="s">
        <v>16</v>
      </c>
      <c r="K90">
        <f t="shared" si="32"/>
        <v>9</v>
      </c>
      <c r="L90">
        <f t="shared" si="33"/>
        <v>10</v>
      </c>
      <c r="M90" t="str">
        <f t="shared" si="34"/>
        <v>9/10</v>
      </c>
      <c r="P90" t="s">
        <v>11</v>
      </c>
      <c r="Q90" t="s">
        <v>32</v>
      </c>
      <c r="R90" t="str">
        <f t="shared" si="35"/>
        <v>悪夢の声、ブリセラ&gt;消えゆく光、ブルーナ</v>
      </c>
      <c r="T90" t="s">
        <v>12</v>
      </c>
      <c r="U90" t="s">
        <v>11</v>
      </c>
      <c r="Y90" s="11" t="s">
        <v>401</v>
      </c>
      <c r="Z90" t="str">
        <f t="shared" si="36"/>
        <v>飛行</v>
      </c>
      <c r="AA90" t="str">
        <f t="shared" si="37"/>
        <v/>
      </c>
      <c r="AB90" t="str">
        <f t="shared" si="38"/>
        <v/>
      </c>
      <c r="AC90" t="str">
        <f t="shared" si="40"/>
        <v/>
      </c>
      <c r="AD90" t="b">
        <f t="shared" si="28"/>
        <v>0</v>
      </c>
      <c r="AE90" s="2"/>
      <c r="AF90" s="2" t="s">
        <v>9</v>
      </c>
      <c r="AG90" s="2" t="s">
        <v>37</v>
      </c>
      <c r="AH90" s="2" t="s">
        <v>280</v>
      </c>
      <c r="AI90" s="2">
        <v>1</v>
      </c>
      <c r="AJ90" s="2" t="s">
        <v>913</v>
      </c>
      <c r="AK90" s="2" t="s">
        <v>405</v>
      </c>
      <c r="AL90" s="2" t="s">
        <v>4</v>
      </c>
      <c r="AM90" s="2" t="s">
        <v>404</v>
      </c>
      <c r="AN90" s="2" t="s">
        <v>351</v>
      </c>
      <c r="AO90" s="2"/>
      <c r="AP90" s="2" t="s">
        <v>403</v>
      </c>
      <c r="AQ90" s="2" t="s">
        <v>402</v>
      </c>
      <c r="AR90" s="2"/>
      <c r="AS90" s="2"/>
      <c r="AT90" s="2">
        <v>9</v>
      </c>
      <c r="AU90" s="2">
        <v>10</v>
      </c>
      <c r="AV90" s="2" t="s">
        <v>401</v>
      </c>
    </row>
    <row r="91" spans="1:48" x14ac:dyDescent="0.4">
      <c r="A91" t="str">
        <f t="shared" si="27"/>
        <v>|EMN|青|10|3/4|《[[改良された縫い翼]]》|</v>
      </c>
      <c r="B91" t="s">
        <v>16</v>
      </c>
      <c r="C91" t="str">
        <f t="shared" si="29"/>
        <v>EMN</v>
      </c>
      <c r="D91">
        <f>IF(AF91="","",VLOOKUP(C91,[1]tnpl!$Z$1:$AA$11,2,TRUE))</f>
        <v>5</v>
      </c>
      <c r="E91" t="s">
        <v>16</v>
      </c>
      <c r="F91" t="str">
        <f t="shared" si="30"/>
        <v>青</v>
      </c>
      <c r="G91">
        <f>IF(AG91="","",VLOOKUP(F91,[1]tnpl!$X$1:$Y$16,2,TRUE))</f>
        <v>2</v>
      </c>
      <c r="H91" t="s">
        <v>16</v>
      </c>
      <c r="I91">
        <f t="shared" si="31"/>
        <v>10</v>
      </c>
      <c r="J91" t="s">
        <v>16</v>
      </c>
      <c r="K91">
        <f t="shared" si="32"/>
        <v>3</v>
      </c>
      <c r="L91">
        <f t="shared" si="33"/>
        <v>4</v>
      </c>
      <c r="M91" t="str">
        <f t="shared" si="34"/>
        <v>3/4</v>
      </c>
      <c r="P91" t="s">
        <v>11</v>
      </c>
      <c r="Q91" t="s">
        <v>32</v>
      </c>
      <c r="R91" t="str">
        <f t="shared" si="35"/>
        <v>改良された縫い翼</v>
      </c>
      <c r="T91" t="s">
        <v>12</v>
      </c>
      <c r="U91" t="s">
        <v>11</v>
      </c>
      <c r="Y91" s="11" t="s">
        <v>908</v>
      </c>
      <c r="Z91" t="str">
        <f t="shared" si="36"/>
        <v>飛行</v>
      </c>
      <c r="AA91" t="str">
        <f t="shared" si="37"/>
        <v/>
      </c>
      <c r="AB91" t="str">
        <f t="shared" si="38"/>
        <v/>
      </c>
      <c r="AC91" t="str">
        <f t="shared" si="40"/>
        <v/>
      </c>
      <c r="AD91" t="b">
        <f t="shared" si="28"/>
        <v>0</v>
      </c>
      <c r="AE91" s="2"/>
      <c r="AF91" s="2" t="s">
        <v>9</v>
      </c>
      <c r="AG91" s="2" t="s">
        <v>42</v>
      </c>
      <c r="AH91" s="2" t="s">
        <v>272</v>
      </c>
      <c r="AI91" s="2">
        <v>10</v>
      </c>
      <c r="AJ91" s="2" t="s">
        <v>912</v>
      </c>
      <c r="AK91" s="2" t="s">
        <v>911</v>
      </c>
      <c r="AL91" s="2" t="s">
        <v>4</v>
      </c>
      <c r="AM91" s="2" t="s">
        <v>910</v>
      </c>
      <c r="AN91" s="2" t="s">
        <v>410</v>
      </c>
      <c r="AO91" s="2"/>
      <c r="AP91" s="2" t="s">
        <v>551</v>
      </c>
      <c r="AQ91" s="2" t="s">
        <v>909</v>
      </c>
      <c r="AR91" s="2"/>
      <c r="AS91" s="2"/>
      <c r="AT91" s="2">
        <v>3</v>
      </c>
      <c r="AU91" s="2">
        <v>4</v>
      </c>
      <c r="AV91" s="2" t="s">
        <v>908</v>
      </c>
    </row>
    <row r="92" spans="1:48" x14ac:dyDescent="0.4">
      <c r="A92" t="str">
        <f t="shared" si="27"/>
        <v>|EMN|青|9|4/3|《[[ネベルガストの伝令]]》|</v>
      </c>
      <c r="B92" t="s">
        <v>16</v>
      </c>
      <c r="C92" t="str">
        <f t="shared" si="29"/>
        <v>EMN</v>
      </c>
      <c r="D92">
        <f>IF(AF92="","",VLOOKUP(C92,[1]tnpl!$Z$1:$AA$11,2,TRUE))</f>
        <v>5</v>
      </c>
      <c r="E92" t="s">
        <v>16</v>
      </c>
      <c r="F92" t="str">
        <f t="shared" si="30"/>
        <v>青</v>
      </c>
      <c r="G92">
        <f>IF(AG92="","",VLOOKUP(F92,[1]tnpl!$X$1:$Y$16,2,TRUE))</f>
        <v>2</v>
      </c>
      <c r="H92" t="s">
        <v>16</v>
      </c>
      <c r="I92">
        <f t="shared" si="31"/>
        <v>9</v>
      </c>
      <c r="J92" t="s">
        <v>16</v>
      </c>
      <c r="K92">
        <f t="shared" si="32"/>
        <v>4</v>
      </c>
      <c r="L92">
        <f t="shared" si="33"/>
        <v>3</v>
      </c>
      <c r="M92" t="str">
        <f t="shared" si="34"/>
        <v>4/3</v>
      </c>
      <c r="P92" t="s">
        <v>11</v>
      </c>
      <c r="Q92" t="s">
        <v>32</v>
      </c>
      <c r="R92" t="str">
        <f t="shared" si="35"/>
        <v>ネベルガストの伝令</v>
      </c>
      <c r="T92" t="s">
        <v>12</v>
      </c>
      <c r="U92" t="s">
        <v>11</v>
      </c>
      <c r="Y92" s="11" t="s">
        <v>904</v>
      </c>
      <c r="Z92" t="str">
        <f t="shared" si="36"/>
        <v>飛行</v>
      </c>
      <c r="AA92" t="str">
        <f t="shared" si="37"/>
        <v/>
      </c>
      <c r="AB92" t="str">
        <f t="shared" si="38"/>
        <v/>
      </c>
      <c r="AC92" t="str">
        <f t="shared" si="40"/>
        <v/>
      </c>
      <c r="AD92" t="b">
        <f t="shared" si="28"/>
        <v>0</v>
      </c>
      <c r="AE92" s="2"/>
      <c r="AF92" s="2" t="s">
        <v>9</v>
      </c>
      <c r="AG92" s="2" t="s">
        <v>42</v>
      </c>
      <c r="AH92" s="2" t="s">
        <v>272</v>
      </c>
      <c r="AI92" s="2">
        <v>9</v>
      </c>
      <c r="AJ92" s="2" t="s">
        <v>907</v>
      </c>
      <c r="AK92" s="2" t="s">
        <v>906</v>
      </c>
      <c r="AL92" s="2" t="s">
        <v>4</v>
      </c>
      <c r="AM92" s="2" t="s">
        <v>446</v>
      </c>
      <c r="AN92" s="2"/>
      <c r="AO92" s="2"/>
      <c r="AP92" s="2" t="s">
        <v>551</v>
      </c>
      <c r="AQ92" s="2" t="s">
        <v>905</v>
      </c>
      <c r="AR92" s="2"/>
      <c r="AS92" s="2"/>
      <c r="AT92" s="2">
        <v>4</v>
      </c>
      <c r="AU92" s="2">
        <v>3</v>
      </c>
      <c r="AV92" s="2" t="s">
        <v>904</v>
      </c>
    </row>
    <row r="93" spans="1:48" x14ac:dyDescent="0.4">
      <c r="A93" t="str">
        <f t="shared" si="27"/>
        <v>|EMN|青|9|6/5|《[[完成態の講師]]》|</v>
      </c>
      <c r="B93" t="s">
        <v>16</v>
      </c>
      <c r="C93" t="str">
        <f t="shared" si="29"/>
        <v>EMN</v>
      </c>
      <c r="D93">
        <f>IF(AF93="","",VLOOKUP(C93,[1]tnpl!$Z$1:$AA$11,2,TRUE))</f>
        <v>5</v>
      </c>
      <c r="E93" t="s">
        <v>16</v>
      </c>
      <c r="F93" t="str">
        <f t="shared" si="30"/>
        <v>青</v>
      </c>
      <c r="G93">
        <f>IF(AG93="","",VLOOKUP(F93,[1]tnpl!$X$1:$Y$16,2,TRUE))</f>
        <v>2</v>
      </c>
      <c r="H93" t="s">
        <v>16</v>
      </c>
      <c r="I93">
        <f t="shared" si="31"/>
        <v>9</v>
      </c>
      <c r="J93" t="s">
        <v>16</v>
      </c>
      <c r="K93">
        <f t="shared" si="32"/>
        <v>6</v>
      </c>
      <c r="L93">
        <f t="shared" si="33"/>
        <v>5</v>
      </c>
      <c r="M93" t="str">
        <f t="shared" si="34"/>
        <v>6/5</v>
      </c>
      <c r="P93" t="s">
        <v>11</v>
      </c>
      <c r="Q93" t="s">
        <v>32</v>
      </c>
      <c r="R93" t="str">
        <f t="shared" si="35"/>
        <v>完成態の講師</v>
      </c>
      <c r="T93" t="s">
        <v>12</v>
      </c>
      <c r="U93" t="s">
        <v>11</v>
      </c>
      <c r="Y93" s="11" t="s">
        <v>900</v>
      </c>
      <c r="Z93" t="str">
        <f t="shared" si="36"/>
        <v>飛行</v>
      </c>
      <c r="AA93" t="str">
        <f t="shared" si="37"/>
        <v>召喚</v>
      </c>
      <c r="AB93" t="str">
        <f t="shared" si="38"/>
        <v/>
      </c>
      <c r="AC93" t="str">
        <f t="shared" si="40"/>
        <v/>
      </c>
      <c r="AD93" t="b">
        <f t="shared" si="28"/>
        <v>0</v>
      </c>
      <c r="AE93" s="2"/>
      <c r="AF93" s="2" t="s">
        <v>9</v>
      </c>
      <c r="AG93" s="2" t="s">
        <v>42</v>
      </c>
      <c r="AH93" s="2" t="s">
        <v>7</v>
      </c>
      <c r="AI93" s="2">
        <v>9</v>
      </c>
      <c r="AJ93" s="2" t="s">
        <v>903</v>
      </c>
      <c r="AK93" s="2" t="s">
        <v>902</v>
      </c>
      <c r="AL93" s="2" t="s">
        <v>4</v>
      </c>
      <c r="AM93" s="2" t="s">
        <v>898</v>
      </c>
      <c r="AN93" s="2" t="s">
        <v>410</v>
      </c>
      <c r="AO93" s="2"/>
      <c r="AP93" s="2" t="s">
        <v>551</v>
      </c>
      <c r="AQ93" s="2" t="s">
        <v>896</v>
      </c>
      <c r="AR93" s="2" t="s">
        <v>901</v>
      </c>
      <c r="AS93" s="2"/>
      <c r="AT93" s="2">
        <v>6</v>
      </c>
      <c r="AU93" s="2">
        <v>5</v>
      </c>
      <c r="AV93" s="2" t="s">
        <v>900</v>
      </c>
    </row>
    <row r="94" spans="1:48" x14ac:dyDescent="0.4">
      <c r="A94" t="str">
        <f t="shared" si="27"/>
        <v>|EMN|青|1|6/5|《[[繰り返しつくしたもの&gt;完成態の講師]]》|</v>
      </c>
      <c r="B94" t="s">
        <v>16</v>
      </c>
      <c r="C94" t="str">
        <f t="shared" si="29"/>
        <v>EMN</v>
      </c>
      <c r="D94">
        <f>IF(AF94="","",VLOOKUP(C94,[1]tnpl!$Z$1:$AA$11,2,TRUE))</f>
        <v>5</v>
      </c>
      <c r="E94" t="s">
        <v>16</v>
      </c>
      <c r="F94" t="str">
        <f t="shared" si="30"/>
        <v>青</v>
      </c>
      <c r="G94">
        <f>IF(AG94="","",VLOOKUP(F94,[1]tnpl!$X$1:$Y$16,2,TRUE))</f>
        <v>2</v>
      </c>
      <c r="H94" t="s">
        <v>16</v>
      </c>
      <c r="I94">
        <f t="shared" si="31"/>
        <v>1</v>
      </c>
      <c r="J94" t="s">
        <v>16</v>
      </c>
      <c r="K94">
        <f t="shared" si="32"/>
        <v>6</v>
      </c>
      <c r="L94">
        <f t="shared" si="33"/>
        <v>5</v>
      </c>
      <c r="M94" t="str">
        <f t="shared" si="34"/>
        <v>6/5</v>
      </c>
      <c r="P94" t="s">
        <v>11</v>
      </c>
      <c r="Q94" t="s">
        <v>32</v>
      </c>
      <c r="R94" t="s">
        <v>899</v>
      </c>
      <c r="T94" t="s">
        <v>12</v>
      </c>
      <c r="U94" t="s">
        <v>11</v>
      </c>
      <c r="Y94" s="11" t="s">
        <v>652</v>
      </c>
      <c r="Z94" t="str">
        <f t="shared" si="36"/>
        <v>飛行</v>
      </c>
      <c r="AA94" t="str">
        <f t="shared" si="37"/>
        <v>召喚</v>
      </c>
      <c r="AB94" t="str">
        <f t="shared" si="38"/>
        <v/>
      </c>
      <c r="AC94" t="str">
        <f t="shared" si="40"/>
        <v>得る</v>
      </c>
      <c r="AD94" t="b">
        <f t="shared" si="28"/>
        <v>1</v>
      </c>
      <c r="AE94" s="2"/>
      <c r="AF94" s="2" t="s">
        <v>9</v>
      </c>
      <c r="AG94" s="2" t="s">
        <v>42</v>
      </c>
      <c r="AH94" s="2" t="s">
        <v>7</v>
      </c>
      <c r="AI94" s="2">
        <v>1</v>
      </c>
      <c r="AJ94" s="2" t="s">
        <v>654</v>
      </c>
      <c r="AK94" s="2" t="s">
        <v>653</v>
      </c>
      <c r="AL94" s="2" t="s">
        <v>4</v>
      </c>
      <c r="AM94" s="2" t="s">
        <v>404</v>
      </c>
      <c r="AN94" s="2" t="s">
        <v>898</v>
      </c>
      <c r="AO94" s="2"/>
      <c r="AP94" s="2" t="s">
        <v>551</v>
      </c>
      <c r="AQ94" s="2" t="s">
        <v>897</v>
      </c>
      <c r="AR94" s="2" t="s">
        <v>896</v>
      </c>
      <c r="AS94" s="2"/>
      <c r="AT94" s="2">
        <v>6</v>
      </c>
      <c r="AU94" s="2">
        <v>5</v>
      </c>
      <c r="AV94" s="2" t="s">
        <v>652</v>
      </c>
    </row>
    <row r="95" spans="1:48" x14ac:dyDescent="0.4">
      <c r="A95" t="str">
        <f t="shared" si="27"/>
        <v>|EMN|青|7|3/3|《[[霜のニブリス]]》|</v>
      </c>
      <c r="B95" t="s">
        <v>16</v>
      </c>
      <c r="C95" t="str">
        <f t="shared" si="29"/>
        <v>EMN</v>
      </c>
      <c r="D95">
        <f>IF(AF95="","",VLOOKUP(C95,[1]tnpl!$Z$1:$AA$11,2,TRUE))</f>
        <v>5</v>
      </c>
      <c r="E95" t="s">
        <v>16</v>
      </c>
      <c r="F95" t="str">
        <f t="shared" si="30"/>
        <v>青</v>
      </c>
      <c r="G95">
        <f>IF(AG95="","",VLOOKUP(F95,[1]tnpl!$X$1:$Y$16,2,TRUE))</f>
        <v>2</v>
      </c>
      <c r="H95" t="s">
        <v>16</v>
      </c>
      <c r="I95">
        <f t="shared" si="31"/>
        <v>7</v>
      </c>
      <c r="J95" t="s">
        <v>16</v>
      </c>
      <c r="K95">
        <f t="shared" si="32"/>
        <v>3</v>
      </c>
      <c r="L95">
        <f t="shared" si="33"/>
        <v>3</v>
      </c>
      <c r="M95" t="str">
        <f t="shared" si="34"/>
        <v>3/3</v>
      </c>
      <c r="P95" t="s">
        <v>11</v>
      </c>
      <c r="Q95" t="s">
        <v>32</v>
      </c>
      <c r="R95" t="str">
        <f t="shared" ref="R95:R100" si="41">AJ95</f>
        <v>霜のニブリス</v>
      </c>
      <c r="T95" t="s">
        <v>12</v>
      </c>
      <c r="U95" t="s">
        <v>11</v>
      </c>
      <c r="Y95" s="11" t="s">
        <v>892</v>
      </c>
      <c r="Z95" t="str">
        <f t="shared" si="36"/>
        <v>飛行</v>
      </c>
      <c r="AA95" t="str">
        <f t="shared" si="37"/>
        <v/>
      </c>
      <c r="AB95" t="str">
        <f t="shared" si="38"/>
        <v/>
      </c>
      <c r="AC95" t="str">
        <f t="shared" si="40"/>
        <v/>
      </c>
      <c r="AD95" t="b">
        <f t="shared" si="28"/>
        <v>0</v>
      </c>
      <c r="AE95" s="2"/>
      <c r="AF95" s="2" t="s">
        <v>9</v>
      </c>
      <c r="AG95" s="2" t="s">
        <v>42</v>
      </c>
      <c r="AH95" s="2" t="s">
        <v>7</v>
      </c>
      <c r="AI95" s="2">
        <v>7</v>
      </c>
      <c r="AJ95" s="2" t="s">
        <v>895</v>
      </c>
      <c r="AK95" s="2" t="s">
        <v>894</v>
      </c>
      <c r="AL95" s="2" t="s">
        <v>4</v>
      </c>
      <c r="AM95" s="2" t="s">
        <v>446</v>
      </c>
      <c r="AN95" s="2"/>
      <c r="AO95" s="2"/>
      <c r="AP95" s="2" t="s">
        <v>551</v>
      </c>
      <c r="AQ95" s="2" t="s">
        <v>893</v>
      </c>
      <c r="AR95" s="2"/>
      <c r="AS95" s="2"/>
      <c r="AT95" s="2">
        <v>3</v>
      </c>
      <c r="AU95" s="2">
        <v>3</v>
      </c>
      <c r="AV95" s="2" t="s">
        <v>892</v>
      </c>
    </row>
    <row r="96" spans="1:48" x14ac:dyDescent="0.4">
      <c r="A96" t="str">
        <f t="shared" si="27"/>
        <v>|EMN|黒|14|6/6|《[[ヴォルダーレンの下層民]]》|</v>
      </c>
      <c r="B96" t="s">
        <v>16</v>
      </c>
      <c r="C96" t="str">
        <f t="shared" si="29"/>
        <v>EMN</v>
      </c>
      <c r="D96">
        <f>IF(AF96="","",VLOOKUP(C96,[1]tnpl!$Z$1:$AA$11,2,TRUE))</f>
        <v>5</v>
      </c>
      <c r="E96" t="s">
        <v>16</v>
      </c>
      <c r="F96" t="str">
        <f t="shared" si="30"/>
        <v>黒</v>
      </c>
      <c r="G96">
        <f>IF(AG96="","",VLOOKUP(F96,[1]tnpl!$X$1:$Y$16,2,TRUE))</f>
        <v>3</v>
      </c>
      <c r="H96" t="s">
        <v>16</v>
      </c>
      <c r="I96">
        <f t="shared" si="31"/>
        <v>14</v>
      </c>
      <c r="J96" t="s">
        <v>16</v>
      </c>
      <c r="K96">
        <f t="shared" si="32"/>
        <v>6</v>
      </c>
      <c r="L96">
        <f t="shared" si="33"/>
        <v>6</v>
      </c>
      <c r="M96" t="str">
        <f t="shared" si="34"/>
        <v>6/6</v>
      </c>
      <c r="P96" t="s">
        <v>11</v>
      </c>
      <c r="Q96" t="s">
        <v>32</v>
      </c>
      <c r="R96" t="str">
        <f t="shared" si="41"/>
        <v>ヴォルダーレンの下層民</v>
      </c>
      <c r="T96" t="s">
        <v>12</v>
      </c>
      <c r="U96" t="s">
        <v>11</v>
      </c>
      <c r="Y96" s="11" t="s">
        <v>887</v>
      </c>
      <c r="Z96" t="str">
        <f t="shared" si="36"/>
        <v>飛行</v>
      </c>
      <c r="AA96" t="str">
        <f t="shared" si="37"/>
        <v/>
      </c>
      <c r="AB96" t="str">
        <f t="shared" si="38"/>
        <v/>
      </c>
      <c r="AC96" t="str">
        <f t="shared" si="40"/>
        <v/>
      </c>
      <c r="AD96" t="b">
        <f t="shared" si="28"/>
        <v>0</v>
      </c>
      <c r="AE96" s="2"/>
      <c r="AF96" s="2" t="s">
        <v>9</v>
      </c>
      <c r="AG96" s="2" t="s">
        <v>40</v>
      </c>
      <c r="AH96" s="2" t="s">
        <v>7</v>
      </c>
      <c r="AI96" s="2">
        <v>14</v>
      </c>
      <c r="AJ96" s="2" t="s">
        <v>891</v>
      </c>
      <c r="AK96" s="2" t="s">
        <v>890</v>
      </c>
      <c r="AL96" s="2" t="s">
        <v>4</v>
      </c>
      <c r="AM96" s="2" t="s">
        <v>884</v>
      </c>
      <c r="AN96" s="2" t="s">
        <v>410</v>
      </c>
      <c r="AO96" s="2"/>
      <c r="AP96" s="2" t="s">
        <v>551</v>
      </c>
      <c r="AQ96" s="2" t="s">
        <v>889</v>
      </c>
      <c r="AR96" s="2" t="s">
        <v>888</v>
      </c>
      <c r="AS96" s="2"/>
      <c r="AT96" s="2">
        <v>6</v>
      </c>
      <c r="AU96" s="2">
        <v>6</v>
      </c>
      <c r="AV96" s="2" t="s">
        <v>887</v>
      </c>
    </row>
    <row r="97" spans="1:48" x14ac:dyDescent="0.4">
      <c r="A97" t="str">
        <f t="shared" si="27"/>
        <v>|EMN|黒|1|6/5|《[[血統の撤廃者&gt;ヴォルダーレンの下層民]]》|</v>
      </c>
      <c r="B97" t="s">
        <v>16</v>
      </c>
      <c r="C97" t="str">
        <f t="shared" si="29"/>
        <v>EMN</v>
      </c>
      <c r="D97">
        <f>IF(AF97="","",VLOOKUP(C97,[1]tnpl!$Z$1:$AA$11,2,TRUE))</f>
        <v>5</v>
      </c>
      <c r="E97" t="s">
        <v>16</v>
      </c>
      <c r="F97" t="str">
        <f t="shared" si="30"/>
        <v>黒</v>
      </c>
      <c r="G97">
        <f>IF(AG97="","",VLOOKUP(F97,[1]tnpl!$X$1:$Y$16,2,TRUE))</f>
        <v>3</v>
      </c>
      <c r="H97" t="s">
        <v>16</v>
      </c>
      <c r="I97">
        <f t="shared" si="31"/>
        <v>1</v>
      </c>
      <c r="J97" t="s">
        <v>16</v>
      </c>
      <c r="K97">
        <f t="shared" si="32"/>
        <v>6</v>
      </c>
      <c r="L97">
        <f t="shared" si="33"/>
        <v>5</v>
      </c>
      <c r="M97" t="str">
        <f t="shared" si="34"/>
        <v>6/5</v>
      </c>
      <c r="P97" t="s">
        <v>11</v>
      </c>
      <c r="Q97" t="s">
        <v>32</v>
      </c>
      <c r="R97" t="str">
        <f t="shared" si="41"/>
        <v>血統の撤廃者&gt;ヴォルダーレンの下層民</v>
      </c>
      <c r="T97" t="s">
        <v>12</v>
      </c>
      <c r="U97" t="s">
        <v>11</v>
      </c>
      <c r="Y97" s="11" t="s">
        <v>882</v>
      </c>
      <c r="Z97" t="str">
        <f t="shared" si="36"/>
        <v>飛行</v>
      </c>
      <c r="AA97" t="str">
        <f t="shared" si="37"/>
        <v/>
      </c>
      <c r="AB97" t="str">
        <f t="shared" si="38"/>
        <v/>
      </c>
      <c r="AC97" t="str">
        <f t="shared" si="40"/>
        <v/>
      </c>
      <c r="AD97" t="b">
        <f t="shared" si="28"/>
        <v>0</v>
      </c>
      <c r="AE97" s="2"/>
      <c r="AF97" s="2" t="s">
        <v>9</v>
      </c>
      <c r="AG97" s="2" t="s">
        <v>40</v>
      </c>
      <c r="AH97" s="2" t="s">
        <v>7</v>
      </c>
      <c r="AI97" s="2">
        <v>1</v>
      </c>
      <c r="AJ97" s="2" t="s">
        <v>886</v>
      </c>
      <c r="AK97" s="2" t="s">
        <v>885</v>
      </c>
      <c r="AL97" s="2" t="s">
        <v>4</v>
      </c>
      <c r="AM97" s="2" t="s">
        <v>404</v>
      </c>
      <c r="AN97" s="2" t="s">
        <v>884</v>
      </c>
      <c r="AO97" s="2"/>
      <c r="AP97" s="2" t="s">
        <v>551</v>
      </c>
      <c r="AQ97" s="2" t="s">
        <v>883</v>
      </c>
      <c r="AR97" s="2"/>
      <c r="AS97" s="2"/>
      <c r="AT97" s="2">
        <v>6</v>
      </c>
      <c r="AU97" s="2">
        <v>5</v>
      </c>
      <c r="AV97" s="2" t="s">
        <v>882</v>
      </c>
    </row>
    <row r="98" spans="1:48" x14ac:dyDescent="0.4">
      <c r="A98" t="str">
        <f t="shared" si="27"/>
        <v>|EMN|赤|20|7/8|《[[鏡翼のドラゴン]]》|</v>
      </c>
      <c r="B98" t="s">
        <v>16</v>
      </c>
      <c r="C98" t="str">
        <f t="shared" si="29"/>
        <v>EMN</v>
      </c>
      <c r="D98">
        <f>IF(AF98="","",VLOOKUP(C98,[1]tnpl!$Z$1:$AA$11,2,TRUE))</f>
        <v>5</v>
      </c>
      <c r="E98" t="s">
        <v>16</v>
      </c>
      <c r="F98" t="str">
        <f t="shared" si="30"/>
        <v>赤</v>
      </c>
      <c r="G98">
        <f>IF(AG98="","",VLOOKUP(F98,[1]tnpl!$X$1:$Y$16,2,TRUE))</f>
        <v>4</v>
      </c>
      <c r="H98" t="s">
        <v>16</v>
      </c>
      <c r="I98">
        <f t="shared" si="31"/>
        <v>20</v>
      </c>
      <c r="J98" t="s">
        <v>16</v>
      </c>
      <c r="K98">
        <f t="shared" si="32"/>
        <v>7</v>
      </c>
      <c r="L98">
        <f t="shared" si="33"/>
        <v>8</v>
      </c>
      <c r="M98" t="str">
        <f t="shared" si="34"/>
        <v>7/8</v>
      </c>
      <c r="P98" t="s">
        <v>11</v>
      </c>
      <c r="Q98" t="s">
        <v>32</v>
      </c>
      <c r="R98" t="str">
        <f t="shared" si="41"/>
        <v>鏡翼のドラゴン</v>
      </c>
      <c r="T98" t="s">
        <v>12</v>
      </c>
      <c r="U98" t="s">
        <v>11</v>
      </c>
      <c r="Y98" s="11" t="s">
        <v>878</v>
      </c>
      <c r="Z98" t="str">
        <f t="shared" si="36"/>
        <v>飛行</v>
      </c>
      <c r="AA98" t="str">
        <f t="shared" si="37"/>
        <v/>
      </c>
      <c r="AB98" t="str">
        <f t="shared" si="38"/>
        <v/>
      </c>
      <c r="AC98" t="str">
        <f t="shared" si="40"/>
        <v/>
      </c>
      <c r="AD98" t="b">
        <f t="shared" si="28"/>
        <v>0</v>
      </c>
      <c r="AE98" s="2"/>
      <c r="AF98" s="2" t="s">
        <v>9</v>
      </c>
      <c r="AG98" s="2" t="s">
        <v>8</v>
      </c>
      <c r="AH98" s="2" t="s">
        <v>280</v>
      </c>
      <c r="AI98" s="2">
        <v>20</v>
      </c>
      <c r="AJ98" s="2" t="s">
        <v>881</v>
      </c>
      <c r="AK98" s="2" t="s">
        <v>880</v>
      </c>
      <c r="AL98" s="2" t="s">
        <v>4</v>
      </c>
      <c r="AM98" s="2" t="s">
        <v>711</v>
      </c>
      <c r="AN98" s="2"/>
      <c r="AO98" s="2"/>
      <c r="AP98" s="2" t="s">
        <v>551</v>
      </c>
      <c r="AQ98" s="2" t="s">
        <v>879</v>
      </c>
      <c r="AR98" s="2"/>
      <c r="AS98" s="2"/>
      <c r="AT98" s="2">
        <v>7</v>
      </c>
      <c r="AU98" s="2">
        <v>8</v>
      </c>
      <c r="AV98" s="2" t="s">
        <v>878</v>
      </c>
    </row>
    <row r="99" spans="1:48" x14ac:dyDescent="0.4">
      <c r="A99" t="str">
        <f t="shared" si="27"/>
        <v>|EMN|青赤|10|3/5|《[[気紛れな霊]]》|</v>
      </c>
      <c r="B99" t="s">
        <v>16</v>
      </c>
      <c r="C99" t="str">
        <f t="shared" si="29"/>
        <v>EMN</v>
      </c>
      <c r="D99">
        <f>IF(AF99="","",VLOOKUP(C99,[1]tnpl!$Z$1:$AA$11,2,TRUE))</f>
        <v>5</v>
      </c>
      <c r="E99" t="s">
        <v>16</v>
      </c>
      <c r="F99" t="str">
        <f t="shared" si="30"/>
        <v>青赤</v>
      </c>
      <c r="G99">
        <f>IF(AG99="","",VLOOKUP(F99,[1]tnpl!$X$1:$Y$16,2,TRUE))</f>
        <v>12</v>
      </c>
      <c r="H99" t="s">
        <v>16</v>
      </c>
      <c r="I99">
        <f t="shared" si="31"/>
        <v>10</v>
      </c>
      <c r="J99" t="s">
        <v>16</v>
      </c>
      <c r="K99">
        <f t="shared" si="32"/>
        <v>3</v>
      </c>
      <c r="L99">
        <f t="shared" si="33"/>
        <v>5</v>
      </c>
      <c r="M99" t="str">
        <f t="shared" si="34"/>
        <v>3/5</v>
      </c>
      <c r="P99" t="s">
        <v>11</v>
      </c>
      <c r="Q99" t="s">
        <v>32</v>
      </c>
      <c r="R99" t="str">
        <f t="shared" si="41"/>
        <v>気紛れな霊</v>
      </c>
      <c r="T99" t="s">
        <v>12</v>
      </c>
      <c r="U99" t="s">
        <v>11</v>
      </c>
      <c r="Y99" s="11" t="s">
        <v>874</v>
      </c>
      <c r="Z99" t="str">
        <f t="shared" si="36"/>
        <v>飛行</v>
      </c>
      <c r="AA99" t="str">
        <f t="shared" si="37"/>
        <v/>
      </c>
      <c r="AB99" t="str">
        <f t="shared" si="38"/>
        <v/>
      </c>
      <c r="AD99" t="b">
        <f t="shared" si="28"/>
        <v>0</v>
      </c>
      <c r="AE99" s="2"/>
      <c r="AF99" s="2" t="s">
        <v>9</v>
      </c>
      <c r="AG99" s="2" t="s">
        <v>178</v>
      </c>
      <c r="AH99" s="2" t="s">
        <v>272</v>
      </c>
      <c r="AI99" s="2">
        <v>10</v>
      </c>
      <c r="AJ99" s="2" t="s">
        <v>877</v>
      </c>
      <c r="AK99" s="2" t="s">
        <v>876</v>
      </c>
      <c r="AL99" s="2" t="s">
        <v>4</v>
      </c>
      <c r="AM99" s="2" t="s">
        <v>446</v>
      </c>
      <c r="AN99" s="2"/>
      <c r="AO99" s="2"/>
      <c r="AP99" s="2" t="s">
        <v>551</v>
      </c>
      <c r="AQ99" s="2" t="s">
        <v>875</v>
      </c>
      <c r="AR99" s="2"/>
      <c r="AS99" s="2"/>
      <c r="AT99" s="2">
        <v>3</v>
      </c>
      <c r="AU99" s="2">
        <v>5</v>
      </c>
      <c r="AV99" s="2" t="s">
        <v>874</v>
      </c>
    </row>
    <row r="100" spans="1:48" x14ac:dyDescent="0.4">
      <c r="A100" t="str">
        <f t="shared" si="27"/>
        <v>|EMN|無色|20|13/13|《[[約束された終末、エムラクール]]》|</v>
      </c>
      <c r="B100" t="s">
        <v>16</v>
      </c>
      <c r="C100" t="str">
        <f t="shared" si="29"/>
        <v>EMN</v>
      </c>
      <c r="D100">
        <f>IF(AF100="","",VLOOKUP(C100,[1]tnpl!$Z$1:$AA$11,2,TRUE))</f>
        <v>5</v>
      </c>
      <c r="E100" t="s">
        <v>16</v>
      </c>
      <c r="F100" t="str">
        <f t="shared" si="30"/>
        <v>無色</v>
      </c>
      <c r="G100">
        <f>IF(AG100="","",VLOOKUP(F100,[1]tnpl!$X$1:$Y$16,2,TRUE))</f>
        <v>16</v>
      </c>
      <c r="H100" t="s">
        <v>16</v>
      </c>
      <c r="I100">
        <f t="shared" si="31"/>
        <v>20</v>
      </c>
      <c r="J100" t="s">
        <v>16</v>
      </c>
      <c r="K100">
        <f t="shared" si="32"/>
        <v>13</v>
      </c>
      <c r="L100">
        <f t="shared" si="33"/>
        <v>13</v>
      </c>
      <c r="M100" t="str">
        <f t="shared" si="34"/>
        <v>13/13</v>
      </c>
      <c r="P100" t="s">
        <v>11</v>
      </c>
      <c r="Q100" t="s">
        <v>32</v>
      </c>
      <c r="R100" t="str">
        <f t="shared" si="41"/>
        <v>約束された終末、エムラクール</v>
      </c>
      <c r="T100" t="s">
        <v>12</v>
      </c>
      <c r="U100" t="s">
        <v>11</v>
      </c>
      <c r="Y100" s="11" t="s">
        <v>870</v>
      </c>
      <c r="Z100" t="str">
        <f t="shared" si="36"/>
        <v>飛行</v>
      </c>
      <c r="AA100" t="str">
        <f t="shared" si="37"/>
        <v/>
      </c>
      <c r="AB100" t="str">
        <f t="shared" si="38"/>
        <v/>
      </c>
      <c r="AC100" t="str">
        <f>IF(ISERR(SEARCH("得",Y100,1)),"","得る")</f>
        <v/>
      </c>
      <c r="AD100" t="b">
        <f t="shared" si="28"/>
        <v>0</v>
      </c>
      <c r="AE100" s="2"/>
      <c r="AF100" s="2" t="s">
        <v>9</v>
      </c>
      <c r="AG100" s="2" t="s">
        <v>50</v>
      </c>
      <c r="AH100" s="2" t="s">
        <v>280</v>
      </c>
      <c r="AI100" s="2">
        <v>20</v>
      </c>
      <c r="AJ100" s="2" t="s">
        <v>873</v>
      </c>
      <c r="AK100" s="2" t="s">
        <v>872</v>
      </c>
      <c r="AL100" s="2" t="s">
        <v>4</v>
      </c>
      <c r="AM100" s="2" t="s">
        <v>404</v>
      </c>
      <c r="AN100" s="2"/>
      <c r="AO100" s="2"/>
      <c r="AP100" s="2" t="s">
        <v>818</v>
      </c>
      <c r="AQ100" s="2" t="s">
        <v>871</v>
      </c>
      <c r="AR100" s="2"/>
      <c r="AS100" s="2"/>
      <c r="AT100" s="2">
        <v>13</v>
      </c>
      <c r="AU100" s="2">
        <v>13</v>
      </c>
      <c r="AV100" s="2" t="s">
        <v>870</v>
      </c>
    </row>
    <row r="101" spans="1:48" x14ac:dyDescent="0.4">
      <c r="V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</row>
    <row r="102" spans="1:48" x14ac:dyDescent="0.4">
      <c r="A102" t="s">
        <v>76</v>
      </c>
    </row>
    <row r="103" spans="1:48" x14ac:dyDescent="0.4">
      <c r="A103" t="str">
        <f t="shared" ref="A103:A135" si="42">B103&amp;C103&amp;E103&amp;F103&amp;H103&amp;I103&amp;J103&amp;M103&amp;O103&amp;P103&amp;Q103&amp;R103&amp;S103&amp;T103&amp;U103&amp;V103&amp;W103&amp;X103</f>
        <v>|LEFT:50|LEFT:50|LEFT:50|LEFT:50|LEFT:500|c</v>
      </c>
      <c r="B103" t="s">
        <v>16</v>
      </c>
      <c r="C103" t="s">
        <v>28</v>
      </c>
      <c r="E103" t="s">
        <v>16</v>
      </c>
      <c r="F103" t="s">
        <v>28</v>
      </c>
      <c r="H103" t="s">
        <v>16</v>
      </c>
      <c r="I103" t="s">
        <v>28</v>
      </c>
      <c r="J103" t="s">
        <v>16</v>
      </c>
      <c r="M103" t="s">
        <v>28</v>
      </c>
      <c r="P103" t="s">
        <v>11</v>
      </c>
      <c r="R103" t="s">
        <v>26</v>
      </c>
      <c r="U103" t="s">
        <v>11</v>
      </c>
      <c r="V103" t="s">
        <v>25</v>
      </c>
    </row>
    <row r="104" spans="1:48" x14ac:dyDescent="0.4">
      <c r="A104" t="str">
        <f t="shared" si="42"/>
        <v>|セット|色|コスト|P/T|カード名|</v>
      </c>
      <c r="B104" t="s">
        <v>16</v>
      </c>
      <c r="C104" t="s">
        <v>24</v>
      </c>
      <c r="E104" t="s">
        <v>16</v>
      </c>
      <c r="F104" t="s">
        <v>23</v>
      </c>
      <c r="H104" t="s">
        <v>16</v>
      </c>
      <c r="I104" t="s">
        <v>22</v>
      </c>
      <c r="J104" t="s">
        <v>16</v>
      </c>
      <c r="K104" t="s">
        <v>21</v>
      </c>
      <c r="L104" t="s">
        <v>20</v>
      </c>
      <c r="M104" t="str">
        <f>K104&amp;"/"&amp;L104</f>
        <v>P/T</v>
      </c>
      <c r="P104" t="s">
        <v>11</v>
      </c>
      <c r="R104" t="s">
        <v>18</v>
      </c>
      <c r="U104" t="s">
        <v>11</v>
      </c>
      <c r="AD104" t="b">
        <f t="shared" ref="AD104:AD135" si="43">OR(AB104="与える",AC104="得る")</f>
        <v>0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 x14ac:dyDescent="0.4">
      <c r="A105" t="str">
        <f t="shared" si="42"/>
        <v>|KLD|白|6|1/2|《[[渦跡の鷹]]》|</v>
      </c>
      <c r="B105" t="s">
        <v>16</v>
      </c>
      <c r="C105" t="str">
        <f t="shared" ref="C105:C135" si="44">AF105</f>
        <v>KLD</v>
      </c>
      <c r="D105">
        <f>IF(AF105="","",VLOOKUP(C105,[1]tnpl!$Z$1:$AA$11,2,TRUE))</f>
        <v>6</v>
      </c>
      <c r="E105" t="s">
        <v>16</v>
      </c>
      <c r="F105" t="str">
        <f t="shared" ref="F105:F135" si="45">AG105</f>
        <v>白</v>
      </c>
      <c r="G105">
        <f>IF(AG105="","",VLOOKUP(F105,[1]tnpl!$X$1:$Y$16,2,TRUE))</f>
        <v>1</v>
      </c>
      <c r="H105" t="s">
        <v>16</v>
      </c>
      <c r="I105">
        <f t="shared" ref="I105:I135" si="46">AI105</f>
        <v>6</v>
      </c>
      <c r="J105" t="s">
        <v>16</v>
      </c>
      <c r="K105">
        <f t="shared" ref="K105:K135" si="47">AT105</f>
        <v>1</v>
      </c>
      <c r="L105">
        <f t="shared" ref="L105:L135" si="48">AU105</f>
        <v>2</v>
      </c>
      <c r="M105" t="str">
        <f t="shared" ref="M105:M135" si="49">IF(AL105="クリーチャー",K105&amp;"/"&amp;L105,"")</f>
        <v>1/2</v>
      </c>
      <c r="P105" t="s">
        <v>11</v>
      </c>
      <c r="Q105" t="s">
        <v>32</v>
      </c>
      <c r="R105" t="str">
        <f t="shared" ref="R105:R135" si="50">AJ105</f>
        <v>渦跡の鷹</v>
      </c>
      <c r="T105" t="s">
        <v>12</v>
      </c>
      <c r="U105" t="s">
        <v>11</v>
      </c>
      <c r="Y105" s="11" t="s">
        <v>648</v>
      </c>
      <c r="Z105" t="str">
        <f t="shared" ref="Z105:Z135" si="51">IF(SEARCH("飛",Y105,1)&lt;10,"飛行","")</f>
        <v>飛行</v>
      </c>
      <c r="AA105" t="str">
        <f t="shared" ref="AA105:AA135" si="52">IF(ISERR(SEARCH("召",Y105,1)),"","召喚")</f>
        <v/>
      </c>
      <c r="AB105" t="str">
        <f t="shared" ref="AB105:AB119" si="53">IF(ISERR(SEARCH("与",Y105,1)),"","与える")</f>
        <v/>
      </c>
      <c r="AC105" t="str">
        <f t="shared" ref="AC105:AC117" si="54">IF(ISERR(SEARCH("得",Y105,1)),"","得る")</f>
        <v>得る</v>
      </c>
      <c r="AD105" t="b">
        <f t="shared" si="43"/>
        <v>1</v>
      </c>
      <c r="AE105" s="2"/>
      <c r="AF105" s="2" t="s">
        <v>51</v>
      </c>
      <c r="AG105" s="2" t="s">
        <v>37</v>
      </c>
      <c r="AH105" s="2" t="s">
        <v>276</v>
      </c>
      <c r="AI105" s="2">
        <v>6</v>
      </c>
      <c r="AJ105" s="2" t="s">
        <v>650</v>
      </c>
      <c r="AK105" s="2" t="s">
        <v>649</v>
      </c>
      <c r="AL105" s="2" t="s">
        <v>4</v>
      </c>
      <c r="AM105" s="2" t="s">
        <v>325</v>
      </c>
      <c r="AN105" s="2"/>
      <c r="AO105" s="2"/>
      <c r="AP105" s="2" t="s">
        <v>551</v>
      </c>
      <c r="AQ105" s="2" t="s">
        <v>776</v>
      </c>
      <c r="AR105" s="2" t="s">
        <v>869</v>
      </c>
      <c r="AS105" s="2"/>
      <c r="AT105" s="2">
        <v>1</v>
      </c>
      <c r="AU105" s="2">
        <v>2</v>
      </c>
      <c r="AV105" s="2" t="s">
        <v>648</v>
      </c>
    </row>
    <row r="106" spans="1:48" x14ac:dyDescent="0.4">
      <c r="A106" t="str">
        <f t="shared" si="42"/>
        <v>|KLD|白|5|2/1|《[[プロペラの先駆者]]》|</v>
      </c>
      <c r="B106" t="s">
        <v>16</v>
      </c>
      <c r="C106" t="str">
        <f t="shared" si="44"/>
        <v>KLD</v>
      </c>
      <c r="D106">
        <f>IF(AF106="","",VLOOKUP(C106,[1]tnpl!$Z$1:$AA$11,2,TRUE))</f>
        <v>6</v>
      </c>
      <c r="E106" t="s">
        <v>16</v>
      </c>
      <c r="F106" t="str">
        <f t="shared" si="45"/>
        <v>白</v>
      </c>
      <c r="G106">
        <f>IF(AG106="","",VLOOKUP(F106,[1]tnpl!$X$1:$Y$16,2,TRUE))</f>
        <v>1</v>
      </c>
      <c r="H106" t="s">
        <v>16</v>
      </c>
      <c r="I106">
        <f t="shared" si="46"/>
        <v>5</v>
      </c>
      <c r="J106" t="s">
        <v>16</v>
      </c>
      <c r="K106">
        <f t="shared" si="47"/>
        <v>2</v>
      </c>
      <c r="L106">
        <f t="shared" si="48"/>
        <v>1</v>
      </c>
      <c r="M106" t="str">
        <f t="shared" si="49"/>
        <v>2/1</v>
      </c>
      <c r="P106" t="s">
        <v>11</v>
      </c>
      <c r="Q106" t="s">
        <v>32</v>
      </c>
      <c r="R106" t="str">
        <f t="shared" si="50"/>
        <v>プロペラの先駆者</v>
      </c>
      <c r="T106" t="s">
        <v>12</v>
      </c>
      <c r="U106" t="s">
        <v>11</v>
      </c>
      <c r="Y106" s="11" t="s">
        <v>865</v>
      </c>
      <c r="Z106" t="str">
        <f t="shared" si="51"/>
        <v>飛行</v>
      </c>
      <c r="AA106" t="str">
        <f t="shared" si="52"/>
        <v/>
      </c>
      <c r="AB106" t="str">
        <f t="shared" si="53"/>
        <v/>
      </c>
      <c r="AC106" t="str">
        <f t="shared" si="54"/>
        <v/>
      </c>
      <c r="AD106" t="b">
        <f t="shared" si="43"/>
        <v>0</v>
      </c>
      <c r="AE106" s="2"/>
      <c r="AF106" s="2" t="s">
        <v>51</v>
      </c>
      <c r="AG106" s="2" t="s">
        <v>37</v>
      </c>
      <c r="AH106" s="2" t="s">
        <v>276</v>
      </c>
      <c r="AI106" s="2">
        <v>5</v>
      </c>
      <c r="AJ106" s="2" t="s">
        <v>868</v>
      </c>
      <c r="AK106" s="2" t="s">
        <v>867</v>
      </c>
      <c r="AL106" s="2" t="s">
        <v>4</v>
      </c>
      <c r="AM106" s="2" t="s">
        <v>371</v>
      </c>
      <c r="AN106" s="2" t="s">
        <v>791</v>
      </c>
      <c r="AO106" s="2"/>
      <c r="AP106" s="2" t="s">
        <v>551</v>
      </c>
      <c r="AQ106" s="2" t="s">
        <v>866</v>
      </c>
      <c r="AR106" s="2"/>
      <c r="AS106" s="2"/>
      <c r="AT106" s="2">
        <v>2</v>
      </c>
      <c r="AU106" s="2">
        <v>1</v>
      </c>
      <c r="AV106" s="2" t="s">
        <v>865</v>
      </c>
    </row>
    <row r="107" spans="1:48" x14ac:dyDescent="0.4">
      <c r="A107" t="str">
        <f t="shared" si="42"/>
        <v>|KLD|白|12|3/4|《[[空中対応員]]》|</v>
      </c>
      <c r="B107" t="s">
        <v>16</v>
      </c>
      <c r="C107" t="str">
        <f t="shared" si="44"/>
        <v>KLD</v>
      </c>
      <c r="D107">
        <f>IF(AF107="","",VLOOKUP(C107,[1]tnpl!$Z$1:$AA$11,2,TRUE))</f>
        <v>6</v>
      </c>
      <c r="E107" t="s">
        <v>16</v>
      </c>
      <c r="F107" t="str">
        <f t="shared" si="45"/>
        <v>白</v>
      </c>
      <c r="G107">
        <f>IF(AG107="","",VLOOKUP(F107,[1]tnpl!$X$1:$Y$16,2,TRUE))</f>
        <v>1</v>
      </c>
      <c r="H107" t="s">
        <v>16</v>
      </c>
      <c r="I107">
        <f t="shared" si="46"/>
        <v>12</v>
      </c>
      <c r="J107" t="s">
        <v>16</v>
      </c>
      <c r="K107">
        <f t="shared" si="47"/>
        <v>3</v>
      </c>
      <c r="L107">
        <f t="shared" si="48"/>
        <v>4</v>
      </c>
      <c r="M107" t="str">
        <f t="shared" si="49"/>
        <v>3/4</v>
      </c>
      <c r="P107" t="s">
        <v>11</v>
      </c>
      <c r="Q107" t="s">
        <v>32</v>
      </c>
      <c r="R107" t="str">
        <f t="shared" si="50"/>
        <v>空中対応員</v>
      </c>
      <c r="T107" t="s">
        <v>12</v>
      </c>
      <c r="U107" t="s">
        <v>11</v>
      </c>
      <c r="Y107" s="11" t="s">
        <v>393</v>
      </c>
      <c r="Z107" t="str">
        <f t="shared" si="51"/>
        <v>飛行</v>
      </c>
      <c r="AA107" t="str">
        <f t="shared" si="52"/>
        <v/>
      </c>
      <c r="AB107" t="str">
        <f t="shared" si="53"/>
        <v/>
      </c>
      <c r="AC107" t="str">
        <f t="shared" si="54"/>
        <v/>
      </c>
      <c r="AD107" t="b">
        <f t="shared" si="43"/>
        <v>0</v>
      </c>
      <c r="AE107" s="2"/>
      <c r="AF107" s="2" t="s">
        <v>51</v>
      </c>
      <c r="AG107" s="2" t="s">
        <v>37</v>
      </c>
      <c r="AH107" s="2" t="s">
        <v>272</v>
      </c>
      <c r="AI107" s="2">
        <v>12</v>
      </c>
      <c r="AJ107" s="2" t="s">
        <v>399</v>
      </c>
      <c r="AK107" s="2" t="s">
        <v>398</v>
      </c>
      <c r="AL107" s="2" t="s">
        <v>4</v>
      </c>
      <c r="AM107" s="2" t="s">
        <v>397</v>
      </c>
      <c r="AN107" s="2" t="s">
        <v>396</v>
      </c>
      <c r="AO107" s="2"/>
      <c r="AP107" s="2" t="s">
        <v>393</v>
      </c>
      <c r="AQ107" s="2"/>
      <c r="AR107" s="2"/>
      <c r="AS107" s="2"/>
      <c r="AT107" s="2">
        <v>3</v>
      </c>
      <c r="AU107" s="2">
        <v>4</v>
      </c>
      <c r="AV107" s="2" t="s">
        <v>393</v>
      </c>
    </row>
    <row r="108" spans="1:48" x14ac:dyDescent="0.4">
      <c r="A108" t="str">
        <f t="shared" si="42"/>
        <v>|KLD|白|14|8/8|《[[霊気嵐のロック]]》|</v>
      </c>
      <c r="B108" t="s">
        <v>16</v>
      </c>
      <c r="C108" t="str">
        <f t="shared" si="44"/>
        <v>KLD</v>
      </c>
      <c r="D108">
        <f>IF(AF108="","",VLOOKUP(C108,[1]tnpl!$Z$1:$AA$11,2,TRUE))</f>
        <v>6</v>
      </c>
      <c r="E108" t="s">
        <v>16</v>
      </c>
      <c r="F108" t="str">
        <f t="shared" si="45"/>
        <v>白</v>
      </c>
      <c r="G108">
        <f>IF(AG108="","",VLOOKUP(F108,[1]tnpl!$X$1:$Y$16,2,TRUE))</f>
        <v>1</v>
      </c>
      <c r="H108" t="s">
        <v>16</v>
      </c>
      <c r="I108">
        <f t="shared" si="46"/>
        <v>14</v>
      </c>
      <c r="J108" t="s">
        <v>16</v>
      </c>
      <c r="K108">
        <f t="shared" si="47"/>
        <v>8</v>
      </c>
      <c r="L108">
        <f t="shared" si="48"/>
        <v>8</v>
      </c>
      <c r="M108" t="str">
        <f t="shared" si="49"/>
        <v>8/8</v>
      </c>
      <c r="P108" t="s">
        <v>11</v>
      </c>
      <c r="Q108" t="s">
        <v>32</v>
      </c>
      <c r="R108" t="str">
        <f t="shared" si="50"/>
        <v>霊気嵐のロック</v>
      </c>
      <c r="T108" t="s">
        <v>12</v>
      </c>
      <c r="U108" t="s">
        <v>11</v>
      </c>
      <c r="Y108" s="11" t="s">
        <v>860</v>
      </c>
      <c r="Z108" t="str">
        <f t="shared" si="51"/>
        <v>飛行</v>
      </c>
      <c r="AA108" t="str">
        <f t="shared" si="52"/>
        <v/>
      </c>
      <c r="AB108" t="str">
        <f t="shared" si="53"/>
        <v/>
      </c>
      <c r="AC108" t="str">
        <f t="shared" si="54"/>
        <v/>
      </c>
      <c r="AD108" t="b">
        <f t="shared" si="43"/>
        <v>0</v>
      </c>
      <c r="AE108" s="2"/>
      <c r="AF108" s="2" t="s">
        <v>51</v>
      </c>
      <c r="AG108" s="2" t="s">
        <v>37</v>
      </c>
      <c r="AH108" s="2" t="s">
        <v>280</v>
      </c>
      <c r="AI108" s="2">
        <v>14</v>
      </c>
      <c r="AJ108" s="2" t="s">
        <v>864</v>
      </c>
      <c r="AK108" s="2" t="s">
        <v>863</v>
      </c>
      <c r="AL108" s="2" t="s">
        <v>4</v>
      </c>
      <c r="AM108" s="2" t="s">
        <v>325</v>
      </c>
      <c r="AN108" s="2"/>
      <c r="AO108" s="2"/>
      <c r="AP108" s="2" t="s">
        <v>551</v>
      </c>
      <c r="AQ108" s="2" t="s">
        <v>862</v>
      </c>
      <c r="AR108" s="2" t="s">
        <v>861</v>
      </c>
      <c r="AS108" s="2"/>
      <c r="AT108" s="2">
        <v>8</v>
      </c>
      <c r="AU108" s="2">
        <v>8</v>
      </c>
      <c r="AV108" s="2" t="s">
        <v>860</v>
      </c>
    </row>
    <row r="109" spans="1:48" x14ac:dyDescent="0.4">
      <c r="A109" t="str">
        <f t="shared" si="42"/>
        <v>|KLD|白|18|8/8|《[[発明の天使]]》|</v>
      </c>
      <c r="B109" t="s">
        <v>16</v>
      </c>
      <c r="C109" t="str">
        <f t="shared" si="44"/>
        <v>KLD</v>
      </c>
      <c r="D109">
        <f>IF(AF109="","",VLOOKUP(C109,[1]tnpl!$Z$1:$AA$11,2,TRUE))</f>
        <v>6</v>
      </c>
      <c r="E109" t="s">
        <v>16</v>
      </c>
      <c r="F109" t="str">
        <f t="shared" si="45"/>
        <v>白</v>
      </c>
      <c r="G109">
        <f>IF(AG109="","",VLOOKUP(F109,[1]tnpl!$X$1:$Y$16,2,TRUE))</f>
        <v>1</v>
      </c>
      <c r="H109" t="s">
        <v>16</v>
      </c>
      <c r="I109">
        <f t="shared" si="46"/>
        <v>18</v>
      </c>
      <c r="J109" t="s">
        <v>16</v>
      </c>
      <c r="K109">
        <f t="shared" si="47"/>
        <v>8</v>
      </c>
      <c r="L109">
        <f t="shared" si="48"/>
        <v>8</v>
      </c>
      <c r="M109" t="str">
        <f t="shared" si="49"/>
        <v>8/8</v>
      </c>
      <c r="P109" t="s">
        <v>11</v>
      </c>
      <c r="Q109" t="s">
        <v>32</v>
      </c>
      <c r="R109" t="str">
        <f t="shared" si="50"/>
        <v>発明の天使</v>
      </c>
      <c r="T109" t="s">
        <v>12</v>
      </c>
      <c r="U109" t="s">
        <v>11</v>
      </c>
      <c r="Y109" s="11" t="s">
        <v>390</v>
      </c>
      <c r="Z109" t="str">
        <f t="shared" si="51"/>
        <v>飛行</v>
      </c>
      <c r="AA109" t="str">
        <f t="shared" si="52"/>
        <v/>
      </c>
      <c r="AB109" t="str">
        <f t="shared" si="53"/>
        <v/>
      </c>
      <c r="AC109" t="str">
        <f t="shared" si="54"/>
        <v/>
      </c>
      <c r="AD109" t="b">
        <f t="shared" si="43"/>
        <v>0</v>
      </c>
      <c r="AE109" s="2"/>
      <c r="AF109" s="2" t="s">
        <v>51</v>
      </c>
      <c r="AG109" s="2" t="s">
        <v>37</v>
      </c>
      <c r="AH109" s="2" t="s">
        <v>280</v>
      </c>
      <c r="AI109" s="2">
        <v>18</v>
      </c>
      <c r="AJ109" s="2" t="s">
        <v>395</v>
      </c>
      <c r="AK109" s="2" t="s">
        <v>394</v>
      </c>
      <c r="AL109" s="2" t="s">
        <v>4</v>
      </c>
      <c r="AM109" s="2" t="s">
        <v>351</v>
      </c>
      <c r="AN109" s="2"/>
      <c r="AO109" s="2"/>
      <c r="AP109" s="2" t="s">
        <v>393</v>
      </c>
      <c r="AQ109" s="2" t="s">
        <v>392</v>
      </c>
      <c r="AR109" s="2" t="s">
        <v>391</v>
      </c>
      <c r="AS109" s="2"/>
      <c r="AT109" s="2">
        <v>8</v>
      </c>
      <c r="AU109" s="2">
        <v>8</v>
      </c>
      <c r="AV109" s="2" t="s">
        <v>390</v>
      </c>
    </row>
    <row r="110" spans="1:48" x14ac:dyDescent="0.4">
      <c r="A110" t="str">
        <f t="shared" si="42"/>
        <v>|KLD|青|6|2/2|《[[風のドレイク]]》|</v>
      </c>
      <c r="B110" t="s">
        <v>16</v>
      </c>
      <c r="C110" t="str">
        <f t="shared" si="44"/>
        <v>KLD</v>
      </c>
      <c r="D110">
        <f>IF(AF110="","",VLOOKUP(C110,[1]tnpl!$Z$1:$AA$11,2,TRUE))</f>
        <v>6</v>
      </c>
      <c r="E110" t="s">
        <v>16</v>
      </c>
      <c r="F110" t="str">
        <f t="shared" si="45"/>
        <v>青</v>
      </c>
      <c r="G110">
        <f>IF(AG110="","",VLOOKUP(F110,[1]tnpl!$X$1:$Y$16,2,TRUE))</f>
        <v>2</v>
      </c>
      <c r="H110" t="s">
        <v>16</v>
      </c>
      <c r="I110">
        <f t="shared" si="46"/>
        <v>6</v>
      </c>
      <c r="J110" t="s">
        <v>16</v>
      </c>
      <c r="K110">
        <f t="shared" si="47"/>
        <v>2</v>
      </c>
      <c r="L110">
        <f t="shared" si="48"/>
        <v>2</v>
      </c>
      <c r="M110" t="str">
        <f t="shared" si="49"/>
        <v>2/2</v>
      </c>
      <c r="P110" t="s">
        <v>11</v>
      </c>
      <c r="Q110" t="s">
        <v>32</v>
      </c>
      <c r="R110" t="str">
        <f t="shared" si="50"/>
        <v>風のドレイク</v>
      </c>
      <c r="T110" t="s">
        <v>12</v>
      </c>
      <c r="U110" t="s">
        <v>11</v>
      </c>
      <c r="Y110" s="11" t="s">
        <v>551</v>
      </c>
      <c r="Z110" t="str">
        <f t="shared" si="51"/>
        <v>飛行</v>
      </c>
      <c r="AA110" t="str">
        <f t="shared" si="52"/>
        <v/>
      </c>
      <c r="AB110" t="str">
        <f t="shared" si="53"/>
        <v/>
      </c>
      <c r="AC110" t="str">
        <f t="shared" si="54"/>
        <v/>
      </c>
      <c r="AD110" t="b">
        <f t="shared" si="43"/>
        <v>0</v>
      </c>
      <c r="AE110" s="2"/>
      <c r="AF110" s="2" t="s">
        <v>51</v>
      </c>
      <c r="AG110" s="2" t="s">
        <v>42</v>
      </c>
      <c r="AH110" s="2" t="s">
        <v>276</v>
      </c>
      <c r="AI110" s="2">
        <v>6</v>
      </c>
      <c r="AJ110" s="2" t="s">
        <v>859</v>
      </c>
      <c r="AK110" s="2" t="s">
        <v>858</v>
      </c>
      <c r="AL110" s="2" t="s">
        <v>4</v>
      </c>
      <c r="AM110" s="2" t="s">
        <v>684</v>
      </c>
      <c r="AN110" s="2"/>
      <c r="AO110" s="2"/>
      <c r="AP110" s="2" t="s">
        <v>551</v>
      </c>
      <c r="AQ110" s="2"/>
      <c r="AR110" s="2"/>
      <c r="AS110" s="2"/>
      <c r="AT110" s="2">
        <v>2</v>
      </c>
      <c r="AU110" s="2">
        <v>2</v>
      </c>
      <c r="AV110" s="2" t="s">
        <v>551</v>
      </c>
    </row>
    <row r="111" spans="1:48" x14ac:dyDescent="0.4">
      <c r="A111" t="str">
        <f t="shared" si="42"/>
        <v>|KLD|青|10|3/5|《[[試験飛行士]]》|</v>
      </c>
      <c r="B111" t="s">
        <v>16</v>
      </c>
      <c r="C111" t="str">
        <f t="shared" si="44"/>
        <v>KLD</v>
      </c>
      <c r="D111">
        <f>IF(AF111="","",VLOOKUP(C111,[1]tnpl!$Z$1:$AA$11,2,TRUE))</f>
        <v>6</v>
      </c>
      <c r="E111" t="s">
        <v>16</v>
      </c>
      <c r="F111" t="str">
        <f t="shared" si="45"/>
        <v>青</v>
      </c>
      <c r="G111">
        <f>IF(AG111="","",VLOOKUP(F111,[1]tnpl!$X$1:$Y$16,2,TRUE))</f>
        <v>2</v>
      </c>
      <c r="H111" t="s">
        <v>16</v>
      </c>
      <c r="I111">
        <f t="shared" si="46"/>
        <v>10</v>
      </c>
      <c r="J111" t="s">
        <v>16</v>
      </c>
      <c r="K111">
        <f t="shared" si="47"/>
        <v>3</v>
      </c>
      <c r="L111">
        <f t="shared" si="48"/>
        <v>5</v>
      </c>
      <c r="M111" t="str">
        <f t="shared" si="49"/>
        <v>3/5</v>
      </c>
      <c r="P111" t="s">
        <v>11</v>
      </c>
      <c r="Q111" t="s">
        <v>32</v>
      </c>
      <c r="R111" t="str">
        <f t="shared" si="50"/>
        <v>試験飛行士</v>
      </c>
      <c r="T111" t="s">
        <v>12</v>
      </c>
      <c r="U111" t="s">
        <v>11</v>
      </c>
      <c r="Y111" s="11" t="s">
        <v>548</v>
      </c>
      <c r="Z111" t="str">
        <f t="shared" si="51"/>
        <v>飛行</v>
      </c>
      <c r="AA111" t="str">
        <f t="shared" si="52"/>
        <v>召喚</v>
      </c>
      <c r="AB111" t="str">
        <f t="shared" si="53"/>
        <v/>
      </c>
      <c r="AC111" t="str">
        <f t="shared" si="54"/>
        <v/>
      </c>
      <c r="AD111" t="b">
        <f t="shared" si="43"/>
        <v>0</v>
      </c>
      <c r="AE111" s="2"/>
      <c r="AF111" s="2" t="s">
        <v>51</v>
      </c>
      <c r="AG111" s="2" t="s">
        <v>42</v>
      </c>
      <c r="AH111" s="2" t="s">
        <v>272</v>
      </c>
      <c r="AI111" s="2">
        <v>10</v>
      </c>
      <c r="AJ111" s="2" t="s">
        <v>550</v>
      </c>
      <c r="AK111" s="2" t="s">
        <v>549</v>
      </c>
      <c r="AL111" s="2" t="s">
        <v>4</v>
      </c>
      <c r="AM111" s="2" t="s">
        <v>371</v>
      </c>
      <c r="AN111" s="2" t="s">
        <v>791</v>
      </c>
      <c r="AO111" s="2"/>
      <c r="AP111" s="2" t="s">
        <v>551</v>
      </c>
      <c r="AQ111" s="2" t="s">
        <v>528</v>
      </c>
      <c r="AR111" s="2"/>
      <c r="AS111" s="2"/>
      <c r="AT111" s="2">
        <v>3</v>
      </c>
      <c r="AU111" s="2">
        <v>5</v>
      </c>
      <c r="AV111" s="2" t="s">
        <v>548</v>
      </c>
    </row>
    <row r="112" spans="1:48" x14ac:dyDescent="0.4">
      <c r="A112" t="str">
        <f t="shared" si="42"/>
        <v>|KLD|青|9|3/5|《[[光り物集めの鶴]]》|</v>
      </c>
      <c r="B112" t="s">
        <v>16</v>
      </c>
      <c r="C112" t="str">
        <f t="shared" si="44"/>
        <v>KLD</v>
      </c>
      <c r="D112">
        <f>IF(AF112="","",VLOOKUP(C112,[1]tnpl!$Z$1:$AA$11,2,TRUE))</f>
        <v>6</v>
      </c>
      <c r="E112" t="s">
        <v>16</v>
      </c>
      <c r="F112" t="str">
        <f t="shared" si="45"/>
        <v>青</v>
      </c>
      <c r="G112">
        <f>IF(AG112="","",VLOOKUP(F112,[1]tnpl!$X$1:$Y$16,2,TRUE))</f>
        <v>2</v>
      </c>
      <c r="H112" t="s">
        <v>16</v>
      </c>
      <c r="I112">
        <f t="shared" si="46"/>
        <v>9</v>
      </c>
      <c r="J112" t="s">
        <v>16</v>
      </c>
      <c r="K112">
        <f t="shared" si="47"/>
        <v>3</v>
      </c>
      <c r="L112">
        <f t="shared" si="48"/>
        <v>5</v>
      </c>
      <c r="M112" t="str">
        <f t="shared" si="49"/>
        <v>3/5</v>
      </c>
      <c r="P112" t="s">
        <v>11</v>
      </c>
      <c r="Q112" t="s">
        <v>32</v>
      </c>
      <c r="R112" t="str">
        <f t="shared" si="50"/>
        <v>光り物集めの鶴</v>
      </c>
      <c r="T112" t="s">
        <v>12</v>
      </c>
      <c r="U112" t="s">
        <v>11</v>
      </c>
      <c r="Y112" s="11" t="s">
        <v>854</v>
      </c>
      <c r="Z112" t="str">
        <f t="shared" si="51"/>
        <v>飛行</v>
      </c>
      <c r="AA112" t="str">
        <f t="shared" si="52"/>
        <v/>
      </c>
      <c r="AB112" t="str">
        <f t="shared" si="53"/>
        <v/>
      </c>
      <c r="AC112" t="str">
        <f t="shared" si="54"/>
        <v/>
      </c>
      <c r="AD112" t="b">
        <f t="shared" si="43"/>
        <v>0</v>
      </c>
      <c r="AE112" s="2"/>
      <c r="AF112" s="2" t="s">
        <v>51</v>
      </c>
      <c r="AG112" s="2" t="s">
        <v>42</v>
      </c>
      <c r="AH112" s="2" t="s">
        <v>272</v>
      </c>
      <c r="AI112" s="2">
        <v>9</v>
      </c>
      <c r="AJ112" s="2" t="s">
        <v>857</v>
      </c>
      <c r="AK112" s="2" t="s">
        <v>856</v>
      </c>
      <c r="AL112" s="2" t="s">
        <v>4</v>
      </c>
      <c r="AM112" s="2" t="s">
        <v>325</v>
      </c>
      <c r="AN112" s="2"/>
      <c r="AO112" s="2"/>
      <c r="AP112" s="2" t="s">
        <v>551</v>
      </c>
      <c r="AQ112" s="2" t="s">
        <v>855</v>
      </c>
      <c r="AR112" s="2"/>
      <c r="AS112" s="2"/>
      <c r="AT112" s="2">
        <v>3</v>
      </c>
      <c r="AU112" s="2">
        <v>5</v>
      </c>
      <c r="AV112" s="2" t="s">
        <v>854</v>
      </c>
    </row>
    <row r="113" spans="1:48" x14ac:dyDescent="0.4">
      <c r="A113" t="str">
        <f t="shared" si="42"/>
        <v>|KLD|青|9|4/3|《[[ヒレナガ空鯨]]》|</v>
      </c>
      <c r="B113" t="s">
        <v>16</v>
      </c>
      <c r="C113" t="str">
        <f t="shared" si="44"/>
        <v>KLD</v>
      </c>
      <c r="D113">
        <f>IF(AF113="","",VLOOKUP(C113,[1]tnpl!$Z$1:$AA$11,2,TRUE))</f>
        <v>6</v>
      </c>
      <c r="E113" t="s">
        <v>16</v>
      </c>
      <c r="F113" t="str">
        <f t="shared" si="45"/>
        <v>青</v>
      </c>
      <c r="G113">
        <f>IF(AG113="","",VLOOKUP(F113,[1]tnpl!$X$1:$Y$16,2,TRUE))</f>
        <v>2</v>
      </c>
      <c r="H113" t="s">
        <v>16</v>
      </c>
      <c r="I113">
        <f t="shared" si="46"/>
        <v>9</v>
      </c>
      <c r="J113" t="s">
        <v>16</v>
      </c>
      <c r="K113">
        <f t="shared" si="47"/>
        <v>4</v>
      </c>
      <c r="L113">
        <f t="shared" si="48"/>
        <v>3</v>
      </c>
      <c r="M113" t="str">
        <f t="shared" si="49"/>
        <v>4/3</v>
      </c>
      <c r="P113" t="s">
        <v>11</v>
      </c>
      <c r="Q113" t="s">
        <v>32</v>
      </c>
      <c r="R113" t="str">
        <f t="shared" si="50"/>
        <v>ヒレナガ空鯨</v>
      </c>
      <c r="T113" t="s">
        <v>12</v>
      </c>
      <c r="U113" t="s">
        <v>11</v>
      </c>
      <c r="Y113" s="11" t="s">
        <v>67</v>
      </c>
      <c r="Z113" t="str">
        <f t="shared" si="51"/>
        <v>飛行</v>
      </c>
      <c r="AA113" t="str">
        <f t="shared" si="52"/>
        <v/>
      </c>
      <c r="AB113" t="str">
        <f t="shared" si="53"/>
        <v/>
      </c>
      <c r="AC113" t="str">
        <f t="shared" si="54"/>
        <v/>
      </c>
      <c r="AD113" t="b">
        <f t="shared" si="43"/>
        <v>0</v>
      </c>
      <c r="AE113" s="2"/>
      <c r="AF113" s="2" t="s">
        <v>51</v>
      </c>
      <c r="AG113" s="2" t="s">
        <v>42</v>
      </c>
      <c r="AH113" s="2" t="s">
        <v>272</v>
      </c>
      <c r="AI113" s="2">
        <v>9</v>
      </c>
      <c r="AJ113" s="2" t="s">
        <v>68</v>
      </c>
      <c r="AK113" s="2" t="s">
        <v>853</v>
      </c>
      <c r="AL113" s="2" t="s">
        <v>4</v>
      </c>
      <c r="AM113" s="2" t="s">
        <v>788</v>
      </c>
      <c r="AN113" s="2"/>
      <c r="AO113" s="2"/>
      <c r="AP113" s="2" t="s">
        <v>67</v>
      </c>
      <c r="AQ113" s="2"/>
      <c r="AR113" s="2"/>
      <c r="AS113" s="2"/>
      <c r="AT113" s="2">
        <v>4</v>
      </c>
      <c r="AU113" s="2">
        <v>3</v>
      </c>
      <c r="AV113" s="2" t="s">
        <v>67</v>
      </c>
    </row>
    <row r="114" spans="1:48" x14ac:dyDescent="0.4">
      <c r="A114" t="str">
        <f t="shared" si="42"/>
        <v>|KLD|青|18|6/6|《[[霊気烈風の古きもの]]》|</v>
      </c>
      <c r="B114" t="s">
        <v>16</v>
      </c>
      <c r="C114" t="str">
        <f t="shared" si="44"/>
        <v>KLD</v>
      </c>
      <c r="D114">
        <f>IF(AF114="","",VLOOKUP(C114,[1]tnpl!$Z$1:$AA$11,2,TRUE))</f>
        <v>6</v>
      </c>
      <c r="E114" t="s">
        <v>16</v>
      </c>
      <c r="F114" t="str">
        <f t="shared" si="45"/>
        <v>青</v>
      </c>
      <c r="G114">
        <f>IF(AG114="","",VLOOKUP(F114,[1]tnpl!$X$1:$Y$16,2,TRUE))</f>
        <v>2</v>
      </c>
      <c r="H114" t="s">
        <v>16</v>
      </c>
      <c r="I114">
        <f t="shared" si="46"/>
        <v>18</v>
      </c>
      <c r="J114" t="s">
        <v>16</v>
      </c>
      <c r="K114">
        <f t="shared" si="47"/>
        <v>6</v>
      </c>
      <c r="L114">
        <f t="shared" si="48"/>
        <v>6</v>
      </c>
      <c r="M114" t="str">
        <f t="shared" si="49"/>
        <v>6/6</v>
      </c>
      <c r="P114" t="s">
        <v>11</v>
      </c>
      <c r="Q114" t="s">
        <v>32</v>
      </c>
      <c r="R114" t="str">
        <f t="shared" si="50"/>
        <v>霊気烈風の古きもの</v>
      </c>
      <c r="T114" t="s">
        <v>12</v>
      </c>
      <c r="U114" t="s">
        <v>11</v>
      </c>
      <c r="Y114" s="11" t="s">
        <v>847</v>
      </c>
      <c r="Z114" t="str">
        <f t="shared" si="51"/>
        <v>飛行</v>
      </c>
      <c r="AA114" t="str">
        <f t="shared" si="52"/>
        <v/>
      </c>
      <c r="AB114" t="str">
        <f t="shared" si="53"/>
        <v/>
      </c>
      <c r="AC114" t="str">
        <f t="shared" si="54"/>
        <v/>
      </c>
      <c r="AD114" t="b">
        <f t="shared" si="43"/>
        <v>0</v>
      </c>
      <c r="AE114" s="2"/>
      <c r="AF114" s="2" t="s">
        <v>51</v>
      </c>
      <c r="AG114" s="2" t="s">
        <v>42</v>
      </c>
      <c r="AH114" s="2" t="s">
        <v>7</v>
      </c>
      <c r="AI114" s="2">
        <v>18</v>
      </c>
      <c r="AJ114" s="2" t="s">
        <v>852</v>
      </c>
      <c r="AK114" s="2" t="s">
        <v>851</v>
      </c>
      <c r="AL114" s="2" t="s">
        <v>4</v>
      </c>
      <c r="AM114" s="2" t="s">
        <v>850</v>
      </c>
      <c r="AN114" s="2"/>
      <c r="AO114" s="2"/>
      <c r="AP114" s="2" t="s">
        <v>551</v>
      </c>
      <c r="AQ114" s="2" t="s">
        <v>849</v>
      </c>
      <c r="AR114" s="2" t="s">
        <v>848</v>
      </c>
      <c r="AS114" s="2"/>
      <c r="AT114" s="2">
        <v>6</v>
      </c>
      <c r="AU114" s="2">
        <v>6</v>
      </c>
      <c r="AV114" s="2" t="s">
        <v>847</v>
      </c>
    </row>
    <row r="115" spans="1:48" x14ac:dyDescent="0.4">
      <c r="A115" t="str">
        <f t="shared" si="42"/>
        <v>|KLD|黒|7|2/1|《[[鋳造所のコウモリ]]》|</v>
      </c>
      <c r="B115" t="s">
        <v>16</v>
      </c>
      <c r="C115" t="str">
        <f t="shared" si="44"/>
        <v>KLD</v>
      </c>
      <c r="D115">
        <f>IF(AF115="","",VLOOKUP(C115,[1]tnpl!$Z$1:$AA$11,2,TRUE))</f>
        <v>6</v>
      </c>
      <c r="E115" t="s">
        <v>16</v>
      </c>
      <c r="F115" t="str">
        <f t="shared" si="45"/>
        <v>黒</v>
      </c>
      <c r="G115">
        <f>IF(AG115="","",VLOOKUP(F115,[1]tnpl!$X$1:$Y$16,2,TRUE))</f>
        <v>3</v>
      </c>
      <c r="H115" t="s">
        <v>16</v>
      </c>
      <c r="I115">
        <f t="shared" si="46"/>
        <v>7</v>
      </c>
      <c r="J115" t="s">
        <v>16</v>
      </c>
      <c r="K115">
        <f t="shared" si="47"/>
        <v>2</v>
      </c>
      <c r="L115">
        <f t="shared" si="48"/>
        <v>1</v>
      </c>
      <c r="M115" t="str">
        <f t="shared" si="49"/>
        <v>2/1</v>
      </c>
      <c r="P115" t="s">
        <v>11</v>
      </c>
      <c r="Q115" t="s">
        <v>32</v>
      </c>
      <c r="R115" t="str">
        <f t="shared" si="50"/>
        <v>鋳造所のコウモリ</v>
      </c>
      <c r="T115" t="s">
        <v>12</v>
      </c>
      <c r="U115" t="s">
        <v>11</v>
      </c>
      <c r="Y115" s="11" t="s">
        <v>842</v>
      </c>
      <c r="Z115" t="str">
        <f t="shared" si="51"/>
        <v>飛行</v>
      </c>
      <c r="AA115" t="str">
        <f t="shared" si="52"/>
        <v/>
      </c>
      <c r="AB115" t="str">
        <f t="shared" si="53"/>
        <v/>
      </c>
      <c r="AC115" t="str">
        <f t="shared" si="54"/>
        <v/>
      </c>
      <c r="AD115" t="b">
        <f t="shared" si="43"/>
        <v>0</v>
      </c>
      <c r="AE115" s="2"/>
      <c r="AF115" s="2" t="s">
        <v>51</v>
      </c>
      <c r="AG115" s="2" t="s">
        <v>40</v>
      </c>
      <c r="AH115" s="2" t="s">
        <v>276</v>
      </c>
      <c r="AI115" s="2">
        <v>7</v>
      </c>
      <c r="AJ115" s="2" t="s">
        <v>846</v>
      </c>
      <c r="AK115" s="2" t="s">
        <v>845</v>
      </c>
      <c r="AL115" s="2" t="s">
        <v>4</v>
      </c>
      <c r="AM115" s="2" t="s">
        <v>844</v>
      </c>
      <c r="AN115" s="2"/>
      <c r="AO115" s="2"/>
      <c r="AP115" s="2" t="s">
        <v>551</v>
      </c>
      <c r="AQ115" s="2" t="s">
        <v>843</v>
      </c>
      <c r="AR115" s="2"/>
      <c r="AS115" s="2"/>
      <c r="AT115" s="2">
        <v>2</v>
      </c>
      <c r="AU115" s="2">
        <v>1</v>
      </c>
      <c r="AV115" s="2" t="s">
        <v>842</v>
      </c>
    </row>
    <row r="116" spans="1:48" x14ac:dyDescent="0.4">
      <c r="A116" t="str">
        <f t="shared" si="42"/>
        <v>|KLD|黒|20|4/4|《[[霊基体の匪賊]]》|</v>
      </c>
      <c r="B116" t="s">
        <v>16</v>
      </c>
      <c r="C116" t="str">
        <f t="shared" si="44"/>
        <v>KLD</v>
      </c>
      <c r="D116">
        <f>IF(AF116="","",VLOOKUP(C116,[1]tnpl!$Z$1:$AA$11,2,TRUE))</f>
        <v>6</v>
      </c>
      <c r="E116" t="s">
        <v>16</v>
      </c>
      <c r="F116" t="str">
        <f t="shared" si="45"/>
        <v>黒</v>
      </c>
      <c r="G116">
        <f>IF(AG116="","",VLOOKUP(F116,[1]tnpl!$X$1:$Y$16,2,TRUE))</f>
        <v>3</v>
      </c>
      <c r="H116" t="s">
        <v>16</v>
      </c>
      <c r="I116">
        <f t="shared" si="46"/>
        <v>20</v>
      </c>
      <c r="J116" t="s">
        <v>16</v>
      </c>
      <c r="K116">
        <f t="shared" si="47"/>
        <v>4</v>
      </c>
      <c r="L116">
        <f t="shared" si="48"/>
        <v>4</v>
      </c>
      <c r="M116" t="str">
        <f t="shared" si="49"/>
        <v>4/4</v>
      </c>
      <c r="P116" t="s">
        <v>11</v>
      </c>
      <c r="Q116" t="s">
        <v>32</v>
      </c>
      <c r="R116" t="str">
        <f t="shared" si="50"/>
        <v>霊基体の匪賊</v>
      </c>
      <c r="T116" t="s">
        <v>12</v>
      </c>
      <c r="U116" t="s">
        <v>11</v>
      </c>
      <c r="Y116" s="11" t="s">
        <v>835</v>
      </c>
      <c r="Z116" t="str">
        <f t="shared" si="51"/>
        <v>飛行</v>
      </c>
      <c r="AA116" t="str">
        <f t="shared" si="52"/>
        <v/>
      </c>
      <c r="AB116" t="str">
        <f t="shared" si="53"/>
        <v/>
      </c>
      <c r="AC116" t="str">
        <f t="shared" si="54"/>
        <v/>
      </c>
      <c r="AD116" t="b">
        <f t="shared" si="43"/>
        <v>0</v>
      </c>
      <c r="AE116" s="2"/>
      <c r="AF116" s="2" t="s">
        <v>51</v>
      </c>
      <c r="AG116" s="2" t="s">
        <v>40</v>
      </c>
      <c r="AH116" s="2" t="s">
        <v>272</v>
      </c>
      <c r="AI116" s="2">
        <v>20</v>
      </c>
      <c r="AJ116" s="2" t="s">
        <v>841</v>
      </c>
      <c r="AK116" s="2" t="s">
        <v>840</v>
      </c>
      <c r="AL116" s="2" t="s">
        <v>4</v>
      </c>
      <c r="AM116" s="2" t="s">
        <v>839</v>
      </c>
      <c r="AN116" s="2" t="s">
        <v>838</v>
      </c>
      <c r="AO116" s="2"/>
      <c r="AP116" s="2" t="s">
        <v>837</v>
      </c>
      <c r="AQ116" s="2" t="s">
        <v>836</v>
      </c>
      <c r="AR116" s="2"/>
      <c r="AS116" s="2"/>
      <c r="AT116" s="2">
        <v>4</v>
      </c>
      <c r="AU116" s="2">
        <v>4</v>
      </c>
      <c r="AV116" s="2" t="s">
        <v>835</v>
      </c>
    </row>
    <row r="117" spans="1:48" x14ac:dyDescent="0.4">
      <c r="A117" t="str">
        <f t="shared" si="42"/>
        <v>|KLD|黒|21|8/8|《[[陰謀の悪魔]]》|</v>
      </c>
      <c r="B117" t="s">
        <v>16</v>
      </c>
      <c r="C117" t="str">
        <f t="shared" si="44"/>
        <v>KLD</v>
      </c>
      <c r="D117">
        <f>IF(AF117="","",VLOOKUP(C117,[1]tnpl!$Z$1:$AA$11,2,TRUE))</f>
        <v>6</v>
      </c>
      <c r="E117" t="s">
        <v>16</v>
      </c>
      <c r="F117" t="str">
        <f t="shared" si="45"/>
        <v>黒</v>
      </c>
      <c r="G117">
        <f>IF(AG117="","",VLOOKUP(F117,[1]tnpl!$X$1:$Y$16,2,TRUE))</f>
        <v>3</v>
      </c>
      <c r="H117" t="s">
        <v>16</v>
      </c>
      <c r="I117">
        <f t="shared" si="46"/>
        <v>21</v>
      </c>
      <c r="J117" t="s">
        <v>16</v>
      </c>
      <c r="K117">
        <f t="shared" si="47"/>
        <v>8</v>
      </c>
      <c r="L117">
        <f t="shared" si="48"/>
        <v>8</v>
      </c>
      <c r="M117" t="str">
        <f t="shared" si="49"/>
        <v>8/8</v>
      </c>
      <c r="P117" t="s">
        <v>11</v>
      </c>
      <c r="Q117" t="s">
        <v>32</v>
      </c>
      <c r="R117" t="str">
        <f t="shared" si="50"/>
        <v>陰謀の悪魔</v>
      </c>
      <c r="T117" t="s">
        <v>12</v>
      </c>
      <c r="U117" t="s">
        <v>11</v>
      </c>
      <c r="Y117" s="11" t="s">
        <v>830</v>
      </c>
      <c r="Z117" t="str">
        <f t="shared" si="51"/>
        <v>飛行</v>
      </c>
      <c r="AA117" t="str">
        <f t="shared" si="52"/>
        <v/>
      </c>
      <c r="AB117" t="str">
        <f t="shared" si="53"/>
        <v/>
      </c>
      <c r="AC117" t="str">
        <f t="shared" si="54"/>
        <v/>
      </c>
      <c r="AD117" t="b">
        <f t="shared" si="43"/>
        <v>0</v>
      </c>
      <c r="AE117" s="2"/>
      <c r="AF117" s="2" t="s">
        <v>51</v>
      </c>
      <c r="AG117" s="2" t="s">
        <v>40</v>
      </c>
      <c r="AH117" s="2" t="s">
        <v>280</v>
      </c>
      <c r="AI117" s="2">
        <v>21</v>
      </c>
      <c r="AJ117" s="2" t="s">
        <v>834</v>
      </c>
      <c r="AK117" s="2" t="s">
        <v>833</v>
      </c>
      <c r="AL117" s="2" t="s">
        <v>4</v>
      </c>
      <c r="AM117" s="2" t="s">
        <v>717</v>
      </c>
      <c r="AN117" s="2"/>
      <c r="AO117" s="2"/>
      <c r="AP117" s="2" t="s">
        <v>551</v>
      </c>
      <c r="AQ117" s="2" t="s">
        <v>832</v>
      </c>
      <c r="AR117" s="2" t="s">
        <v>831</v>
      </c>
      <c r="AS117" s="2"/>
      <c r="AT117" s="2">
        <v>8</v>
      </c>
      <c r="AU117" s="2">
        <v>8</v>
      </c>
      <c r="AV117" s="2" t="s">
        <v>830</v>
      </c>
    </row>
    <row r="118" spans="1:48" x14ac:dyDescent="0.4">
      <c r="A118" t="str">
        <f t="shared" si="42"/>
        <v>|KLD|赤|15|6/6|《[[航空船に忍び寄るもの]]》|</v>
      </c>
      <c r="B118" t="s">
        <v>16</v>
      </c>
      <c r="C118" t="str">
        <f t="shared" si="44"/>
        <v>KLD</v>
      </c>
      <c r="D118">
        <f>IF(AF118="","",VLOOKUP(C118,[1]tnpl!$Z$1:$AA$11,2,TRUE))</f>
        <v>6</v>
      </c>
      <c r="E118" t="s">
        <v>16</v>
      </c>
      <c r="F118" t="str">
        <f t="shared" si="45"/>
        <v>赤</v>
      </c>
      <c r="G118">
        <f>IF(AG118="","",VLOOKUP(F118,[1]tnpl!$X$1:$Y$16,2,TRUE))</f>
        <v>4</v>
      </c>
      <c r="H118" t="s">
        <v>16</v>
      </c>
      <c r="I118">
        <f t="shared" si="46"/>
        <v>15</v>
      </c>
      <c r="J118" t="s">
        <v>16</v>
      </c>
      <c r="K118">
        <f t="shared" si="47"/>
        <v>6</v>
      </c>
      <c r="L118">
        <f t="shared" si="48"/>
        <v>6</v>
      </c>
      <c r="M118" t="str">
        <f t="shared" si="49"/>
        <v>6/6</v>
      </c>
      <c r="P118" t="s">
        <v>11</v>
      </c>
      <c r="Q118" t="s">
        <v>32</v>
      </c>
      <c r="R118" t="str">
        <f t="shared" si="50"/>
        <v>航空船に忍び寄るもの</v>
      </c>
      <c r="T118" t="s">
        <v>12</v>
      </c>
      <c r="U118" t="s">
        <v>11</v>
      </c>
      <c r="Y118" s="11" t="s">
        <v>826</v>
      </c>
      <c r="Z118" t="str">
        <f t="shared" si="51"/>
        <v>飛行</v>
      </c>
      <c r="AA118" t="str">
        <f t="shared" si="52"/>
        <v/>
      </c>
      <c r="AB118" t="str">
        <f t="shared" si="53"/>
        <v/>
      </c>
      <c r="AD118" t="b">
        <f t="shared" si="43"/>
        <v>0</v>
      </c>
      <c r="AE118" s="2"/>
      <c r="AF118" s="2" t="s">
        <v>51</v>
      </c>
      <c r="AG118" s="2" t="s">
        <v>8</v>
      </c>
      <c r="AH118" s="2" t="s">
        <v>7</v>
      </c>
      <c r="AI118" s="2">
        <v>15</v>
      </c>
      <c r="AJ118" s="2" t="s">
        <v>829</v>
      </c>
      <c r="AK118" s="2" t="s">
        <v>828</v>
      </c>
      <c r="AL118" s="2" t="s">
        <v>4</v>
      </c>
      <c r="AM118" s="2" t="s">
        <v>711</v>
      </c>
      <c r="AN118" s="2"/>
      <c r="AO118" s="2"/>
      <c r="AP118" s="2" t="s">
        <v>551</v>
      </c>
      <c r="AQ118" s="2" t="s">
        <v>827</v>
      </c>
      <c r="AR118" s="2"/>
      <c r="AS118" s="2"/>
      <c r="AT118" s="2">
        <v>6</v>
      </c>
      <c r="AU118" s="2">
        <v>6</v>
      </c>
      <c r="AV118" s="2" t="s">
        <v>826</v>
      </c>
    </row>
    <row r="119" spans="1:48" x14ac:dyDescent="0.4">
      <c r="A119" t="str">
        <f t="shared" si="42"/>
        <v>|KLD|白青|13|4/4|《[[雲先案内人]]》|</v>
      </c>
      <c r="B119" t="s">
        <v>16</v>
      </c>
      <c r="C119" t="str">
        <f t="shared" si="44"/>
        <v>KLD</v>
      </c>
      <c r="D119">
        <f>IF(AF119="","",VLOOKUP(C119,[1]tnpl!$Z$1:$AA$11,2,TRUE))</f>
        <v>6</v>
      </c>
      <c r="E119" t="s">
        <v>16</v>
      </c>
      <c r="F119" t="str">
        <f t="shared" si="45"/>
        <v>白青</v>
      </c>
      <c r="G119">
        <f>IF(AG119="","",VLOOKUP(F119,[1]tnpl!$X$1:$Y$16,2,TRUE))</f>
        <v>6</v>
      </c>
      <c r="H119" t="s">
        <v>16</v>
      </c>
      <c r="I119">
        <f t="shared" si="46"/>
        <v>13</v>
      </c>
      <c r="J119" t="s">
        <v>16</v>
      </c>
      <c r="K119">
        <f t="shared" si="47"/>
        <v>4</v>
      </c>
      <c r="L119">
        <f t="shared" si="48"/>
        <v>4</v>
      </c>
      <c r="M119" t="str">
        <f t="shared" si="49"/>
        <v>4/4</v>
      </c>
      <c r="P119" t="s">
        <v>11</v>
      </c>
      <c r="Q119" t="s">
        <v>32</v>
      </c>
      <c r="R119" t="str">
        <f t="shared" si="50"/>
        <v>雲先案内人</v>
      </c>
      <c r="T119" t="s">
        <v>12</v>
      </c>
      <c r="U119" t="s">
        <v>11</v>
      </c>
      <c r="Y119" s="11" t="s">
        <v>822</v>
      </c>
      <c r="Z119" t="str">
        <f t="shared" si="51"/>
        <v>飛行</v>
      </c>
      <c r="AA119" t="str">
        <f t="shared" si="52"/>
        <v/>
      </c>
      <c r="AB119" t="str">
        <f t="shared" si="53"/>
        <v/>
      </c>
      <c r="AD119" t="b">
        <f t="shared" si="43"/>
        <v>0</v>
      </c>
      <c r="AE119" s="2"/>
      <c r="AF119" s="2" t="s">
        <v>51</v>
      </c>
      <c r="AG119" s="2" t="s">
        <v>165</v>
      </c>
      <c r="AH119" s="2" t="s">
        <v>272</v>
      </c>
      <c r="AI119" s="2">
        <v>13</v>
      </c>
      <c r="AJ119" s="2" t="s">
        <v>825</v>
      </c>
      <c r="AK119" s="2" t="s">
        <v>824</v>
      </c>
      <c r="AL119" s="2" t="s">
        <v>4</v>
      </c>
      <c r="AM119" s="2" t="s">
        <v>371</v>
      </c>
      <c r="AN119" s="2" t="s">
        <v>796</v>
      </c>
      <c r="AO119" s="2"/>
      <c r="AP119" s="2" t="s">
        <v>551</v>
      </c>
      <c r="AQ119" s="2" t="s">
        <v>823</v>
      </c>
      <c r="AR119" s="2"/>
      <c r="AS119" s="2"/>
      <c r="AT119" s="2">
        <v>4</v>
      </c>
      <c r="AU119" s="2">
        <v>4</v>
      </c>
      <c r="AV119" s="2" t="s">
        <v>822</v>
      </c>
    </row>
    <row r="120" spans="1:48" x14ac:dyDescent="0.4">
      <c r="A120" t="str">
        <f t="shared" si="42"/>
        <v>|KLD|緑青|16|3/4|《[[崇高な飛行士]]》|</v>
      </c>
      <c r="B120" t="s">
        <v>16</v>
      </c>
      <c r="C120" t="str">
        <f t="shared" si="44"/>
        <v>KLD</v>
      </c>
      <c r="D120">
        <f>IF(AF120="","",VLOOKUP(C120,[1]tnpl!$Z$1:$AA$11,2,TRUE))</f>
        <v>6</v>
      </c>
      <c r="E120" t="s">
        <v>16</v>
      </c>
      <c r="F120" t="str">
        <f t="shared" si="45"/>
        <v>緑青</v>
      </c>
      <c r="G120">
        <f>IF(AG120="","",VLOOKUP(F120,[1]tnpl!$X$1:$Y$16,2,TRUE))</f>
        <v>15</v>
      </c>
      <c r="H120" t="s">
        <v>16</v>
      </c>
      <c r="I120">
        <f t="shared" si="46"/>
        <v>16</v>
      </c>
      <c r="J120" t="s">
        <v>16</v>
      </c>
      <c r="K120">
        <f t="shared" si="47"/>
        <v>3</v>
      </c>
      <c r="L120">
        <f t="shared" si="48"/>
        <v>4</v>
      </c>
      <c r="M120" t="str">
        <f t="shared" si="49"/>
        <v>3/4</v>
      </c>
      <c r="P120" t="s">
        <v>11</v>
      </c>
      <c r="Q120" t="s">
        <v>32</v>
      </c>
      <c r="R120" t="str">
        <f t="shared" si="50"/>
        <v>崇高な飛行士</v>
      </c>
      <c r="T120" t="s">
        <v>12</v>
      </c>
      <c r="U120" t="s">
        <v>11</v>
      </c>
      <c r="Y120" s="11" t="s">
        <v>816</v>
      </c>
      <c r="Z120" t="str">
        <f t="shared" si="51"/>
        <v>飛行</v>
      </c>
      <c r="AA120" t="str">
        <f t="shared" si="52"/>
        <v/>
      </c>
      <c r="AC120" t="str">
        <f t="shared" ref="AC120:AC125" si="55">IF(ISERR(SEARCH("得",Y120,1)),"","得る")</f>
        <v/>
      </c>
      <c r="AD120" t="b">
        <f t="shared" si="43"/>
        <v>0</v>
      </c>
      <c r="AE120" s="2"/>
      <c r="AF120" s="2" t="s">
        <v>51</v>
      </c>
      <c r="AG120" s="2" t="s">
        <v>122</v>
      </c>
      <c r="AH120" s="2" t="s">
        <v>272</v>
      </c>
      <c r="AI120" s="2">
        <v>16</v>
      </c>
      <c r="AJ120" s="2" t="s">
        <v>821</v>
      </c>
      <c r="AK120" s="2" t="s">
        <v>820</v>
      </c>
      <c r="AL120" s="2" t="s">
        <v>4</v>
      </c>
      <c r="AM120" s="2" t="s">
        <v>819</v>
      </c>
      <c r="AN120" s="2" t="s">
        <v>796</v>
      </c>
      <c r="AO120" s="2"/>
      <c r="AP120" s="2" t="s">
        <v>818</v>
      </c>
      <c r="AQ120" s="2" t="s">
        <v>817</v>
      </c>
      <c r="AR120" s="2"/>
      <c r="AS120" s="2"/>
      <c r="AT120" s="2">
        <v>3</v>
      </c>
      <c r="AU120" s="2">
        <v>4</v>
      </c>
      <c r="AV120" s="2" t="s">
        <v>816</v>
      </c>
    </row>
    <row r="121" spans="1:48" x14ac:dyDescent="0.4">
      <c r="A121" t="str">
        <f t="shared" si="42"/>
        <v>|KLD|無色|8|2/2|《[[航空艇]]》|</v>
      </c>
      <c r="B121" t="s">
        <v>16</v>
      </c>
      <c r="C121" t="str">
        <f t="shared" si="44"/>
        <v>KLD</v>
      </c>
      <c r="D121">
        <f>IF(AF121="","",VLOOKUP(C121,[1]tnpl!$Z$1:$AA$11,2,TRUE))</f>
        <v>6</v>
      </c>
      <c r="E121" t="s">
        <v>16</v>
      </c>
      <c r="F121" t="str">
        <f t="shared" si="45"/>
        <v>無色</v>
      </c>
      <c r="G121">
        <f>IF(AG121="","",VLOOKUP(F121,[1]tnpl!$X$1:$Y$16,2,TRUE))</f>
        <v>16</v>
      </c>
      <c r="H121" t="s">
        <v>16</v>
      </c>
      <c r="I121">
        <f t="shared" si="46"/>
        <v>8</v>
      </c>
      <c r="J121" t="s">
        <v>16</v>
      </c>
      <c r="K121">
        <f t="shared" si="47"/>
        <v>2</v>
      </c>
      <c r="L121">
        <f t="shared" si="48"/>
        <v>2</v>
      </c>
      <c r="M121" t="str">
        <f t="shared" si="49"/>
        <v>2/2</v>
      </c>
      <c r="P121" t="s">
        <v>11</v>
      </c>
      <c r="Q121" t="s">
        <v>32</v>
      </c>
      <c r="R121" t="str">
        <f t="shared" si="50"/>
        <v>航空艇</v>
      </c>
      <c r="T121" t="s">
        <v>12</v>
      </c>
      <c r="U121" t="s">
        <v>11</v>
      </c>
      <c r="Y121" s="11" t="s">
        <v>812</v>
      </c>
      <c r="Z121" t="str">
        <f t="shared" si="51"/>
        <v>飛行</v>
      </c>
      <c r="AA121" t="str">
        <f t="shared" si="52"/>
        <v/>
      </c>
      <c r="AB121" t="str">
        <f t="shared" ref="AB121:AB135" si="56">IF(ISERR(SEARCH("与",Y121,1)),"","与える")</f>
        <v/>
      </c>
      <c r="AC121" t="str">
        <f t="shared" si="55"/>
        <v/>
      </c>
      <c r="AD121" t="b">
        <f t="shared" si="43"/>
        <v>0</v>
      </c>
      <c r="AE121" s="2"/>
      <c r="AF121" s="2" t="s">
        <v>51</v>
      </c>
      <c r="AG121" s="2" t="s">
        <v>50</v>
      </c>
      <c r="AH121" s="2" t="s">
        <v>276</v>
      </c>
      <c r="AI121" s="2">
        <v>8</v>
      </c>
      <c r="AJ121" s="2" t="s">
        <v>815</v>
      </c>
      <c r="AK121" s="2" t="s">
        <v>814</v>
      </c>
      <c r="AL121" s="2" t="s">
        <v>4</v>
      </c>
      <c r="AM121" s="2" t="s">
        <v>378</v>
      </c>
      <c r="AN121" s="2"/>
      <c r="AO121" s="2"/>
      <c r="AP121" s="2" t="s">
        <v>551</v>
      </c>
      <c r="AQ121" s="2" t="s">
        <v>813</v>
      </c>
      <c r="AR121" s="2"/>
      <c r="AS121" s="2"/>
      <c r="AT121" s="2">
        <v>2</v>
      </c>
      <c r="AU121" s="2">
        <v>2</v>
      </c>
      <c r="AV121" s="2" t="s">
        <v>812</v>
      </c>
    </row>
    <row r="122" spans="1:48" x14ac:dyDescent="0.4">
      <c r="A122" t="str">
        <f t="shared" si="42"/>
        <v>|KLD|無色|12|4/3|《[[捕獲飛行機械]]》|</v>
      </c>
      <c r="B122" t="s">
        <v>16</v>
      </c>
      <c r="C122" t="str">
        <f t="shared" si="44"/>
        <v>KLD</v>
      </c>
      <c r="D122">
        <f>IF(AF122="","",VLOOKUP(C122,[1]tnpl!$Z$1:$AA$11,2,TRUE))</f>
        <v>6</v>
      </c>
      <c r="E122" t="s">
        <v>16</v>
      </c>
      <c r="F122" t="str">
        <f t="shared" si="45"/>
        <v>無色</v>
      </c>
      <c r="G122">
        <f>IF(AG122="","",VLOOKUP(F122,[1]tnpl!$X$1:$Y$16,2,TRUE))</f>
        <v>16</v>
      </c>
      <c r="H122" t="s">
        <v>16</v>
      </c>
      <c r="I122">
        <f t="shared" si="46"/>
        <v>12</v>
      </c>
      <c r="J122" t="s">
        <v>16</v>
      </c>
      <c r="K122">
        <f t="shared" si="47"/>
        <v>4</v>
      </c>
      <c r="L122">
        <f t="shared" si="48"/>
        <v>3</v>
      </c>
      <c r="M122" t="str">
        <f t="shared" si="49"/>
        <v>4/3</v>
      </c>
      <c r="P122" t="s">
        <v>11</v>
      </c>
      <c r="Q122" t="s">
        <v>32</v>
      </c>
      <c r="R122" t="str">
        <f t="shared" si="50"/>
        <v>捕獲飛行機械</v>
      </c>
      <c r="T122" t="s">
        <v>12</v>
      </c>
      <c r="U122" t="s">
        <v>11</v>
      </c>
      <c r="Y122" s="11" t="s">
        <v>710</v>
      </c>
      <c r="Z122" t="str">
        <f t="shared" si="51"/>
        <v>飛行</v>
      </c>
      <c r="AA122" t="str">
        <f t="shared" si="52"/>
        <v/>
      </c>
      <c r="AB122" t="str">
        <f t="shared" si="56"/>
        <v/>
      </c>
      <c r="AC122" t="str">
        <f t="shared" si="55"/>
        <v/>
      </c>
      <c r="AD122" t="b">
        <f t="shared" si="43"/>
        <v>0</v>
      </c>
      <c r="AE122" s="2"/>
      <c r="AF122" s="2" t="s">
        <v>51</v>
      </c>
      <c r="AG122" s="2" t="s">
        <v>50</v>
      </c>
      <c r="AH122" s="2" t="s">
        <v>272</v>
      </c>
      <c r="AI122" s="2">
        <v>12</v>
      </c>
      <c r="AJ122" s="2" t="s">
        <v>811</v>
      </c>
      <c r="AK122" s="2" t="s">
        <v>810</v>
      </c>
      <c r="AL122" s="2" t="s">
        <v>4</v>
      </c>
      <c r="AM122" s="2" t="s">
        <v>771</v>
      </c>
      <c r="AN122" s="2"/>
      <c r="AO122" s="2"/>
      <c r="AP122" s="2" t="s">
        <v>710</v>
      </c>
      <c r="AQ122" s="2"/>
      <c r="AR122" s="2"/>
      <c r="AS122" s="2"/>
      <c r="AT122" s="2">
        <v>4</v>
      </c>
      <c r="AU122" s="2">
        <v>3</v>
      </c>
      <c r="AV122" s="2" t="s">
        <v>710</v>
      </c>
    </row>
    <row r="123" spans="1:48" x14ac:dyDescent="0.4">
      <c r="A123" t="str">
        <f t="shared" si="42"/>
        <v>|KLD|無色|14|6/6|《[[密輸人の回転翼機]]》|</v>
      </c>
      <c r="B123" t="s">
        <v>16</v>
      </c>
      <c r="C123" t="str">
        <f t="shared" si="44"/>
        <v>KLD</v>
      </c>
      <c r="D123">
        <f>IF(AF123="","",VLOOKUP(C123,[1]tnpl!$Z$1:$AA$11,2,TRUE))</f>
        <v>6</v>
      </c>
      <c r="E123" t="s">
        <v>16</v>
      </c>
      <c r="F123" t="str">
        <f t="shared" si="45"/>
        <v>無色</v>
      </c>
      <c r="G123">
        <f>IF(AG123="","",VLOOKUP(F123,[1]tnpl!$X$1:$Y$16,2,TRUE))</f>
        <v>16</v>
      </c>
      <c r="H123" t="s">
        <v>16</v>
      </c>
      <c r="I123">
        <f t="shared" si="46"/>
        <v>14</v>
      </c>
      <c r="J123" t="s">
        <v>16</v>
      </c>
      <c r="K123">
        <f t="shared" si="47"/>
        <v>6</v>
      </c>
      <c r="L123">
        <f t="shared" si="48"/>
        <v>6</v>
      </c>
      <c r="M123" t="str">
        <f t="shared" si="49"/>
        <v>6/6</v>
      </c>
      <c r="P123" t="s">
        <v>11</v>
      </c>
      <c r="Q123" t="s">
        <v>32</v>
      </c>
      <c r="R123" t="str">
        <f t="shared" si="50"/>
        <v>密輸人の回転翼機</v>
      </c>
      <c r="T123" t="s">
        <v>12</v>
      </c>
      <c r="U123" t="s">
        <v>11</v>
      </c>
      <c r="Y123" s="11" t="s">
        <v>806</v>
      </c>
      <c r="Z123" t="str">
        <f t="shared" si="51"/>
        <v>飛行</v>
      </c>
      <c r="AA123" t="str">
        <f t="shared" si="52"/>
        <v/>
      </c>
      <c r="AB123" t="str">
        <f t="shared" si="56"/>
        <v/>
      </c>
      <c r="AC123" t="str">
        <f t="shared" si="55"/>
        <v/>
      </c>
      <c r="AD123" t="b">
        <f t="shared" si="43"/>
        <v>0</v>
      </c>
      <c r="AE123" s="2"/>
      <c r="AF123" s="2" t="s">
        <v>51</v>
      </c>
      <c r="AG123" s="2" t="s">
        <v>50</v>
      </c>
      <c r="AH123" s="2" t="s">
        <v>7</v>
      </c>
      <c r="AI123" s="2">
        <v>14</v>
      </c>
      <c r="AJ123" s="2" t="s">
        <v>809</v>
      </c>
      <c r="AK123" s="2" t="s">
        <v>808</v>
      </c>
      <c r="AL123" s="2" t="s">
        <v>4</v>
      </c>
      <c r="AM123" s="2" t="s">
        <v>378</v>
      </c>
      <c r="AN123" s="2"/>
      <c r="AO123" s="2"/>
      <c r="AP123" s="2" t="s">
        <v>551</v>
      </c>
      <c r="AQ123" s="2" t="s">
        <v>807</v>
      </c>
      <c r="AR123" s="2" t="s">
        <v>802</v>
      </c>
      <c r="AS123" s="2"/>
      <c r="AT123" s="2">
        <v>6</v>
      </c>
      <c r="AU123" s="2">
        <v>6</v>
      </c>
      <c r="AV123" s="2" t="s">
        <v>806</v>
      </c>
    </row>
    <row r="124" spans="1:48" x14ac:dyDescent="0.4">
      <c r="A124" t="str">
        <f t="shared" si="42"/>
        <v>|KLD|無色|25|12/12|《[[領事の旗艦、スカイソブリン]]》|</v>
      </c>
      <c r="B124" t="s">
        <v>16</v>
      </c>
      <c r="C124" t="str">
        <f t="shared" si="44"/>
        <v>KLD</v>
      </c>
      <c r="D124">
        <f>IF(AF124="","",VLOOKUP(C124,[1]tnpl!$Z$1:$AA$11,2,TRUE))</f>
        <v>6</v>
      </c>
      <c r="E124" t="s">
        <v>16</v>
      </c>
      <c r="F124" t="str">
        <f t="shared" si="45"/>
        <v>無色</v>
      </c>
      <c r="G124">
        <f>IF(AG124="","",VLOOKUP(F124,[1]tnpl!$X$1:$Y$16,2,TRUE))</f>
        <v>16</v>
      </c>
      <c r="H124" t="s">
        <v>16</v>
      </c>
      <c r="I124">
        <f t="shared" si="46"/>
        <v>25</v>
      </c>
      <c r="J124" t="s">
        <v>16</v>
      </c>
      <c r="K124">
        <f t="shared" si="47"/>
        <v>12</v>
      </c>
      <c r="L124">
        <f t="shared" si="48"/>
        <v>12</v>
      </c>
      <c r="M124" t="str">
        <f t="shared" si="49"/>
        <v>12/12</v>
      </c>
      <c r="P124" t="s">
        <v>11</v>
      </c>
      <c r="Q124" t="s">
        <v>32</v>
      </c>
      <c r="R124" t="str">
        <f t="shared" si="50"/>
        <v>領事の旗艦、スカイソブリン</v>
      </c>
      <c r="T124" t="s">
        <v>12</v>
      </c>
      <c r="U124" t="s">
        <v>11</v>
      </c>
      <c r="Y124" s="11" t="s">
        <v>801</v>
      </c>
      <c r="Z124" t="str">
        <f t="shared" si="51"/>
        <v>飛行</v>
      </c>
      <c r="AA124" t="str">
        <f t="shared" si="52"/>
        <v/>
      </c>
      <c r="AB124" t="str">
        <f t="shared" si="56"/>
        <v/>
      </c>
      <c r="AC124" t="str">
        <f t="shared" si="55"/>
        <v/>
      </c>
      <c r="AD124" t="b">
        <f t="shared" si="43"/>
        <v>0</v>
      </c>
      <c r="AE124" s="2"/>
      <c r="AF124" s="2" t="s">
        <v>51</v>
      </c>
      <c r="AG124" s="2" t="s">
        <v>50</v>
      </c>
      <c r="AH124" s="2" t="s">
        <v>280</v>
      </c>
      <c r="AI124" s="2">
        <v>25</v>
      </c>
      <c r="AJ124" s="2" t="s">
        <v>805</v>
      </c>
      <c r="AK124" s="2" t="s">
        <v>804</v>
      </c>
      <c r="AL124" s="2" t="s">
        <v>4</v>
      </c>
      <c r="AM124" s="2" t="s">
        <v>378</v>
      </c>
      <c r="AN124" s="2"/>
      <c r="AO124" s="2"/>
      <c r="AP124" s="2" t="s">
        <v>551</v>
      </c>
      <c r="AQ124" s="2" t="s">
        <v>803</v>
      </c>
      <c r="AR124" s="2" t="s">
        <v>802</v>
      </c>
      <c r="AS124" s="2"/>
      <c r="AT124" s="2">
        <v>12</v>
      </c>
      <c r="AU124" s="2">
        <v>12</v>
      </c>
      <c r="AV124" s="2" t="s">
        <v>801</v>
      </c>
    </row>
    <row r="125" spans="1:48" x14ac:dyDescent="0.4">
      <c r="A125" t="str">
        <f t="shared" si="42"/>
        <v>|AER|白|8|4/3|《[[飛空士の提督]]》|</v>
      </c>
      <c r="B125" t="s">
        <v>16</v>
      </c>
      <c r="C125" t="str">
        <f t="shared" si="44"/>
        <v>AER</v>
      </c>
      <c r="D125">
        <f>IF(AF125="","",VLOOKUP(C125,[1]tnpl!$Z$1:$AA$11,2,TRUE))</f>
        <v>7</v>
      </c>
      <c r="E125" t="s">
        <v>16</v>
      </c>
      <c r="F125" t="str">
        <f t="shared" si="45"/>
        <v>白</v>
      </c>
      <c r="G125">
        <f>IF(AG125="","",VLOOKUP(F125,[1]tnpl!$X$1:$Y$16,2,TRUE))</f>
        <v>1</v>
      </c>
      <c r="H125" t="s">
        <v>16</v>
      </c>
      <c r="I125">
        <f t="shared" si="46"/>
        <v>8</v>
      </c>
      <c r="J125" t="s">
        <v>16</v>
      </c>
      <c r="K125">
        <f t="shared" si="47"/>
        <v>4</v>
      </c>
      <c r="L125">
        <f t="shared" si="48"/>
        <v>3</v>
      </c>
      <c r="M125" t="str">
        <f t="shared" si="49"/>
        <v>4/3</v>
      </c>
      <c r="P125" t="s">
        <v>11</v>
      </c>
      <c r="Q125" t="s">
        <v>32</v>
      </c>
      <c r="R125" t="str">
        <f t="shared" si="50"/>
        <v>飛空士の提督</v>
      </c>
      <c r="T125" t="s">
        <v>12</v>
      </c>
      <c r="U125" t="s">
        <v>11</v>
      </c>
      <c r="Y125" s="11" t="s">
        <v>633</v>
      </c>
      <c r="Z125" t="str">
        <f t="shared" si="51"/>
        <v>飛行</v>
      </c>
      <c r="AA125" t="str">
        <f t="shared" si="52"/>
        <v/>
      </c>
      <c r="AB125" t="str">
        <f t="shared" si="56"/>
        <v/>
      </c>
      <c r="AC125" t="str">
        <f t="shared" si="55"/>
        <v>得る</v>
      </c>
      <c r="AD125" t="b">
        <f t="shared" si="43"/>
        <v>1</v>
      </c>
      <c r="AE125" s="2"/>
      <c r="AF125" s="2" t="s">
        <v>46</v>
      </c>
      <c r="AG125" s="2" t="s">
        <v>37</v>
      </c>
      <c r="AH125" s="2" t="s">
        <v>272</v>
      </c>
      <c r="AI125" s="2">
        <v>8</v>
      </c>
      <c r="AJ125" s="2" t="s">
        <v>635</v>
      </c>
      <c r="AK125" s="2" t="s">
        <v>634</v>
      </c>
      <c r="AL125" s="2" t="s">
        <v>4</v>
      </c>
      <c r="AM125" s="2" t="s">
        <v>371</v>
      </c>
      <c r="AN125" s="2" t="s">
        <v>800</v>
      </c>
      <c r="AO125" s="2"/>
      <c r="AP125" s="2" t="s">
        <v>551</v>
      </c>
      <c r="AQ125" s="2" t="s">
        <v>799</v>
      </c>
      <c r="AR125" s="2"/>
      <c r="AS125" s="2"/>
      <c r="AT125" s="2">
        <v>4</v>
      </c>
      <c r="AU125" s="2">
        <v>3</v>
      </c>
      <c r="AV125" s="2" t="s">
        <v>633</v>
      </c>
    </row>
    <row r="126" spans="1:48" x14ac:dyDescent="0.4">
      <c r="A126" t="str">
        <f t="shared" si="42"/>
        <v>|AER|白|10|4/3|《[[急降下飛空士]]》|</v>
      </c>
      <c r="B126" t="s">
        <v>16</v>
      </c>
      <c r="C126" t="str">
        <f t="shared" si="44"/>
        <v>AER</v>
      </c>
      <c r="D126">
        <f>IF(AF126="","",VLOOKUP(C126,[1]tnpl!$Z$1:$AA$11,2,TRUE))</f>
        <v>7</v>
      </c>
      <c r="E126" t="s">
        <v>16</v>
      </c>
      <c r="F126" t="str">
        <f t="shared" si="45"/>
        <v>白</v>
      </c>
      <c r="G126">
        <f>IF(AG126="","",VLOOKUP(F126,[1]tnpl!$X$1:$Y$16,2,TRUE))</f>
        <v>1</v>
      </c>
      <c r="H126" t="s">
        <v>16</v>
      </c>
      <c r="I126">
        <f t="shared" si="46"/>
        <v>10</v>
      </c>
      <c r="J126" t="s">
        <v>16</v>
      </c>
      <c r="K126">
        <f t="shared" si="47"/>
        <v>4</v>
      </c>
      <c r="L126">
        <f t="shared" si="48"/>
        <v>3</v>
      </c>
      <c r="M126" t="str">
        <f t="shared" si="49"/>
        <v>4/3</v>
      </c>
      <c r="P126" t="s">
        <v>11</v>
      </c>
      <c r="Q126" t="s">
        <v>32</v>
      </c>
      <c r="R126" t="str">
        <f t="shared" si="50"/>
        <v>急降下飛空士</v>
      </c>
      <c r="T126" t="s">
        <v>12</v>
      </c>
      <c r="U126" t="s">
        <v>11</v>
      </c>
      <c r="Y126" s="11" t="s">
        <v>794</v>
      </c>
      <c r="Z126" t="str">
        <f t="shared" si="51"/>
        <v>飛行</v>
      </c>
      <c r="AA126" t="str">
        <f t="shared" si="52"/>
        <v/>
      </c>
      <c r="AB126" t="str">
        <f t="shared" si="56"/>
        <v/>
      </c>
      <c r="AD126" t="b">
        <f t="shared" si="43"/>
        <v>0</v>
      </c>
      <c r="AE126" s="2"/>
      <c r="AF126" s="2" t="s">
        <v>46</v>
      </c>
      <c r="AG126" s="2" t="s">
        <v>37</v>
      </c>
      <c r="AH126" s="2" t="s">
        <v>272</v>
      </c>
      <c r="AI126" s="2">
        <v>10</v>
      </c>
      <c r="AJ126" s="2" t="s">
        <v>798</v>
      </c>
      <c r="AK126" s="2" t="s">
        <v>797</v>
      </c>
      <c r="AL126" s="2" t="s">
        <v>4</v>
      </c>
      <c r="AM126" s="2" t="s">
        <v>397</v>
      </c>
      <c r="AN126" s="2" t="s">
        <v>796</v>
      </c>
      <c r="AO126" s="2"/>
      <c r="AP126" s="2" t="s">
        <v>551</v>
      </c>
      <c r="AQ126" s="2" t="s">
        <v>795</v>
      </c>
      <c r="AR126" s="2"/>
      <c r="AS126" s="2"/>
      <c r="AT126" s="2">
        <v>4</v>
      </c>
      <c r="AU126" s="2">
        <v>3</v>
      </c>
      <c r="AV126" s="2" t="s">
        <v>794</v>
      </c>
    </row>
    <row r="127" spans="1:48" x14ac:dyDescent="0.4">
      <c r="A127" t="str">
        <f t="shared" si="42"/>
        <v>|AER|白|16|8/8|《[[極上の大天使]]》|</v>
      </c>
      <c r="B127" t="s">
        <v>16</v>
      </c>
      <c r="C127" t="str">
        <f t="shared" si="44"/>
        <v>AER</v>
      </c>
      <c r="D127">
        <f>IF(AF127="","",VLOOKUP(C127,[1]tnpl!$Z$1:$AA$11,2,TRUE))</f>
        <v>7</v>
      </c>
      <c r="E127" t="s">
        <v>16</v>
      </c>
      <c r="F127" t="str">
        <f t="shared" si="45"/>
        <v>白</v>
      </c>
      <c r="G127">
        <f>IF(AG127="","",VLOOKUP(F127,[1]tnpl!$X$1:$Y$16,2,TRUE))</f>
        <v>1</v>
      </c>
      <c r="H127" t="s">
        <v>16</v>
      </c>
      <c r="I127">
        <f t="shared" si="46"/>
        <v>16</v>
      </c>
      <c r="J127" t="s">
        <v>16</v>
      </c>
      <c r="K127">
        <f t="shared" si="47"/>
        <v>8</v>
      </c>
      <c r="L127">
        <f t="shared" si="48"/>
        <v>8</v>
      </c>
      <c r="M127" t="str">
        <f t="shared" si="49"/>
        <v>8/8</v>
      </c>
      <c r="P127" t="s">
        <v>11</v>
      </c>
      <c r="Q127" t="s">
        <v>32</v>
      </c>
      <c r="R127" t="str">
        <f t="shared" si="50"/>
        <v>極上の大天使</v>
      </c>
      <c r="T127" t="s">
        <v>12</v>
      </c>
      <c r="U127" t="s">
        <v>11</v>
      </c>
      <c r="Y127" s="11" t="s">
        <v>381</v>
      </c>
      <c r="Z127" t="str">
        <f t="shared" si="51"/>
        <v>飛行</v>
      </c>
      <c r="AA127" t="str">
        <f t="shared" si="52"/>
        <v/>
      </c>
      <c r="AB127" t="str">
        <f t="shared" si="56"/>
        <v/>
      </c>
      <c r="AD127" t="b">
        <f t="shared" si="43"/>
        <v>0</v>
      </c>
      <c r="AE127" s="2"/>
      <c r="AF127" s="2" t="s">
        <v>46</v>
      </c>
      <c r="AG127" s="2" t="s">
        <v>37</v>
      </c>
      <c r="AH127" s="2" t="s">
        <v>280</v>
      </c>
      <c r="AI127" s="2">
        <v>16</v>
      </c>
      <c r="AJ127" s="2" t="s">
        <v>384</v>
      </c>
      <c r="AK127" s="2" t="s">
        <v>383</v>
      </c>
      <c r="AL127" s="2" t="s">
        <v>4</v>
      </c>
      <c r="AM127" s="2" t="s">
        <v>351</v>
      </c>
      <c r="AN127" s="2"/>
      <c r="AO127" s="2"/>
      <c r="AP127" s="2" t="s">
        <v>323</v>
      </c>
      <c r="AQ127" s="2" t="s">
        <v>382</v>
      </c>
      <c r="AR127" s="2"/>
      <c r="AS127" s="2"/>
      <c r="AT127" s="2">
        <v>8</v>
      </c>
      <c r="AU127" s="2">
        <v>8</v>
      </c>
      <c r="AV127" s="2" t="s">
        <v>381</v>
      </c>
    </row>
    <row r="128" spans="1:48" x14ac:dyDescent="0.4">
      <c r="A128" t="str">
        <f t="shared" si="42"/>
        <v>|AER|青|7|4/3|《[[風友会の強襲者]]》|</v>
      </c>
      <c r="B128" t="s">
        <v>16</v>
      </c>
      <c r="C128" t="str">
        <f t="shared" si="44"/>
        <v>AER</v>
      </c>
      <c r="D128">
        <f>IF(AF128="","",VLOOKUP(C128,[1]tnpl!$Z$1:$AA$11,2,TRUE))</f>
        <v>7</v>
      </c>
      <c r="E128" t="s">
        <v>16</v>
      </c>
      <c r="F128" t="str">
        <f t="shared" si="45"/>
        <v>青</v>
      </c>
      <c r="G128">
        <f>IF(AG128="","",VLOOKUP(F128,[1]tnpl!$X$1:$Y$16,2,TRUE))</f>
        <v>2</v>
      </c>
      <c r="H128" t="s">
        <v>16</v>
      </c>
      <c r="I128">
        <f t="shared" si="46"/>
        <v>7</v>
      </c>
      <c r="J128" t="s">
        <v>16</v>
      </c>
      <c r="K128">
        <f t="shared" si="47"/>
        <v>4</v>
      </c>
      <c r="L128">
        <f t="shared" si="48"/>
        <v>3</v>
      </c>
      <c r="M128" t="str">
        <f t="shared" si="49"/>
        <v>4/3</v>
      </c>
      <c r="P128" t="s">
        <v>11</v>
      </c>
      <c r="Q128" t="s">
        <v>32</v>
      </c>
      <c r="R128" t="str">
        <f t="shared" si="50"/>
        <v>風友会の強襲者</v>
      </c>
      <c r="T128" t="s">
        <v>12</v>
      </c>
      <c r="U128" t="s">
        <v>11</v>
      </c>
      <c r="Y128" s="11" t="s">
        <v>551</v>
      </c>
      <c r="Z128" t="str">
        <f t="shared" si="51"/>
        <v>飛行</v>
      </c>
      <c r="AA128" t="str">
        <f t="shared" si="52"/>
        <v/>
      </c>
      <c r="AB128" t="str">
        <f t="shared" si="56"/>
        <v/>
      </c>
      <c r="AC128" t="str">
        <f>IF(ISERR(SEARCH("得",Y128,1)),"","得る")</f>
        <v/>
      </c>
      <c r="AD128" t="b">
        <f t="shared" si="43"/>
        <v>0</v>
      </c>
      <c r="AE128" s="2"/>
      <c r="AF128" s="2" t="s">
        <v>46</v>
      </c>
      <c r="AG128" s="2" t="s">
        <v>42</v>
      </c>
      <c r="AH128" s="2" t="s">
        <v>272</v>
      </c>
      <c r="AI128" s="2">
        <v>7</v>
      </c>
      <c r="AJ128" s="2" t="s">
        <v>793</v>
      </c>
      <c r="AK128" s="2" t="s">
        <v>792</v>
      </c>
      <c r="AL128" s="2" t="s">
        <v>4</v>
      </c>
      <c r="AM128" s="2" t="s">
        <v>371</v>
      </c>
      <c r="AN128" s="2" t="s">
        <v>791</v>
      </c>
      <c r="AO128" s="2"/>
      <c r="AP128" s="2" t="s">
        <v>551</v>
      </c>
      <c r="AQ128" s="2"/>
      <c r="AR128" s="2"/>
      <c r="AS128" s="2"/>
      <c r="AT128" s="2">
        <v>4</v>
      </c>
      <c r="AU128" s="2">
        <v>3</v>
      </c>
      <c r="AV128" s="2" t="s">
        <v>551</v>
      </c>
    </row>
    <row r="129" spans="1:48" x14ac:dyDescent="0.4">
      <c r="A129" t="str">
        <f t="shared" si="42"/>
        <v>|AER|青|17|10/6|《[[霊気海嘯の鯨]]》|</v>
      </c>
      <c r="B129" t="s">
        <v>16</v>
      </c>
      <c r="C129" t="str">
        <f t="shared" si="44"/>
        <v>AER</v>
      </c>
      <c r="D129">
        <f>IF(AF129="","",VLOOKUP(C129,[1]tnpl!$Z$1:$AA$11,2,TRUE))</f>
        <v>7</v>
      </c>
      <c r="E129" t="s">
        <v>16</v>
      </c>
      <c r="F129" t="str">
        <f t="shared" si="45"/>
        <v>青</v>
      </c>
      <c r="G129">
        <f>IF(AG129="","",VLOOKUP(F129,[1]tnpl!$X$1:$Y$16,2,TRUE))</f>
        <v>2</v>
      </c>
      <c r="H129" t="s">
        <v>16</v>
      </c>
      <c r="I129">
        <f t="shared" si="46"/>
        <v>17</v>
      </c>
      <c r="J129" t="s">
        <v>16</v>
      </c>
      <c r="K129">
        <f t="shared" si="47"/>
        <v>10</v>
      </c>
      <c r="L129">
        <f t="shared" si="48"/>
        <v>6</v>
      </c>
      <c r="M129" t="str">
        <f t="shared" si="49"/>
        <v>10/6</v>
      </c>
      <c r="P129" t="s">
        <v>11</v>
      </c>
      <c r="Q129" t="s">
        <v>32</v>
      </c>
      <c r="R129" t="str">
        <f t="shared" si="50"/>
        <v>霊気海嘯の鯨</v>
      </c>
      <c r="T129" t="s">
        <v>12</v>
      </c>
      <c r="U129" t="s">
        <v>11</v>
      </c>
      <c r="Y129" s="11" t="s">
        <v>786</v>
      </c>
      <c r="Z129" t="str">
        <f t="shared" si="51"/>
        <v>飛行</v>
      </c>
      <c r="AA129" t="str">
        <f t="shared" si="52"/>
        <v/>
      </c>
      <c r="AB129" t="str">
        <f t="shared" si="56"/>
        <v/>
      </c>
      <c r="AC129" t="str">
        <f>IF(ISERR(SEARCH("得",Y129,1)),"","得る")</f>
        <v/>
      </c>
      <c r="AD129" t="b">
        <f t="shared" si="43"/>
        <v>0</v>
      </c>
      <c r="AE129" s="2"/>
      <c r="AF129" s="2" t="s">
        <v>46</v>
      </c>
      <c r="AG129" s="2" t="s">
        <v>42</v>
      </c>
      <c r="AH129" s="2" t="s">
        <v>280</v>
      </c>
      <c r="AI129" s="2">
        <v>17</v>
      </c>
      <c r="AJ129" s="2" t="s">
        <v>790</v>
      </c>
      <c r="AK129" s="2" t="s">
        <v>789</v>
      </c>
      <c r="AL129" s="2" t="s">
        <v>4</v>
      </c>
      <c r="AM129" s="2" t="s">
        <v>788</v>
      </c>
      <c r="AN129" s="2"/>
      <c r="AO129" s="2"/>
      <c r="AP129" s="2" t="s">
        <v>551</v>
      </c>
      <c r="AQ129" s="2" t="s">
        <v>787</v>
      </c>
      <c r="AR129" s="2"/>
      <c r="AS129" s="2"/>
      <c r="AT129" s="2">
        <v>10</v>
      </c>
      <c r="AU129" s="2">
        <v>6</v>
      </c>
      <c r="AV129" s="2" t="s">
        <v>786</v>
      </c>
    </row>
    <row r="130" spans="1:48" x14ac:dyDescent="0.4">
      <c r="A130" t="str">
        <f t="shared" si="42"/>
        <v>|AER|黒|13|5/5|《[[艱苦の伝令]]》|</v>
      </c>
      <c r="B130" t="s">
        <v>16</v>
      </c>
      <c r="C130" t="str">
        <f t="shared" si="44"/>
        <v>AER</v>
      </c>
      <c r="D130">
        <f>IF(AF130="","",VLOOKUP(C130,[1]tnpl!$Z$1:$AA$11,2,TRUE))</f>
        <v>7</v>
      </c>
      <c r="E130" t="s">
        <v>16</v>
      </c>
      <c r="F130" t="str">
        <f t="shared" si="45"/>
        <v>黒</v>
      </c>
      <c r="G130">
        <f>IF(AG130="","",VLOOKUP(F130,[1]tnpl!$X$1:$Y$16,2,TRUE))</f>
        <v>3</v>
      </c>
      <c r="H130" t="s">
        <v>16</v>
      </c>
      <c r="I130">
        <f t="shared" si="46"/>
        <v>13</v>
      </c>
      <c r="J130" t="s">
        <v>16</v>
      </c>
      <c r="K130">
        <f t="shared" si="47"/>
        <v>5</v>
      </c>
      <c r="L130">
        <f t="shared" si="48"/>
        <v>5</v>
      </c>
      <c r="M130" t="str">
        <f t="shared" si="49"/>
        <v>5/5</v>
      </c>
      <c r="P130" t="s">
        <v>11</v>
      </c>
      <c r="Q130" t="s">
        <v>32</v>
      </c>
      <c r="R130" t="str">
        <f t="shared" si="50"/>
        <v>艱苦の伝令</v>
      </c>
      <c r="T130" t="s">
        <v>12</v>
      </c>
      <c r="U130" t="s">
        <v>11</v>
      </c>
      <c r="Y130" s="11" t="s">
        <v>781</v>
      </c>
      <c r="Z130" t="str">
        <f t="shared" si="51"/>
        <v>飛行</v>
      </c>
      <c r="AA130" t="str">
        <f t="shared" si="52"/>
        <v/>
      </c>
      <c r="AB130" t="str">
        <f t="shared" si="56"/>
        <v/>
      </c>
      <c r="AC130" t="str">
        <f>IF(ISERR(SEARCH("得",Y130,1)),"","得る")</f>
        <v/>
      </c>
      <c r="AD130" t="b">
        <f t="shared" si="43"/>
        <v>0</v>
      </c>
      <c r="AE130" s="2"/>
      <c r="AF130" s="2" t="s">
        <v>46</v>
      </c>
      <c r="AG130" s="2" t="s">
        <v>40</v>
      </c>
      <c r="AH130" s="2" t="s">
        <v>280</v>
      </c>
      <c r="AI130" s="2">
        <v>13</v>
      </c>
      <c r="AJ130" s="2" t="s">
        <v>785</v>
      </c>
      <c r="AK130" s="2" t="s">
        <v>784</v>
      </c>
      <c r="AL130" s="2" t="s">
        <v>4</v>
      </c>
      <c r="AM130" s="2" t="s">
        <v>717</v>
      </c>
      <c r="AN130" s="2"/>
      <c r="AO130" s="2"/>
      <c r="AP130" s="2" t="s">
        <v>551</v>
      </c>
      <c r="AQ130" s="2" t="s">
        <v>783</v>
      </c>
      <c r="AR130" s="2" t="s">
        <v>782</v>
      </c>
      <c r="AS130" s="2"/>
      <c r="AT130" s="2">
        <v>5</v>
      </c>
      <c r="AU130" s="2">
        <v>5</v>
      </c>
      <c r="AV130" s="2" t="s">
        <v>781</v>
      </c>
    </row>
    <row r="131" spans="1:48" x14ac:dyDescent="0.4">
      <c r="A131" t="str">
        <f t="shared" si="42"/>
        <v>|AER|赤|15|6/6|《[[無秩序街の主]]》|</v>
      </c>
      <c r="B131" t="s">
        <v>16</v>
      </c>
      <c r="C131" t="str">
        <f t="shared" si="44"/>
        <v>AER</v>
      </c>
      <c r="D131">
        <f>IF(AF131="","",VLOOKUP(C131,[1]tnpl!$Z$1:$AA$11,2,TRUE))</f>
        <v>7</v>
      </c>
      <c r="E131" t="s">
        <v>16</v>
      </c>
      <c r="F131" t="str">
        <f t="shared" si="45"/>
        <v>赤</v>
      </c>
      <c r="G131">
        <f>IF(AG131="","",VLOOKUP(F131,[1]tnpl!$X$1:$Y$16,2,TRUE))</f>
        <v>4</v>
      </c>
      <c r="H131" t="s">
        <v>16</v>
      </c>
      <c r="I131">
        <f t="shared" si="46"/>
        <v>15</v>
      </c>
      <c r="J131" t="s">
        <v>16</v>
      </c>
      <c r="K131">
        <f t="shared" si="47"/>
        <v>6</v>
      </c>
      <c r="L131">
        <f t="shared" si="48"/>
        <v>6</v>
      </c>
      <c r="M131" t="str">
        <f t="shared" si="49"/>
        <v>6/6</v>
      </c>
      <c r="P131" t="s">
        <v>11</v>
      </c>
      <c r="Q131" t="s">
        <v>32</v>
      </c>
      <c r="R131" t="str">
        <f t="shared" si="50"/>
        <v>無秩序街の主</v>
      </c>
      <c r="T131" t="s">
        <v>12</v>
      </c>
      <c r="U131" t="s">
        <v>11</v>
      </c>
      <c r="Y131" s="11" t="s">
        <v>44</v>
      </c>
      <c r="Z131" t="str">
        <f t="shared" si="51"/>
        <v>飛行</v>
      </c>
      <c r="AA131" t="str">
        <f t="shared" si="52"/>
        <v/>
      </c>
      <c r="AB131" t="str">
        <f t="shared" si="56"/>
        <v/>
      </c>
      <c r="AC131" t="str">
        <f>IF(ISERR(SEARCH("得",Y131,1)),"","得る")</f>
        <v/>
      </c>
      <c r="AD131" t="b">
        <f t="shared" si="43"/>
        <v>0</v>
      </c>
      <c r="AE131" s="2"/>
      <c r="AF131" s="2" t="s">
        <v>46</v>
      </c>
      <c r="AG131" s="2" t="s">
        <v>8</v>
      </c>
      <c r="AH131" s="2" t="s">
        <v>7</v>
      </c>
      <c r="AI131" s="2">
        <v>15</v>
      </c>
      <c r="AJ131" s="2" t="s">
        <v>45</v>
      </c>
      <c r="AK131" s="2" t="s">
        <v>780</v>
      </c>
      <c r="AL131" s="2" t="s">
        <v>4</v>
      </c>
      <c r="AM131" s="2" t="s">
        <v>711</v>
      </c>
      <c r="AN131" s="2"/>
      <c r="AO131" s="2"/>
      <c r="AP131" s="2" t="s">
        <v>67</v>
      </c>
      <c r="AQ131" s="2" t="s">
        <v>779</v>
      </c>
      <c r="AR131" s="2"/>
      <c r="AS131" s="2"/>
      <c r="AT131" s="2">
        <v>6</v>
      </c>
      <c r="AU131" s="2">
        <v>6</v>
      </c>
      <c r="AV131" s="2" t="s">
        <v>44</v>
      </c>
    </row>
    <row r="132" spans="1:48" x14ac:dyDescent="0.4">
      <c r="A132" t="str">
        <f t="shared" si="42"/>
        <v>|AER|無色|11|6/6|《[[霊気圏の収集艇]]》|</v>
      </c>
      <c r="B132" t="s">
        <v>16</v>
      </c>
      <c r="C132" t="str">
        <f t="shared" si="44"/>
        <v>AER</v>
      </c>
      <c r="D132">
        <f>IF(AF132="","",VLOOKUP(C132,[1]tnpl!$Z$1:$AA$11,2,TRUE))</f>
        <v>7</v>
      </c>
      <c r="E132" t="s">
        <v>16</v>
      </c>
      <c r="F132" t="str">
        <f t="shared" si="45"/>
        <v>無色</v>
      </c>
      <c r="G132">
        <f>IF(AG132="","",VLOOKUP(F132,[1]tnpl!$X$1:$Y$16,2,TRUE))</f>
        <v>16</v>
      </c>
      <c r="H132" t="s">
        <v>16</v>
      </c>
      <c r="I132">
        <f t="shared" si="46"/>
        <v>11</v>
      </c>
      <c r="J132" t="s">
        <v>16</v>
      </c>
      <c r="K132">
        <f t="shared" si="47"/>
        <v>6</v>
      </c>
      <c r="L132">
        <f t="shared" si="48"/>
        <v>6</v>
      </c>
      <c r="M132" t="str">
        <f t="shared" si="49"/>
        <v>6/6</v>
      </c>
      <c r="P132" t="s">
        <v>11</v>
      </c>
      <c r="Q132" t="s">
        <v>32</v>
      </c>
      <c r="R132" t="str">
        <f t="shared" si="50"/>
        <v>霊気圏の収集艇</v>
      </c>
      <c r="T132" t="s">
        <v>12</v>
      </c>
      <c r="U132" t="s">
        <v>11</v>
      </c>
      <c r="Y132" s="11" t="s">
        <v>774</v>
      </c>
      <c r="Z132" t="str">
        <f t="shared" si="51"/>
        <v>飛行</v>
      </c>
      <c r="AA132" t="str">
        <f t="shared" si="52"/>
        <v/>
      </c>
      <c r="AB132" t="str">
        <f t="shared" si="56"/>
        <v/>
      </c>
      <c r="AD132" t="b">
        <f t="shared" si="43"/>
        <v>0</v>
      </c>
      <c r="AE132" s="2"/>
      <c r="AF132" s="2" t="s">
        <v>46</v>
      </c>
      <c r="AG132" s="2" t="s">
        <v>50</v>
      </c>
      <c r="AH132" s="2" t="s">
        <v>7</v>
      </c>
      <c r="AI132" s="2">
        <v>11</v>
      </c>
      <c r="AJ132" s="2" t="s">
        <v>778</v>
      </c>
      <c r="AK132" s="2" t="s">
        <v>777</v>
      </c>
      <c r="AL132" s="2" t="s">
        <v>4</v>
      </c>
      <c r="AM132" s="2" t="s">
        <v>378</v>
      </c>
      <c r="AN132" s="2"/>
      <c r="AO132" s="2"/>
      <c r="AP132" s="2" t="s">
        <v>551</v>
      </c>
      <c r="AQ132" s="2" t="s">
        <v>776</v>
      </c>
      <c r="AR132" s="2" t="s">
        <v>775</v>
      </c>
      <c r="AS132" s="2"/>
      <c r="AT132" s="2">
        <v>6</v>
      </c>
      <c r="AU132" s="2">
        <v>6</v>
      </c>
      <c r="AV132" s="2" t="s">
        <v>774</v>
      </c>
    </row>
    <row r="133" spans="1:48" x14ac:dyDescent="0.4">
      <c r="A133" t="str">
        <f t="shared" si="42"/>
        <v>|AER|無色|25|12/12|《[[キランの真意号]]》|</v>
      </c>
      <c r="B133" t="s">
        <v>16</v>
      </c>
      <c r="C133" t="str">
        <f t="shared" si="44"/>
        <v>AER</v>
      </c>
      <c r="D133">
        <f>IF(AF133="","",VLOOKUP(C133,[1]tnpl!$Z$1:$AA$11,2,TRUE))</f>
        <v>7</v>
      </c>
      <c r="E133" t="s">
        <v>16</v>
      </c>
      <c r="F133" t="str">
        <f t="shared" si="45"/>
        <v>無色</v>
      </c>
      <c r="G133">
        <f>IF(AG133="","",VLOOKUP(F133,[1]tnpl!$X$1:$Y$16,2,TRUE))</f>
        <v>16</v>
      </c>
      <c r="H133" t="s">
        <v>16</v>
      </c>
      <c r="I133">
        <f t="shared" si="46"/>
        <v>25</v>
      </c>
      <c r="J133" t="s">
        <v>16</v>
      </c>
      <c r="K133">
        <f t="shared" si="47"/>
        <v>12</v>
      </c>
      <c r="L133">
        <f t="shared" si="48"/>
        <v>12</v>
      </c>
      <c r="M133" t="str">
        <f t="shared" si="49"/>
        <v>12/12</v>
      </c>
      <c r="P133" t="s">
        <v>11</v>
      </c>
      <c r="Q133" t="s">
        <v>32</v>
      </c>
      <c r="R133" t="str">
        <f t="shared" si="50"/>
        <v>キランの真意号</v>
      </c>
      <c r="T133" t="s">
        <v>12</v>
      </c>
      <c r="U133" t="s">
        <v>11</v>
      </c>
      <c r="Y133" s="11" t="s">
        <v>375</v>
      </c>
      <c r="Z133" t="str">
        <f t="shared" si="51"/>
        <v>飛行</v>
      </c>
      <c r="AA133" t="str">
        <f t="shared" si="52"/>
        <v/>
      </c>
      <c r="AB133" t="str">
        <f t="shared" si="56"/>
        <v/>
      </c>
      <c r="AC133" t="str">
        <f>IF(ISERR(SEARCH("得",Y133,1)),"","得る")</f>
        <v/>
      </c>
      <c r="AD133" t="b">
        <f t="shared" si="43"/>
        <v>0</v>
      </c>
      <c r="AE133" s="2"/>
      <c r="AF133" s="2" t="s">
        <v>46</v>
      </c>
      <c r="AG133" s="2" t="s">
        <v>50</v>
      </c>
      <c r="AH133" s="2" t="s">
        <v>280</v>
      </c>
      <c r="AI133" s="2">
        <v>25</v>
      </c>
      <c r="AJ133" s="2" t="s">
        <v>380</v>
      </c>
      <c r="AK133" s="2" t="s">
        <v>379</v>
      </c>
      <c r="AL133" s="2" t="s">
        <v>4</v>
      </c>
      <c r="AM133" s="2" t="s">
        <v>378</v>
      </c>
      <c r="AN133" s="2"/>
      <c r="AO133" s="2"/>
      <c r="AP133" s="2" t="s">
        <v>323</v>
      </c>
      <c r="AQ133" s="2" t="s">
        <v>377</v>
      </c>
      <c r="AR133" s="2" t="s">
        <v>376</v>
      </c>
      <c r="AS133" s="2"/>
      <c r="AT133" s="2">
        <v>12</v>
      </c>
      <c r="AU133" s="2">
        <v>12</v>
      </c>
      <c r="AV133" s="2" t="s">
        <v>375</v>
      </c>
    </row>
    <row r="134" spans="1:48" x14ac:dyDescent="0.4">
      <c r="A134" t="str">
        <f t="shared" si="42"/>
        <v>|KLDM|無色|4|4/4|《[[羽ばたき飛行機械]]》|</v>
      </c>
      <c r="B134" t="s">
        <v>16</v>
      </c>
      <c r="C134" t="str">
        <f t="shared" si="44"/>
        <v>KLDM</v>
      </c>
      <c r="D134">
        <f>IF(AF134="","",VLOOKUP(C134,[1]tnpl!$Z$1:$AA$11,2,TRUE))</f>
        <v>9</v>
      </c>
      <c r="E134" t="s">
        <v>16</v>
      </c>
      <c r="F134" t="str">
        <f t="shared" si="45"/>
        <v>無色</v>
      </c>
      <c r="G134">
        <f>IF(AG134="","",VLOOKUP(F134,[1]tnpl!$X$1:$Y$16,2,TRUE))</f>
        <v>16</v>
      </c>
      <c r="H134" t="s">
        <v>16</v>
      </c>
      <c r="I134">
        <f t="shared" si="46"/>
        <v>4</v>
      </c>
      <c r="J134" t="s">
        <v>16</v>
      </c>
      <c r="K134">
        <f t="shared" si="47"/>
        <v>4</v>
      </c>
      <c r="L134">
        <f t="shared" si="48"/>
        <v>4</v>
      </c>
      <c r="M134" t="str">
        <f t="shared" si="49"/>
        <v>4/4</v>
      </c>
      <c r="P134" t="s">
        <v>11</v>
      </c>
      <c r="Q134" t="s">
        <v>32</v>
      </c>
      <c r="R134" t="str">
        <f t="shared" si="50"/>
        <v>羽ばたき飛行機械</v>
      </c>
      <c r="T134" t="s">
        <v>12</v>
      </c>
      <c r="U134" t="s">
        <v>11</v>
      </c>
      <c r="Y134" s="11" t="s">
        <v>551</v>
      </c>
      <c r="Z134" t="str">
        <f t="shared" si="51"/>
        <v>飛行</v>
      </c>
      <c r="AA134" t="str">
        <f t="shared" si="52"/>
        <v/>
      </c>
      <c r="AB134" t="str">
        <f t="shared" si="56"/>
        <v/>
      </c>
      <c r="AC134" t="str">
        <f>IF(ISERR(SEARCH("得",Y134,1)),"","得る")</f>
        <v/>
      </c>
      <c r="AD134" t="b">
        <f t="shared" si="43"/>
        <v>0</v>
      </c>
      <c r="AE134" s="2"/>
      <c r="AF134" s="2" t="s">
        <v>176</v>
      </c>
      <c r="AG134" s="2" t="s">
        <v>50</v>
      </c>
      <c r="AH134" s="2" t="s">
        <v>770</v>
      </c>
      <c r="AI134" s="2">
        <v>4</v>
      </c>
      <c r="AJ134" s="2" t="s">
        <v>773</v>
      </c>
      <c r="AK134" s="2" t="s">
        <v>772</v>
      </c>
      <c r="AL134" s="2" t="s">
        <v>4</v>
      </c>
      <c r="AM134" s="2" t="s">
        <v>771</v>
      </c>
      <c r="AN134" s="2" t="s">
        <v>387</v>
      </c>
      <c r="AO134" s="2"/>
      <c r="AP134" s="2" t="s">
        <v>551</v>
      </c>
      <c r="AQ134" s="2"/>
      <c r="AR134" s="2"/>
      <c r="AS134" s="2"/>
      <c r="AT134" s="2">
        <v>4</v>
      </c>
      <c r="AU134" s="2">
        <v>4</v>
      </c>
      <c r="AV134" s="2" t="s">
        <v>551</v>
      </c>
    </row>
    <row r="135" spans="1:48" x14ac:dyDescent="0.4">
      <c r="A135" t="str">
        <f t="shared" si="42"/>
        <v>|KLDM|無色|13|4/4|《[[白金の天使]]》|</v>
      </c>
      <c r="B135" t="s">
        <v>16</v>
      </c>
      <c r="C135" t="str">
        <f t="shared" si="44"/>
        <v>KLDM</v>
      </c>
      <c r="D135">
        <f>IF(AF135="","",VLOOKUP(C135,[1]tnpl!$Z$1:$AA$11,2,TRUE))</f>
        <v>9</v>
      </c>
      <c r="E135" t="s">
        <v>16</v>
      </c>
      <c r="F135" t="str">
        <f t="shared" si="45"/>
        <v>無色</v>
      </c>
      <c r="G135">
        <f>IF(AG135="","",VLOOKUP(F135,[1]tnpl!$X$1:$Y$16,2,TRUE))</f>
        <v>16</v>
      </c>
      <c r="H135" t="s">
        <v>16</v>
      </c>
      <c r="I135">
        <f t="shared" si="46"/>
        <v>13</v>
      </c>
      <c r="J135" t="s">
        <v>16</v>
      </c>
      <c r="K135">
        <f t="shared" si="47"/>
        <v>4</v>
      </c>
      <c r="L135">
        <f t="shared" si="48"/>
        <v>4</v>
      </c>
      <c r="M135" t="str">
        <f t="shared" si="49"/>
        <v>4/4</v>
      </c>
      <c r="P135" t="s">
        <v>11</v>
      </c>
      <c r="Q135" t="s">
        <v>32</v>
      </c>
      <c r="R135" t="str">
        <f t="shared" si="50"/>
        <v>白金の天使</v>
      </c>
      <c r="T135" t="s">
        <v>12</v>
      </c>
      <c r="U135" t="s">
        <v>11</v>
      </c>
      <c r="Y135" s="11" t="s">
        <v>765</v>
      </c>
      <c r="Z135" t="str">
        <f t="shared" si="51"/>
        <v>飛行</v>
      </c>
      <c r="AA135" t="str">
        <f t="shared" si="52"/>
        <v/>
      </c>
      <c r="AB135" t="str">
        <f t="shared" si="56"/>
        <v/>
      </c>
      <c r="AC135" t="str">
        <f>IF(ISERR(SEARCH("得",Y135,1)),"","得る")</f>
        <v/>
      </c>
      <c r="AD135" t="b">
        <f t="shared" si="43"/>
        <v>0</v>
      </c>
      <c r="AE135" s="2"/>
      <c r="AF135" s="2" t="s">
        <v>176</v>
      </c>
      <c r="AG135" s="2" t="s">
        <v>50</v>
      </c>
      <c r="AH135" s="2" t="s">
        <v>770</v>
      </c>
      <c r="AI135" s="2">
        <v>13</v>
      </c>
      <c r="AJ135" s="2" t="s">
        <v>769</v>
      </c>
      <c r="AK135" s="2" t="s">
        <v>768</v>
      </c>
      <c r="AL135" s="2" t="s">
        <v>4</v>
      </c>
      <c r="AM135" s="2" t="s">
        <v>351</v>
      </c>
      <c r="AN135" s="2"/>
      <c r="AO135" s="2"/>
      <c r="AP135" s="2" t="s">
        <v>551</v>
      </c>
      <c r="AQ135" s="2" t="s">
        <v>767</v>
      </c>
      <c r="AR135" s="2" t="s">
        <v>766</v>
      </c>
      <c r="AS135" s="2"/>
      <c r="AT135" s="2">
        <v>4</v>
      </c>
      <c r="AU135" s="2">
        <v>4</v>
      </c>
      <c r="AV135" s="2" t="s">
        <v>765</v>
      </c>
    </row>
    <row r="136" spans="1:48" x14ac:dyDescent="0.4">
      <c r="V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1:48" x14ac:dyDescent="0.4">
      <c r="A137" t="s">
        <v>2319</v>
      </c>
    </row>
    <row r="138" spans="1:48" x14ac:dyDescent="0.4">
      <c r="A138" t="str">
        <f t="shared" ref="A138:A159" si="57">B138&amp;C138&amp;E138&amp;F138&amp;H138&amp;I138&amp;J138&amp;M138&amp;O138&amp;P138&amp;Q138&amp;R138&amp;S138&amp;T138&amp;U138&amp;V138&amp;W138&amp;X138</f>
        <v>|LEFT:50|LEFT:50|LEFT:50|LEFT:50|LEFT:500|c</v>
      </c>
      <c r="B138" t="s">
        <v>16</v>
      </c>
      <c r="C138" t="s">
        <v>28</v>
      </c>
      <c r="E138" t="s">
        <v>16</v>
      </c>
      <c r="F138" t="s">
        <v>28</v>
      </c>
      <c r="H138" t="s">
        <v>16</v>
      </c>
      <c r="I138" t="s">
        <v>28</v>
      </c>
      <c r="J138" t="s">
        <v>16</v>
      </c>
      <c r="M138" t="s">
        <v>28</v>
      </c>
      <c r="P138" t="s">
        <v>11</v>
      </c>
      <c r="R138" t="s">
        <v>26</v>
      </c>
      <c r="U138" t="s">
        <v>11</v>
      </c>
      <c r="V138" t="s">
        <v>25</v>
      </c>
    </row>
    <row r="139" spans="1:48" x14ac:dyDescent="0.4">
      <c r="A139" t="str">
        <f t="shared" si="57"/>
        <v>|セット|色|コスト|P/T|カード名|</v>
      </c>
      <c r="B139" t="s">
        <v>16</v>
      </c>
      <c r="C139" t="s">
        <v>24</v>
      </c>
      <c r="E139" t="s">
        <v>16</v>
      </c>
      <c r="F139" t="s">
        <v>23</v>
      </c>
      <c r="H139" t="s">
        <v>16</v>
      </c>
      <c r="I139" t="s">
        <v>22</v>
      </c>
      <c r="J139" t="s">
        <v>16</v>
      </c>
      <c r="K139" t="s">
        <v>21</v>
      </c>
      <c r="L139" t="s">
        <v>20</v>
      </c>
      <c r="M139" t="str">
        <f>K139&amp;"/"&amp;L139</f>
        <v>P/T</v>
      </c>
      <c r="P139" t="s">
        <v>11</v>
      </c>
      <c r="R139" t="s">
        <v>18</v>
      </c>
      <c r="U139" t="s">
        <v>11</v>
      </c>
      <c r="AD139" t="b">
        <f t="shared" ref="AD139:AD159" si="58">OR(AB139="与える",AC139="得る")</f>
        <v>0</v>
      </c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1:48" x14ac:dyDescent="0.4">
      <c r="A140" t="str">
        <f t="shared" si="57"/>
        <v>|AKH|白|13|2/2|《[[ター一門の精鋭]]》|</v>
      </c>
      <c r="B140" t="s">
        <v>16</v>
      </c>
      <c r="C140" t="str">
        <f t="shared" ref="C140:C159" si="59">AF140</f>
        <v>AKH</v>
      </c>
      <c r="D140">
        <f>IF(AF140="","",VLOOKUP(C140,[1]tnpl!$Z$1:$AA$11,2,TRUE))</f>
        <v>10</v>
      </c>
      <c r="E140" t="s">
        <v>16</v>
      </c>
      <c r="F140" t="str">
        <f t="shared" ref="F140:F159" si="60">AG140</f>
        <v>白</v>
      </c>
      <c r="G140">
        <f>IF(AG140="","",VLOOKUP(F140,[1]tnpl!$X$1:$Y$16,2,TRUE))</f>
        <v>1</v>
      </c>
      <c r="H140" t="s">
        <v>16</v>
      </c>
      <c r="I140">
        <f t="shared" ref="I140:I159" si="61">AI140</f>
        <v>13</v>
      </c>
      <c r="J140" t="s">
        <v>16</v>
      </c>
      <c r="K140">
        <f t="shared" ref="K140:K159" si="62">AT140</f>
        <v>2</v>
      </c>
      <c r="L140">
        <f t="shared" ref="L140:L159" si="63">AU140</f>
        <v>2</v>
      </c>
      <c r="M140" t="str">
        <f t="shared" ref="M140:M159" si="64">IF(AL140="クリーチャー",K140&amp;"/"&amp;L140,"")</f>
        <v>2/2</v>
      </c>
      <c r="P140" t="s">
        <v>11</v>
      </c>
      <c r="Q140" t="s">
        <v>32</v>
      </c>
      <c r="R140" t="str">
        <f t="shared" ref="R140:R159" si="65">AJ140</f>
        <v>ター一門の精鋭</v>
      </c>
      <c r="T140" t="s">
        <v>12</v>
      </c>
      <c r="U140" t="s">
        <v>11</v>
      </c>
      <c r="Y140" s="11" t="s">
        <v>761</v>
      </c>
      <c r="Z140" t="str">
        <f t="shared" ref="Z140:Z159" si="66">IF(SEARCH("飛",Y140,1)&lt;10,"飛行","")</f>
        <v>飛行</v>
      </c>
      <c r="AA140" t="str">
        <f t="shared" ref="AA140:AA159" si="67">IF(ISERR(SEARCH("召",Y140,1)),"","召喚")</f>
        <v/>
      </c>
      <c r="AB140" t="str">
        <f t="shared" ref="AB140:AB159" si="68">IF(ISERR(SEARCH("与",Y140,1)),"","与える")</f>
        <v/>
      </c>
      <c r="AC140" t="str">
        <f t="shared" ref="AC140:AC150" si="69">IF(ISERR(SEARCH("得",Y140,1)),"","得る")</f>
        <v/>
      </c>
      <c r="AD140" t="b">
        <f t="shared" si="58"/>
        <v>0</v>
      </c>
      <c r="AE140" s="2"/>
      <c r="AF140" s="2" t="s">
        <v>34</v>
      </c>
      <c r="AG140" s="2" t="s">
        <v>37</v>
      </c>
      <c r="AH140" s="2" t="s">
        <v>276</v>
      </c>
      <c r="AI140" s="2">
        <v>13</v>
      </c>
      <c r="AJ140" s="2" t="s">
        <v>764</v>
      </c>
      <c r="AK140" s="2" t="s">
        <v>763</v>
      </c>
      <c r="AL140" s="2" t="s">
        <v>4</v>
      </c>
      <c r="AM140" s="2" t="s">
        <v>325</v>
      </c>
      <c r="AN140" s="2" t="s">
        <v>324</v>
      </c>
      <c r="AO140" s="2"/>
      <c r="AP140" s="2" t="s">
        <v>551</v>
      </c>
      <c r="AQ140" s="2" t="s">
        <v>762</v>
      </c>
      <c r="AR140" s="2"/>
      <c r="AS140" s="2"/>
      <c r="AT140" s="2">
        <v>2</v>
      </c>
      <c r="AU140" s="2">
        <v>2</v>
      </c>
      <c r="AV140" s="2" t="s">
        <v>761</v>
      </c>
    </row>
    <row r="141" spans="1:48" x14ac:dyDescent="0.4">
      <c r="A141" t="str">
        <f t="shared" si="57"/>
        <v>|AKH|白|14|3/3|《[[有翼の番人]]》|</v>
      </c>
      <c r="B141" t="s">
        <v>16</v>
      </c>
      <c r="C141" t="str">
        <f t="shared" si="59"/>
        <v>AKH</v>
      </c>
      <c r="D141">
        <f>IF(AF141="","",VLOOKUP(C141,[1]tnpl!$Z$1:$AA$11,2,TRUE))</f>
        <v>10</v>
      </c>
      <c r="E141" t="s">
        <v>16</v>
      </c>
      <c r="F141" t="str">
        <f t="shared" si="60"/>
        <v>白</v>
      </c>
      <c r="G141">
        <f>IF(AG141="","",VLOOKUP(F141,[1]tnpl!$X$1:$Y$16,2,TRUE))</f>
        <v>1</v>
      </c>
      <c r="H141" t="s">
        <v>16</v>
      </c>
      <c r="I141">
        <f t="shared" si="61"/>
        <v>14</v>
      </c>
      <c r="J141" t="s">
        <v>16</v>
      </c>
      <c r="K141">
        <f t="shared" si="62"/>
        <v>3</v>
      </c>
      <c r="L141">
        <f t="shared" si="63"/>
        <v>3</v>
      </c>
      <c r="M141" t="str">
        <f t="shared" si="64"/>
        <v>3/3</v>
      </c>
      <c r="P141" t="s">
        <v>11</v>
      </c>
      <c r="Q141" t="s">
        <v>32</v>
      </c>
      <c r="R141" t="str">
        <f t="shared" si="65"/>
        <v>有翼の番人</v>
      </c>
      <c r="T141" t="s">
        <v>12</v>
      </c>
      <c r="U141" t="s">
        <v>11</v>
      </c>
      <c r="Y141" s="11" t="s">
        <v>364</v>
      </c>
      <c r="Z141" t="str">
        <f t="shared" si="66"/>
        <v>飛行</v>
      </c>
      <c r="AA141" t="str">
        <f t="shared" si="67"/>
        <v/>
      </c>
      <c r="AB141" t="str">
        <f t="shared" si="68"/>
        <v/>
      </c>
      <c r="AC141" t="str">
        <f t="shared" si="69"/>
        <v/>
      </c>
      <c r="AD141" t="b">
        <f t="shared" si="58"/>
        <v>0</v>
      </c>
      <c r="AE141" s="2"/>
      <c r="AF141" s="2" t="s">
        <v>34</v>
      </c>
      <c r="AG141" s="2" t="s">
        <v>37</v>
      </c>
      <c r="AH141" s="2" t="s">
        <v>276</v>
      </c>
      <c r="AI141" s="2">
        <v>14</v>
      </c>
      <c r="AJ141" s="2" t="s">
        <v>367</v>
      </c>
      <c r="AK141" s="2" t="s">
        <v>366</v>
      </c>
      <c r="AL141" s="2" t="s">
        <v>4</v>
      </c>
      <c r="AM141" s="2" t="s">
        <v>351</v>
      </c>
      <c r="AN141" s="2"/>
      <c r="AO141" s="2"/>
      <c r="AP141" s="2" t="s">
        <v>323</v>
      </c>
      <c r="AQ141" s="2" t="s">
        <v>365</v>
      </c>
      <c r="AR141" s="2"/>
      <c r="AS141" s="2"/>
      <c r="AT141" s="2">
        <v>3</v>
      </c>
      <c r="AU141" s="2">
        <v>3</v>
      </c>
      <c r="AV141" s="2" t="s">
        <v>364</v>
      </c>
    </row>
    <row r="142" spans="1:48" x14ac:dyDescent="0.4">
      <c r="A142" t="str">
        <f t="shared" si="57"/>
        <v>|AKH|白|12|4/4|《[[オケチラの従者]]》|</v>
      </c>
      <c r="B142" t="s">
        <v>16</v>
      </c>
      <c r="C142" t="str">
        <f t="shared" si="59"/>
        <v>AKH</v>
      </c>
      <c r="D142">
        <f>IF(AF142="","",VLOOKUP(C142,[1]tnpl!$Z$1:$AA$11,2,TRUE))</f>
        <v>10</v>
      </c>
      <c r="E142" t="s">
        <v>16</v>
      </c>
      <c r="F142" t="str">
        <f t="shared" si="60"/>
        <v>白</v>
      </c>
      <c r="G142">
        <f>IF(AG142="","",VLOOKUP(F142,[1]tnpl!$X$1:$Y$16,2,TRUE))</f>
        <v>1</v>
      </c>
      <c r="H142" t="s">
        <v>16</v>
      </c>
      <c r="I142">
        <f t="shared" si="61"/>
        <v>12</v>
      </c>
      <c r="J142" t="s">
        <v>16</v>
      </c>
      <c r="K142">
        <f t="shared" si="62"/>
        <v>4</v>
      </c>
      <c r="L142">
        <f t="shared" si="63"/>
        <v>4</v>
      </c>
      <c r="M142" t="str">
        <f t="shared" si="64"/>
        <v>4/4</v>
      </c>
      <c r="P142" t="s">
        <v>11</v>
      </c>
      <c r="Q142" t="s">
        <v>32</v>
      </c>
      <c r="R142" t="str">
        <f t="shared" si="65"/>
        <v>オケチラの従者</v>
      </c>
      <c r="T142" t="s">
        <v>12</v>
      </c>
      <c r="U142" t="s">
        <v>11</v>
      </c>
      <c r="Y142" s="11" t="s">
        <v>756</v>
      </c>
      <c r="Z142" t="str">
        <f t="shared" si="66"/>
        <v>飛行</v>
      </c>
      <c r="AA142" t="str">
        <f t="shared" si="67"/>
        <v/>
      </c>
      <c r="AB142" t="str">
        <f t="shared" si="68"/>
        <v/>
      </c>
      <c r="AC142" t="str">
        <f t="shared" si="69"/>
        <v/>
      </c>
      <c r="AD142" t="b">
        <f t="shared" si="58"/>
        <v>0</v>
      </c>
      <c r="AE142" s="2"/>
      <c r="AF142" s="2" t="s">
        <v>34</v>
      </c>
      <c r="AG142" s="2" t="s">
        <v>37</v>
      </c>
      <c r="AH142" s="2" t="s">
        <v>272</v>
      </c>
      <c r="AI142" s="2">
        <v>12</v>
      </c>
      <c r="AJ142" s="2" t="s">
        <v>760</v>
      </c>
      <c r="AK142" s="2" t="s">
        <v>759</v>
      </c>
      <c r="AL142" s="2" t="s">
        <v>4</v>
      </c>
      <c r="AM142" s="2" t="s">
        <v>325</v>
      </c>
      <c r="AN142" s="2" t="s">
        <v>396</v>
      </c>
      <c r="AO142" s="2"/>
      <c r="AP142" s="2" t="s">
        <v>551</v>
      </c>
      <c r="AQ142" s="2" t="s">
        <v>758</v>
      </c>
      <c r="AR142" s="2" t="s">
        <v>757</v>
      </c>
      <c r="AS142" s="2"/>
      <c r="AT142" s="2">
        <v>4</v>
      </c>
      <c r="AU142" s="2">
        <v>4</v>
      </c>
      <c r="AV142" s="2" t="s">
        <v>756</v>
      </c>
    </row>
    <row r="143" spans="1:48" x14ac:dyDescent="0.4">
      <c r="A143" t="str">
        <f t="shared" si="57"/>
        <v>|AKH|白|10|3/2|《[[エイヴンの思考検閲者]]》|</v>
      </c>
      <c r="B143" t="s">
        <v>16</v>
      </c>
      <c r="C143" t="str">
        <f t="shared" si="59"/>
        <v>AKH</v>
      </c>
      <c r="D143">
        <f>IF(AF143="","",VLOOKUP(C143,[1]tnpl!$Z$1:$AA$11,2,TRUE))</f>
        <v>10</v>
      </c>
      <c r="E143" t="s">
        <v>16</v>
      </c>
      <c r="F143" t="str">
        <f t="shared" si="60"/>
        <v>白</v>
      </c>
      <c r="G143">
        <f>IF(AG143="","",VLOOKUP(F143,[1]tnpl!$X$1:$Y$16,2,TRUE))</f>
        <v>1</v>
      </c>
      <c r="H143" t="s">
        <v>16</v>
      </c>
      <c r="I143">
        <f t="shared" si="61"/>
        <v>10</v>
      </c>
      <c r="J143" t="s">
        <v>16</v>
      </c>
      <c r="K143">
        <f t="shared" si="62"/>
        <v>3</v>
      </c>
      <c r="L143">
        <f t="shared" si="63"/>
        <v>2</v>
      </c>
      <c r="M143" t="str">
        <f t="shared" si="64"/>
        <v>3/2</v>
      </c>
      <c r="P143" t="s">
        <v>11</v>
      </c>
      <c r="Q143" t="s">
        <v>32</v>
      </c>
      <c r="R143" t="str">
        <f t="shared" si="65"/>
        <v>エイヴンの思考検閲者</v>
      </c>
      <c r="T143" t="s">
        <v>12</v>
      </c>
      <c r="U143" t="s">
        <v>11</v>
      </c>
      <c r="Y143" s="11" t="s">
        <v>752</v>
      </c>
      <c r="Z143" t="str">
        <f t="shared" si="66"/>
        <v>飛行</v>
      </c>
      <c r="AA143" t="str">
        <f t="shared" si="67"/>
        <v/>
      </c>
      <c r="AB143" t="str">
        <f t="shared" si="68"/>
        <v/>
      </c>
      <c r="AC143" t="str">
        <f t="shared" si="69"/>
        <v/>
      </c>
      <c r="AD143" t="b">
        <f t="shared" si="58"/>
        <v>0</v>
      </c>
      <c r="AE143" s="2"/>
      <c r="AF143" s="2" t="s">
        <v>34</v>
      </c>
      <c r="AG143" s="2" t="s">
        <v>37</v>
      </c>
      <c r="AH143" s="2" t="s">
        <v>7</v>
      </c>
      <c r="AI143" s="2">
        <v>10</v>
      </c>
      <c r="AJ143" s="2" t="s">
        <v>755</v>
      </c>
      <c r="AK143" s="2" t="s">
        <v>754</v>
      </c>
      <c r="AL143" s="2" t="s">
        <v>4</v>
      </c>
      <c r="AM143" s="2" t="s">
        <v>325</v>
      </c>
      <c r="AN143" s="2" t="s">
        <v>677</v>
      </c>
      <c r="AO143" s="2"/>
      <c r="AP143" s="2" t="s">
        <v>551</v>
      </c>
      <c r="AQ143" s="2" t="s">
        <v>753</v>
      </c>
      <c r="AR143" s="2"/>
      <c r="AS143" s="2"/>
      <c r="AT143" s="2">
        <v>3</v>
      </c>
      <c r="AU143" s="2">
        <v>2</v>
      </c>
      <c r="AV143" s="2" t="s">
        <v>752</v>
      </c>
    </row>
    <row r="144" spans="1:48" x14ac:dyDescent="0.4">
      <c r="A144" t="str">
        <f t="shared" si="57"/>
        <v>|AKH|白|16|7/8|《[[賞罰の天使]]》|</v>
      </c>
      <c r="B144" t="s">
        <v>16</v>
      </c>
      <c r="C144" t="str">
        <f t="shared" si="59"/>
        <v>AKH</v>
      </c>
      <c r="D144">
        <f>IF(AF144="","",VLOOKUP(C144,[1]tnpl!$Z$1:$AA$11,2,TRUE))</f>
        <v>10</v>
      </c>
      <c r="E144" t="s">
        <v>16</v>
      </c>
      <c r="F144" t="str">
        <f t="shared" si="60"/>
        <v>白</v>
      </c>
      <c r="G144">
        <f>IF(AG144="","",VLOOKUP(F144,[1]tnpl!$X$1:$Y$16,2,TRUE))</f>
        <v>1</v>
      </c>
      <c r="H144" t="s">
        <v>16</v>
      </c>
      <c r="I144">
        <f t="shared" si="61"/>
        <v>16</v>
      </c>
      <c r="J144" t="s">
        <v>16</v>
      </c>
      <c r="K144">
        <f t="shared" si="62"/>
        <v>7</v>
      </c>
      <c r="L144">
        <f t="shared" si="63"/>
        <v>8</v>
      </c>
      <c r="M144" t="str">
        <f t="shared" si="64"/>
        <v>7/8</v>
      </c>
      <c r="P144" t="s">
        <v>11</v>
      </c>
      <c r="Q144" t="s">
        <v>32</v>
      </c>
      <c r="R144" t="str">
        <f t="shared" si="65"/>
        <v>賞罰の天使</v>
      </c>
      <c r="T144" t="s">
        <v>12</v>
      </c>
      <c r="U144" t="s">
        <v>11</v>
      </c>
      <c r="Y144" s="11" t="s">
        <v>748</v>
      </c>
      <c r="Z144" t="str">
        <f t="shared" si="66"/>
        <v>飛行</v>
      </c>
      <c r="AA144" t="str">
        <f t="shared" si="67"/>
        <v/>
      </c>
      <c r="AB144" t="str">
        <f t="shared" si="68"/>
        <v/>
      </c>
      <c r="AC144" t="str">
        <f t="shared" si="69"/>
        <v/>
      </c>
      <c r="AD144" t="b">
        <f t="shared" si="58"/>
        <v>0</v>
      </c>
      <c r="AE144" s="2"/>
      <c r="AF144" s="2" t="s">
        <v>34</v>
      </c>
      <c r="AG144" s="2" t="s">
        <v>37</v>
      </c>
      <c r="AH144" s="2" t="s">
        <v>280</v>
      </c>
      <c r="AI144" s="2">
        <v>16</v>
      </c>
      <c r="AJ144" s="2" t="s">
        <v>751</v>
      </c>
      <c r="AK144" s="2" t="s">
        <v>750</v>
      </c>
      <c r="AL144" s="2" t="s">
        <v>4</v>
      </c>
      <c r="AM144" s="2" t="s">
        <v>351</v>
      </c>
      <c r="AN144" s="2"/>
      <c r="AO144" s="2"/>
      <c r="AP144" s="2" t="s">
        <v>551</v>
      </c>
      <c r="AQ144" s="2" t="s">
        <v>749</v>
      </c>
      <c r="AR144" s="2"/>
      <c r="AS144" s="2"/>
      <c r="AT144" s="2">
        <v>7</v>
      </c>
      <c r="AU144" s="2">
        <v>8</v>
      </c>
      <c r="AV144" s="2" t="s">
        <v>748</v>
      </c>
    </row>
    <row r="145" spans="1:48" x14ac:dyDescent="0.4">
      <c r="A145" t="str">
        <f t="shared" si="57"/>
        <v>|AKH|青|11|2/1|《[[エイヴンの修練者]]》|</v>
      </c>
      <c r="B145" t="s">
        <v>16</v>
      </c>
      <c r="C145" t="str">
        <f t="shared" si="59"/>
        <v>AKH</v>
      </c>
      <c r="D145">
        <f>IF(AF145="","",VLOOKUP(C145,[1]tnpl!$Z$1:$AA$11,2,TRUE))</f>
        <v>10</v>
      </c>
      <c r="E145" t="s">
        <v>16</v>
      </c>
      <c r="F145" t="str">
        <f t="shared" si="60"/>
        <v>青</v>
      </c>
      <c r="G145">
        <f>IF(AG145="","",VLOOKUP(F145,[1]tnpl!$X$1:$Y$16,2,TRUE))</f>
        <v>2</v>
      </c>
      <c r="H145" t="s">
        <v>16</v>
      </c>
      <c r="I145">
        <f t="shared" si="61"/>
        <v>11</v>
      </c>
      <c r="J145" t="s">
        <v>16</v>
      </c>
      <c r="K145">
        <f t="shared" si="62"/>
        <v>2</v>
      </c>
      <c r="L145">
        <f t="shared" si="63"/>
        <v>1</v>
      </c>
      <c r="M145" t="str">
        <f t="shared" si="64"/>
        <v>2/1</v>
      </c>
      <c r="P145" t="s">
        <v>11</v>
      </c>
      <c r="Q145" t="s">
        <v>32</v>
      </c>
      <c r="R145" t="str">
        <f t="shared" si="65"/>
        <v>エイヴンの修練者</v>
      </c>
      <c r="T145" t="s">
        <v>12</v>
      </c>
      <c r="U145" t="s">
        <v>11</v>
      </c>
      <c r="Y145" s="11" t="s">
        <v>744</v>
      </c>
      <c r="Z145" t="str">
        <f t="shared" si="66"/>
        <v>飛行</v>
      </c>
      <c r="AA145" t="str">
        <f t="shared" si="67"/>
        <v/>
      </c>
      <c r="AB145" t="str">
        <f t="shared" si="68"/>
        <v/>
      </c>
      <c r="AC145" t="str">
        <f t="shared" si="69"/>
        <v/>
      </c>
      <c r="AD145" t="b">
        <f t="shared" si="58"/>
        <v>0</v>
      </c>
      <c r="AE145" s="2"/>
      <c r="AF145" s="2" t="s">
        <v>34</v>
      </c>
      <c r="AG145" s="2" t="s">
        <v>42</v>
      </c>
      <c r="AH145" s="2" t="s">
        <v>276</v>
      </c>
      <c r="AI145" s="2">
        <v>11</v>
      </c>
      <c r="AJ145" s="2" t="s">
        <v>747</v>
      </c>
      <c r="AK145" s="2" t="s">
        <v>746</v>
      </c>
      <c r="AL145" s="2" t="s">
        <v>4</v>
      </c>
      <c r="AM145" s="2" t="s">
        <v>325</v>
      </c>
      <c r="AN145" s="2" t="s">
        <v>324</v>
      </c>
      <c r="AO145" s="2"/>
      <c r="AP145" s="2" t="s">
        <v>551</v>
      </c>
      <c r="AQ145" s="2" t="s">
        <v>745</v>
      </c>
      <c r="AR145" s="2"/>
      <c r="AS145" s="2"/>
      <c r="AT145" s="2">
        <v>2</v>
      </c>
      <c r="AU145" s="2">
        <v>1</v>
      </c>
      <c r="AV145" s="2" t="s">
        <v>744</v>
      </c>
    </row>
    <row r="146" spans="1:48" x14ac:dyDescent="0.4">
      <c r="A146" t="str">
        <f t="shared" si="57"/>
        <v>|AKH|青|13|3/4|《[[微光鱗のドレイク]]》|</v>
      </c>
      <c r="B146" t="s">
        <v>16</v>
      </c>
      <c r="C146" t="str">
        <f t="shared" si="59"/>
        <v>AKH</v>
      </c>
      <c r="D146">
        <f>IF(AF146="","",VLOOKUP(C146,[1]tnpl!$Z$1:$AA$11,2,TRUE))</f>
        <v>10</v>
      </c>
      <c r="E146" t="s">
        <v>16</v>
      </c>
      <c r="F146" t="str">
        <f t="shared" si="60"/>
        <v>青</v>
      </c>
      <c r="G146">
        <f>IF(AG146="","",VLOOKUP(F146,[1]tnpl!$X$1:$Y$16,2,TRUE))</f>
        <v>2</v>
      </c>
      <c r="H146" t="s">
        <v>16</v>
      </c>
      <c r="I146">
        <f t="shared" si="61"/>
        <v>13</v>
      </c>
      <c r="J146" t="s">
        <v>16</v>
      </c>
      <c r="K146">
        <f t="shared" si="62"/>
        <v>3</v>
      </c>
      <c r="L146">
        <f t="shared" si="63"/>
        <v>4</v>
      </c>
      <c r="M146" t="str">
        <f t="shared" si="64"/>
        <v>3/4</v>
      </c>
      <c r="P146" t="s">
        <v>11</v>
      </c>
      <c r="Q146" t="s">
        <v>32</v>
      </c>
      <c r="R146" t="str">
        <f t="shared" si="65"/>
        <v>微光鱗のドレイク</v>
      </c>
      <c r="T146" t="s">
        <v>12</v>
      </c>
      <c r="U146" t="s">
        <v>11</v>
      </c>
      <c r="Y146" s="11" t="s">
        <v>741</v>
      </c>
      <c r="Z146" t="str">
        <f t="shared" si="66"/>
        <v>飛行</v>
      </c>
      <c r="AA146" t="str">
        <f t="shared" si="67"/>
        <v/>
      </c>
      <c r="AB146" t="str">
        <f t="shared" si="68"/>
        <v/>
      </c>
      <c r="AC146" t="str">
        <f t="shared" si="69"/>
        <v/>
      </c>
      <c r="AD146" t="b">
        <f t="shared" si="58"/>
        <v>0</v>
      </c>
      <c r="AE146" s="2"/>
      <c r="AF146" s="2" t="s">
        <v>34</v>
      </c>
      <c r="AG146" s="2" t="s">
        <v>42</v>
      </c>
      <c r="AH146" s="2" t="s">
        <v>276</v>
      </c>
      <c r="AI146" s="2">
        <v>13</v>
      </c>
      <c r="AJ146" s="2" t="s">
        <v>743</v>
      </c>
      <c r="AK146" s="2" t="s">
        <v>742</v>
      </c>
      <c r="AL146" s="2" t="s">
        <v>4</v>
      </c>
      <c r="AM146" s="2" t="s">
        <v>684</v>
      </c>
      <c r="AN146" s="2"/>
      <c r="AO146" s="2"/>
      <c r="AP146" s="2" t="s">
        <v>551</v>
      </c>
      <c r="AQ146" s="2" t="s">
        <v>732</v>
      </c>
      <c r="AR146" s="2"/>
      <c r="AS146" s="2"/>
      <c r="AT146" s="2">
        <v>3</v>
      </c>
      <c r="AU146" s="2">
        <v>4</v>
      </c>
      <c r="AV146" s="2" t="s">
        <v>741</v>
      </c>
    </row>
    <row r="147" spans="1:48" x14ac:dyDescent="0.4">
      <c r="A147" t="str">
        <f t="shared" si="57"/>
        <v>|AKH|青|11|4/4|《[[天頂の探求者]]》|</v>
      </c>
      <c r="B147" t="s">
        <v>16</v>
      </c>
      <c r="C147" t="str">
        <f t="shared" si="59"/>
        <v>AKH</v>
      </c>
      <c r="D147">
        <f>IF(AF147="","",VLOOKUP(C147,[1]tnpl!$Z$1:$AA$11,2,TRUE))</f>
        <v>10</v>
      </c>
      <c r="E147" t="s">
        <v>16</v>
      </c>
      <c r="F147" t="str">
        <f t="shared" si="60"/>
        <v>青</v>
      </c>
      <c r="G147">
        <f>IF(AG147="","",VLOOKUP(F147,[1]tnpl!$X$1:$Y$16,2,TRUE))</f>
        <v>2</v>
      </c>
      <c r="H147" t="s">
        <v>16</v>
      </c>
      <c r="I147">
        <f t="shared" si="61"/>
        <v>11</v>
      </c>
      <c r="J147" t="s">
        <v>16</v>
      </c>
      <c r="K147">
        <f t="shared" si="62"/>
        <v>4</v>
      </c>
      <c r="L147">
        <f t="shared" si="63"/>
        <v>4</v>
      </c>
      <c r="M147" t="str">
        <f t="shared" si="64"/>
        <v>4/4</v>
      </c>
      <c r="P147" t="s">
        <v>11</v>
      </c>
      <c r="Q147" t="s">
        <v>32</v>
      </c>
      <c r="R147" t="str">
        <f t="shared" si="65"/>
        <v>天頂の探求者</v>
      </c>
      <c r="T147" t="s">
        <v>12</v>
      </c>
      <c r="U147" t="s">
        <v>11</v>
      </c>
      <c r="Y147" s="11" t="s">
        <v>624</v>
      </c>
      <c r="Z147" t="str">
        <f t="shared" si="66"/>
        <v>飛行</v>
      </c>
      <c r="AA147" t="str">
        <f t="shared" si="67"/>
        <v/>
      </c>
      <c r="AB147" t="str">
        <f t="shared" si="68"/>
        <v/>
      </c>
      <c r="AC147" t="str">
        <f t="shared" si="69"/>
        <v>得る</v>
      </c>
      <c r="AD147" t="b">
        <f t="shared" si="58"/>
        <v>1</v>
      </c>
      <c r="AE147" s="2"/>
      <c r="AF147" s="2" t="s">
        <v>34</v>
      </c>
      <c r="AG147" s="2" t="s">
        <v>42</v>
      </c>
      <c r="AH147" s="2" t="s">
        <v>272</v>
      </c>
      <c r="AI147" s="2">
        <v>11</v>
      </c>
      <c r="AJ147" s="2" t="s">
        <v>626</v>
      </c>
      <c r="AK147" s="2" t="s">
        <v>625</v>
      </c>
      <c r="AL147" s="2" t="s">
        <v>4</v>
      </c>
      <c r="AM147" s="2" t="s">
        <v>325</v>
      </c>
      <c r="AN147" s="2" t="s">
        <v>677</v>
      </c>
      <c r="AO147" s="2"/>
      <c r="AP147" s="2" t="s">
        <v>551</v>
      </c>
      <c r="AQ147" s="2" t="s">
        <v>740</v>
      </c>
      <c r="AR147" s="2"/>
      <c r="AS147" s="2"/>
      <c r="AT147" s="2">
        <v>4</v>
      </c>
      <c r="AU147" s="2">
        <v>4</v>
      </c>
      <c r="AV147" s="2" t="s">
        <v>624</v>
      </c>
    </row>
    <row r="148" spans="1:48" x14ac:dyDescent="0.4">
      <c r="A148" t="str">
        <f t="shared" si="57"/>
        <v>|AKH|青|15|6/6|《[[象形の守り手]]》|</v>
      </c>
      <c r="B148" t="s">
        <v>16</v>
      </c>
      <c r="C148" t="str">
        <f t="shared" si="59"/>
        <v>AKH</v>
      </c>
      <c r="D148">
        <f>IF(AF148="","",VLOOKUP(C148,[1]tnpl!$Z$1:$AA$11,2,TRUE))</f>
        <v>10</v>
      </c>
      <c r="E148" t="s">
        <v>16</v>
      </c>
      <c r="F148" t="str">
        <f t="shared" si="60"/>
        <v>青</v>
      </c>
      <c r="G148">
        <f>IF(AG148="","",VLOOKUP(F148,[1]tnpl!$X$1:$Y$16,2,TRUE))</f>
        <v>2</v>
      </c>
      <c r="H148" t="s">
        <v>16</v>
      </c>
      <c r="I148">
        <f t="shared" si="61"/>
        <v>15</v>
      </c>
      <c r="J148" t="s">
        <v>16</v>
      </c>
      <c r="K148">
        <f t="shared" si="62"/>
        <v>6</v>
      </c>
      <c r="L148">
        <f t="shared" si="63"/>
        <v>6</v>
      </c>
      <c r="M148" t="str">
        <f t="shared" si="64"/>
        <v>6/6</v>
      </c>
      <c r="P148" t="s">
        <v>11</v>
      </c>
      <c r="Q148" t="s">
        <v>32</v>
      </c>
      <c r="R148" t="str">
        <f t="shared" si="65"/>
        <v>象形の守り手</v>
      </c>
      <c r="T148" t="s">
        <v>12</v>
      </c>
      <c r="U148" t="s">
        <v>11</v>
      </c>
      <c r="Y148" s="11" t="s">
        <v>736</v>
      </c>
      <c r="Z148" t="str">
        <f t="shared" si="66"/>
        <v>飛行</v>
      </c>
      <c r="AA148" t="str">
        <f t="shared" si="67"/>
        <v/>
      </c>
      <c r="AB148" t="str">
        <f t="shared" si="68"/>
        <v/>
      </c>
      <c r="AC148" t="str">
        <f t="shared" si="69"/>
        <v/>
      </c>
      <c r="AD148" t="b">
        <f t="shared" si="58"/>
        <v>0</v>
      </c>
      <c r="AE148" s="2"/>
      <c r="AF148" s="2" t="s">
        <v>34</v>
      </c>
      <c r="AG148" s="2" t="s">
        <v>42</v>
      </c>
      <c r="AH148" s="2" t="s">
        <v>7</v>
      </c>
      <c r="AI148" s="2">
        <v>15</v>
      </c>
      <c r="AJ148" s="2" t="s">
        <v>739</v>
      </c>
      <c r="AK148" s="2" t="s">
        <v>738</v>
      </c>
      <c r="AL148" s="2" t="s">
        <v>4</v>
      </c>
      <c r="AM148" s="2" t="s">
        <v>695</v>
      </c>
      <c r="AN148" s="2"/>
      <c r="AO148" s="2"/>
      <c r="AP148" s="2" t="s">
        <v>551</v>
      </c>
      <c r="AQ148" s="2" t="s">
        <v>737</v>
      </c>
      <c r="AR148" s="2" t="s">
        <v>369</v>
      </c>
      <c r="AS148" s="2"/>
      <c r="AT148" s="2">
        <v>6</v>
      </c>
      <c r="AU148" s="2">
        <v>6</v>
      </c>
      <c r="AV148" s="2" t="s">
        <v>736</v>
      </c>
    </row>
    <row r="149" spans="1:48" x14ac:dyDescent="0.4">
      <c r="A149" t="str">
        <f t="shared" si="57"/>
        <v>|AKH|青|10|6/6|《[[秘法の管理者]]》|</v>
      </c>
      <c r="B149" t="s">
        <v>16</v>
      </c>
      <c r="C149" t="str">
        <f t="shared" si="59"/>
        <v>AKH</v>
      </c>
      <c r="D149">
        <f>IF(AF149="","",VLOOKUP(C149,[1]tnpl!$Z$1:$AA$11,2,TRUE))</f>
        <v>10</v>
      </c>
      <c r="E149" t="s">
        <v>16</v>
      </c>
      <c r="F149" t="str">
        <f t="shared" si="60"/>
        <v>青</v>
      </c>
      <c r="G149">
        <f>IF(AG149="","",VLOOKUP(F149,[1]tnpl!$X$1:$Y$16,2,TRUE))</f>
        <v>2</v>
      </c>
      <c r="H149" t="s">
        <v>16</v>
      </c>
      <c r="I149">
        <f t="shared" si="61"/>
        <v>10</v>
      </c>
      <c r="J149" t="s">
        <v>16</v>
      </c>
      <c r="K149">
        <f t="shared" si="62"/>
        <v>6</v>
      </c>
      <c r="L149">
        <f t="shared" si="63"/>
        <v>6</v>
      </c>
      <c r="M149" t="str">
        <f t="shared" si="64"/>
        <v>6/6</v>
      </c>
      <c r="P149" t="s">
        <v>11</v>
      </c>
      <c r="Q149" t="s">
        <v>32</v>
      </c>
      <c r="R149" t="str">
        <f t="shared" si="65"/>
        <v>秘法の管理者</v>
      </c>
      <c r="T149" t="s">
        <v>12</v>
      </c>
      <c r="U149" t="s">
        <v>11</v>
      </c>
      <c r="Y149" s="11" t="s">
        <v>731</v>
      </c>
      <c r="Z149" t="str">
        <f t="shared" si="66"/>
        <v>飛行</v>
      </c>
      <c r="AA149" t="str">
        <f t="shared" si="67"/>
        <v/>
      </c>
      <c r="AB149" t="str">
        <f t="shared" si="68"/>
        <v/>
      </c>
      <c r="AC149" t="str">
        <f t="shared" si="69"/>
        <v/>
      </c>
      <c r="AD149" t="b">
        <f t="shared" si="58"/>
        <v>0</v>
      </c>
      <c r="AE149" s="2"/>
      <c r="AF149" s="2" t="s">
        <v>34</v>
      </c>
      <c r="AG149" s="2" t="s">
        <v>42</v>
      </c>
      <c r="AH149" s="2" t="s">
        <v>280</v>
      </c>
      <c r="AI149" s="2">
        <v>10</v>
      </c>
      <c r="AJ149" s="2" t="s">
        <v>735</v>
      </c>
      <c r="AK149" s="2" t="s">
        <v>734</v>
      </c>
      <c r="AL149" s="2" t="s">
        <v>4</v>
      </c>
      <c r="AM149" s="2" t="s">
        <v>695</v>
      </c>
      <c r="AN149" s="2"/>
      <c r="AO149" s="2"/>
      <c r="AP149" s="2" t="s">
        <v>551</v>
      </c>
      <c r="AQ149" s="2" t="s">
        <v>733</v>
      </c>
      <c r="AR149" s="2" t="s">
        <v>732</v>
      </c>
      <c r="AS149" s="2"/>
      <c r="AT149" s="2">
        <v>6</v>
      </c>
      <c r="AU149" s="2">
        <v>6</v>
      </c>
      <c r="AV149" s="2" t="s">
        <v>731</v>
      </c>
    </row>
    <row r="150" spans="1:48" x14ac:dyDescent="0.4">
      <c r="A150" t="str">
        <f t="shared" si="57"/>
        <v>|AKH|青|10|5/5|《[[周到の神ケフネト]]》|</v>
      </c>
      <c r="B150" t="s">
        <v>16</v>
      </c>
      <c r="C150" t="str">
        <f t="shared" si="59"/>
        <v>AKH</v>
      </c>
      <c r="D150">
        <f>IF(AF150="","",VLOOKUP(C150,[1]tnpl!$Z$1:$AA$11,2,TRUE))</f>
        <v>10</v>
      </c>
      <c r="E150" t="s">
        <v>16</v>
      </c>
      <c r="F150" t="str">
        <f t="shared" si="60"/>
        <v>青</v>
      </c>
      <c r="G150">
        <f>IF(AG150="","",VLOOKUP(F150,[1]tnpl!$X$1:$Y$16,2,TRUE))</f>
        <v>2</v>
      </c>
      <c r="H150" t="s">
        <v>16</v>
      </c>
      <c r="I150">
        <f t="shared" si="61"/>
        <v>10</v>
      </c>
      <c r="J150" t="s">
        <v>16</v>
      </c>
      <c r="K150">
        <f t="shared" si="62"/>
        <v>5</v>
      </c>
      <c r="L150">
        <f t="shared" si="63"/>
        <v>5</v>
      </c>
      <c r="M150" t="str">
        <f t="shared" si="64"/>
        <v>5/5</v>
      </c>
      <c r="P150" t="s">
        <v>11</v>
      </c>
      <c r="Q150" t="s">
        <v>32</v>
      </c>
      <c r="R150" t="str">
        <f t="shared" si="65"/>
        <v>周到の神ケフネト</v>
      </c>
      <c r="T150" t="s">
        <v>12</v>
      </c>
      <c r="U150" t="s">
        <v>11</v>
      </c>
      <c r="Y150" s="11" t="s">
        <v>725</v>
      </c>
      <c r="Z150" t="str">
        <f t="shared" si="66"/>
        <v>飛行</v>
      </c>
      <c r="AA150" t="str">
        <f t="shared" si="67"/>
        <v/>
      </c>
      <c r="AB150" t="str">
        <f t="shared" si="68"/>
        <v/>
      </c>
      <c r="AC150" t="str">
        <f t="shared" si="69"/>
        <v/>
      </c>
      <c r="AD150" t="b">
        <f t="shared" si="58"/>
        <v>0</v>
      </c>
      <c r="AE150" s="2"/>
      <c r="AF150" s="2" t="s">
        <v>34</v>
      </c>
      <c r="AG150" s="2" t="s">
        <v>42</v>
      </c>
      <c r="AH150" s="2" t="s">
        <v>280</v>
      </c>
      <c r="AI150" s="2">
        <v>10</v>
      </c>
      <c r="AJ150" s="2" t="s">
        <v>730</v>
      </c>
      <c r="AK150" s="2" t="s">
        <v>729</v>
      </c>
      <c r="AL150" s="2" t="s">
        <v>4</v>
      </c>
      <c r="AM150" s="2" t="s">
        <v>728</v>
      </c>
      <c r="AN150" s="2"/>
      <c r="AO150" s="2"/>
      <c r="AP150" s="2" t="s">
        <v>690</v>
      </c>
      <c r="AQ150" s="2" t="s">
        <v>727</v>
      </c>
      <c r="AR150" s="2" t="s">
        <v>726</v>
      </c>
      <c r="AS150" s="2"/>
      <c r="AT150" s="2">
        <v>5</v>
      </c>
      <c r="AU150" s="2">
        <v>5</v>
      </c>
      <c r="AV150" s="2" t="s">
        <v>725</v>
      </c>
    </row>
    <row r="151" spans="1:48" x14ac:dyDescent="0.4">
      <c r="A151" t="str">
        <f t="shared" si="57"/>
        <v>|AKH|黒|15|4/3|《[[ホネツツキ]]》|</v>
      </c>
      <c r="B151" t="s">
        <v>16</v>
      </c>
      <c r="C151" t="str">
        <f t="shared" si="59"/>
        <v>AKH</v>
      </c>
      <c r="D151">
        <f>IF(AF151="","",VLOOKUP(C151,[1]tnpl!$Z$1:$AA$11,2,TRUE))</f>
        <v>10</v>
      </c>
      <c r="E151" t="s">
        <v>16</v>
      </c>
      <c r="F151" t="str">
        <f t="shared" si="60"/>
        <v>黒</v>
      </c>
      <c r="G151">
        <f>IF(AG151="","",VLOOKUP(F151,[1]tnpl!$X$1:$Y$16,2,TRUE))</f>
        <v>3</v>
      </c>
      <c r="H151" t="s">
        <v>16</v>
      </c>
      <c r="I151">
        <f t="shared" si="61"/>
        <v>15</v>
      </c>
      <c r="J151" t="s">
        <v>16</v>
      </c>
      <c r="K151">
        <f t="shared" si="62"/>
        <v>4</v>
      </c>
      <c r="L151">
        <f t="shared" si="63"/>
        <v>3</v>
      </c>
      <c r="M151" t="str">
        <f t="shared" si="64"/>
        <v>4/3</v>
      </c>
      <c r="P151" t="s">
        <v>11</v>
      </c>
      <c r="Q151" t="s">
        <v>32</v>
      </c>
      <c r="R151" t="str">
        <f t="shared" si="65"/>
        <v>ホネツツキ</v>
      </c>
      <c r="T151" t="s">
        <v>12</v>
      </c>
      <c r="U151" t="s">
        <v>11</v>
      </c>
      <c r="Y151" s="11" t="s">
        <v>720</v>
      </c>
      <c r="Z151" t="str">
        <f t="shared" si="66"/>
        <v>飛行</v>
      </c>
      <c r="AA151" t="str">
        <f t="shared" si="67"/>
        <v/>
      </c>
      <c r="AB151" t="str">
        <f t="shared" si="68"/>
        <v/>
      </c>
      <c r="AD151" t="b">
        <f t="shared" si="58"/>
        <v>0</v>
      </c>
      <c r="AE151" s="2"/>
      <c r="AF151" s="2" t="s">
        <v>34</v>
      </c>
      <c r="AG151" s="2" t="s">
        <v>40</v>
      </c>
      <c r="AH151" s="2" t="s">
        <v>272</v>
      </c>
      <c r="AI151" s="2">
        <v>15</v>
      </c>
      <c r="AJ151" s="2" t="s">
        <v>724</v>
      </c>
      <c r="AK151" s="2" t="s">
        <v>723</v>
      </c>
      <c r="AL151" s="2" t="s">
        <v>4</v>
      </c>
      <c r="AM151" s="2" t="s">
        <v>325</v>
      </c>
      <c r="AN151" s="2"/>
      <c r="AO151" s="2"/>
      <c r="AP151" s="2" t="s">
        <v>722</v>
      </c>
      <c r="AQ151" s="2" t="s">
        <v>721</v>
      </c>
      <c r="AR151" s="2"/>
      <c r="AS151" s="2"/>
      <c r="AT151" s="2">
        <v>4</v>
      </c>
      <c r="AU151" s="2">
        <v>3</v>
      </c>
      <c r="AV151" s="2" t="s">
        <v>720</v>
      </c>
    </row>
    <row r="152" spans="1:48" x14ac:dyDescent="0.4">
      <c r="A152" t="str">
        <f t="shared" si="57"/>
        <v>|AKH|黒|19|5/4|《[[イフニルの魔神]]》|</v>
      </c>
      <c r="B152" t="s">
        <v>16</v>
      </c>
      <c r="C152" t="str">
        <f t="shared" si="59"/>
        <v>AKH</v>
      </c>
      <c r="D152">
        <f>IF(AF152="","",VLOOKUP(C152,[1]tnpl!$Z$1:$AA$11,2,TRUE))</f>
        <v>10</v>
      </c>
      <c r="E152" t="s">
        <v>16</v>
      </c>
      <c r="F152" t="str">
        <f t="shared" si="60"/>
        <v>黒</v>
      </c>
      <c r="G152">
        <f>IF(AG152="","",VLOOKUP(F152,[1]tnpl!$X$1:$Y$16,2,TRUE))</f>
        <v>3</v>
      </c>
      <c r="H152" t="s">
        <v>16</v>
      </c>
      <c r="I152">
        <f t="shared" si="61"/>
        <v>19</v>
      </c>
      <c r="J152" t="s">
        <v>16</v>
      </c>
      <c r="K152">
        <f t="shared" si="62"/>
        <v>5</v>
      </c>
      <c r="L152">
        <f t="shared" si="63"/>
        <v>4</v>
      </c>
      <c r="M152" t="str">
        <f t="shared" si="64"/>
        <v>5/4</v>
      </c>
      <c r="P152" t="s">
        <v>11</v>
      </c>
      <c r="Q152" t="s">
        <v>32</v>
      </c>
      <c r="R152" t="str">
        <f t="shared" si="65"/>
        <v>イフニルの魔神</v>
      </c>
      <c r="T152" t="s">
        <v>12</v>
      </c>
      <c r="U152" t="s">
        <v>11</v>
      </c>
      <c r="Y152" s="11" t="s">
        <v>714</v>
      </c>
      <c r="Z152" t="str">
        <f t="shared" si="66"/>
        <v>飛行</v>
      </c>
      <c r="AA152" t="str">
        <f t="shared" si="67"/>
        <v/>
      </c>
      <c r="AB152" t="str">
        <f t="shared" si="68"/>
        <v/>
      </c>
      <c r="AC152" t="str">
        <f t="shared" ref="AC152:AC184" si="70">IF(ISERR(SEARCH("得",Y152,1)),"","得る")</f>
        <v/>
      </c>
      <c r="AD152" t="b">
        <f t="shared" si="58"/>
        <v>0</v>
      </c>
      <c r="AE152" s="2"/>
      <c r="AF152" s="2" t="s">
        <v>34</v>
      </c>
      <c r="AG152" s="2" t="s">
        <v>40</v>
      </c>
      <c r="AH152" s="2" t="s">
        <v>7</v>
      </c>
      <c r="AI152" s="2">
        <v>19</v>
      </c>
      <c r="AJ152" s="2" t="s">
        <v>719</v>
      </c>
      <c r="AK152" s="2" t="s">
        <v>718</v>
      </c>
      <c r="AL152" s="2" t="s">
        <v>4</v>
      </c>
      <c r="AM152" s="2" t="s">
        <v>717</v>
      </c>
      <c r="AN152" s="2"/>
      <c r="AO152" s="2"/>
      <c r="AP152" s="2" t="s">
        <v>551</v>
      </c>
      <c r="AQ152" s="2" t="s">
        <v>716</v>
      </c>
      <c r="AR152" s="2" t="s">
        <v>715</v>
      </c>
      <c r="AS152" s="2"/>
      <c r="AT152" s="2">
        <v>5</v>
      </c>
      <c r="AU152" s="2">
        <v>4</v>
      </c>
      <c r="AV152" s="2" t="s">
        <v>714</v>
      </c>
    </row>
    <row r="153" spans="1:48" x14ac:dyDescent="0.4">
      <c r="A153" t="str">
        <f t="shared" si="57"/>
        <v>|AKH|赤|19|8/8|《[[栄光をもたらすもの]]》|</v>
      </c>
      <c r="B153" t="s">
        <v>16</v>
      </c>
      <c r="C153" t="str">
        <f t="shared" si="59"/>
        <v>AKH</v>
      </c>
      <c r="D153">
        <f>IF(AF153="","",VLOOKUP(C153,[1]tnpl!$Z$1:$AA$11,2,TRUE))</f>
        <v>10</v>
      </c>
      <c r="E153" t="s">
        <v>16</v>
      </c>
      <c r="F153" t="str">
        <f t="shared" si="60"/>
        <v>赤</v>
      </c>
      <c r="G153">
        <f>IF(AG153="","",VLOOKUP(F153,[1]tnpl!$X$1:$Y$16,2,TRUE))</f>
        <v>4</v>
      </c>
      <c r="H153" t="s">
        <v>16</v>
      </c>
      <c r="I153">
        <f t="shared" si="61"/>
        <v>19</v>
      </c>
      <c r="J153" t="s">
        <v>16</v>
      </c>
      <c r="K153">
        <f t="shared" si="62"/>
        <v>8</v>
      </c>
      <c r="L153">
        <f t="shared" si="63"/>
        <v>8</v>
      </c>
      <c r="M153" t="str">
        <f t="shared" si="64"/>
        <v>8/8</v>
      </c>
      <c r="P153" t="s">
        <v>11</v>
      </c>
      <c r="Q153" t="s">
        <v>32</v>
      </c>
      <c r="R153" t="str">
        <f t="shared" si="65"/>
        <v>栄光をもたらすもの</v>
      </c>
      <c r="T153" t="s">
        <v>12</v>
      </c>
      <c r="U153" t="s">
        <v>11</v>
      </c>
      <c r="Y153" s="11" t="s">
        <v>708</v>
      </c>
      <c r="Z153" t="str">
        <f t="shared" si="66"/>
        <v>飛行</v>
      </c>
      <c r="AA153" t="str">
        <f t="shared" si="67"/>
        <v/>
      </c>
      <c r="AB153" t="str">
        <f t="shared" si="68"/>
        <v/>
      </c>
      <c r="AC153" t="str">
        <f t="shared" si="70"/>
        <v/>
      </c>
      <c r="AD153" t="b">
        <f t="shared" si="58"/>
        <v>0</v>
      </c>
      <c r="AE153" s="2"/>
      <c r="AF153" s="2" t="s">
        <v>34</v>
      </c>
      <c r="AG153" s="2" t="s">
        <v>8</v>
      </c>
      <c r="AH153" s="2" t="s">
        <v>280</v>
      </c>
      <c r="AI153" s="2">
        <v>19</v>
      </c>
      <c r="AJ153" s="2" t="s">
        <v>713</v>
      </c>
      <c r="AK153" s="2" t="s">
        <v>712</v>
      </c>
      <c r="AL153" s="2" t="s">
        <v>4</v>
      </c>
      <c r="AM153" s="2" t="s">
        <v>711</v>
      </c>
      <c r="AN153" s="2"/>
      <c r="AO153" s="2"/>
      <c r="AP153" s="2" t="s">
        <v>710</v>
      </c>
      <c r="AQ153" s="2" t="s">
        <v>709</v>
      </c>
      <c r="AR153" s="2"/>
      <c r="AS153" s="2"/>
      <c r="AT153" s="2">
        <v>8</v>
      </c>
      <c r="AU153" s="2">
        <v>8</v>
      </c>
      <c r="AV153" s="2" t="s">
        <v>708</v>
      </c>
    </row>
    <row r="154" spans="1:48" x14ac:dyDescent="0.4">
      <c r="A154" t="str">
        <f t="shared" si="57"/>
        <v>|AKH|白青|17|3/4|《[[風案内のエイヴン]]》|</v>
      </c>
      <c r="B154" t="s">
        <v>16</v>
      </c>
      <c r="C154" t="str">
        <f t="shared" si="59"/>
        <v>AKH</v>
      </c>
      <c r="D154">
        <f>IF(AF154="","",VLOOKUP(C154,[1]tnpl!$Z$1:$AA$11,2,TRUE))</f>
        <v>10</v>
      </c>
      <c r="E154" t="s">
        <v>16</v>
      </c>
      <c r="F154" t="str">
        <f t="shared" si="60"/>
        <v>白青</v>
      </c>
      <c r="G154">
        <f>IF(AG154="","",VLOOKUP(F154,[1]tnpl!$X$1:$Y$16,2,TRUE))</f>
        <v>6</v>
      </c>
      <c r="H154" t="s">
        <v>16</v>
      </c>
      <c r="I154">
        <f t="shared" si="61"/>
        <v>17</v>
      </c>
      <c r="J154" t="s">
        <v>16</v>
      </c>
      <c r="K154">
        <f t="shared" si="62"/>
        <v>3</v>
      </c>
      <c r="L154">
        <f t="shared" si="63"/>
        <v>4</v>
      </c>
      <c r="M154" t="str">
        <f t="shared" si="64"/>
        <v>3/4</v>
      </c>
      <c r="P154" t="s">
        <v>11</v>
      </c>
      <c r="Q154" t="s">
        <v>32</v>
      </c>
      <c r="R154" t="str">
        <f t="shared" si="65"/>
        <v>風案内のエイヴン</v>
      </c>
      <c r="T154" t="s">
        <v>12</v>
      </c>
      <c r="U154" t="s">
        <v>11</v>
      </c>
      <c r="Y154" s="11" t="s">
        <v>321</v>
      </c>
      <c r="Z154" t="str">
        <f t="shared" si="66"/>
        <v>飛行</v>
      </c>
      <c r="AA154" t="str">
        <f t="shared" si="67"/>
        <v/>
      </c>
      <c r="AB154" t="str">
        <f t="shared" si="68"/>
        <v/>
      </c>
      <c r="AC154" t="str">
        <f t="shared" si="70"/>
        <v>得る</v>
      </c>
      <c r="AD154" t="b">
        <f t="shared" si="58"/>
        <v>1</v>
      </c>
      <c r="AE154" s="2"/>
      <c r="AF154" s="2" t="s">
        <v>34</v>
      </c>
      <c r="AG154" s="2" t="s">
        <v>165</v>
      </c>
      <c r="AH154" s="2" t="s">
        <v>272</v>
      </c>
      <c r="AI154" s="2">
        <v>17</v>
      </c>
      <c r="AJ154" s="2" t="s">
        <v>327</v>
      </c>
      <c r="AK154" s="2" t="s">
        <v>326</v>
      </c>
      <c r="AL154" s="2" t="s">
        <v>4</v>
      </c>
      <c r="AM154" s="2" t="s">
        <v>325</v>
      </c>
      <c r="AN154" s="2" t="s">
        <v>324</v>
      </c>
      <c r="AO154" s="2"/>
      <c r="AP154" s="2" t="s">
        <v>323</v>
      </c>
      <c r="AQ154" s="2" t="s">
        <v>322</v>
      </c>
      <c r="AR154" s="2"/>
      <c r="AS154" s="2"/>
      <c r="AT154" s="2">
        <v>3</v>
      </c>
      <c r="AU154" s="2">
        <v>4</v>
      </c>
      <c r="AV154" s="2" t="s">
        <v>321</v>
      </c>
    </row>
    <row r="155" spans="1:48" x14ac:dyDescent="0.4">
      <c r="A155" t="str">
        <f t="shared" si="57"/>
        <v>|AKH|青赤|12|1/1|《[[奇怪なドレイク]]》|</v>
      </c>
      <c r="B155" t="s">
        <v>16</v>
      </c>
      <c r="C155" t="str">
        <f t="shared" si="59"/>
        <v>AKH</v>
      </c>
      <c r="D155">
        <f>IF(AF155="","",VLOOKUP(C155,[1]tnpl!$Z$1:$AA$11,2,TRUE))</f>
        <v>10</v>
      </c>
      <c r="E155" t="s">
        <v>16</v>
      </c>
      <c r="F155" t="str">
        <f t="shared" si="60"/>
        <v>青赤</v>
      </c>
      <c r="G155">
        <f>IF(AG155="","",VLOOKUP(F155,[1]tnpl!$X$1:$Y$16,2,TRUE))</f>
        <v>12</v>
      </c>
      <c r="H155" t="s">
        <v>16</v>
      </c>
      <c r="I155">
        <f t="shared" si="61"/>
        <v>12</v>
      </c>
      <c r="J155" t="s">
        <v>16</v>
      </c>
      <c r="K155">
        <f t="shared" si="62"/>
        <v>1</v>
      </c>
      <c r="L155">
        <f t="shared" si="63"/>
        <v>1</v>
      </c>
      <c r="M155" t="str">
        <f t="shared" si="64"/>
        <v>1/1</v>
      </c>
      <c r="P155" t="s">
        <v>11</v>
      </c>
      <c r="Q155" t="s">
        <v>32</v>
      </c>
      <c r="R155" t="str">
        <f t="shared" si="65"/>
        <v>奇怪なドレイク</v>
      </c>
      <c r="T155" t="s">
        <v>12</v>
      </c>
      <c r="U155" t="s">
        <v>11</v>
      </c>
      <c r="Y155" s="11" t="s">
        <v>704</v>
      </c>
      <c r="Z155" t="str">
        <f t="shared" si="66"/>
        <v>飛行</v>
      </c>
      <c r="AA155" t="str">
        <f t="shared" si="67"/>
        <v/>
      </c>
      <c r="AB155" t="str">
        <f t="shared" si="68"/>
        <v/>
      </c>
      <c r="AC155" t="str">
        <f t="shared" si="70"/>
        <v/>
      </c>
      <c r="AD155" t="b">
        <f t="shared" si="58"/>
        <v>0</v>
      </c>
      <c r="AE155" s="2"/>
      <c r="AF155" s="2" t="s">
        <v>34</v>
      </c>
      <c r="AG155" s="2" t="s">
        <v>178</v>
      </c>
      <c r="AH155" s="2" t="s">
        <v>272</v>
      </c>
      <c r="AI155" s="2">
        <v>12</v>
      </c>
      <c r="AJ155" s="2" t="s">
        <v>707</v>
      </c>
      <c r="AK155" s="2" t="s">
        <v>706</v>
      </c>
      <c r="AL155" s="2" t="s">
        <v>4</v>
      </c>
      <c r="AM155" s="2" t="s">
        <v>684</v>
      </c>
      <c r="AN155" s="2"/>
      <c r="AO155" s="2"/>
      <c r="AP155" s="2" t="s">
        <v>551</v>
      </c>
      <c r="AQ155" s="2" t="s">
        <v>705</v>
      </c>
      <c r="AR155" s="2"/>
      <c r="AS155" s="2"/>
      <c r="AT155" s="2">
        <v>1</v>
      </c>
      <c r="AU155" s="2">
        <v>1</v>
      </c>
      <c r="AV155" s="2" t="s">
        <v>704</v>
      </c>
    </row>
    <row r="156" spans="1:48" x14ac:dyDescent="0.4">
      <c r="A156" t="str">
        <f t="shared" si="57"/>
        <v>|AKH|青黒|10|1/3|《[[影嵐の侍臣]]》|</v>
      </c>
      <c r="B156" t="s">
        <v>16</v>
      </c>
      <c r="C156" t="str">
        <f t="shared" si="59"/>
        <v>AKH</v>
      </c>
      <c r="D156">
        <f>IF(AF156="","",VLOOKUP(C156,[1]tnpl!$Z$1:$AA$11,2,TRUE))</f>
        <v>10</v>
      </c>
      <c r="E156" t="s">
        <v>16</v>
      </c>
      <c r="F156" t="str">
        <f t="shared" si="60"/>
        <v>青黒</v>
      </c>
      <c r="G156">
        <f>IF(AG156="","",VLOOKUP(F156,[1]tnpl!$X$1:$Y$16,2,TRUE))</f>
        <v>7</v>
      </c>
      <c r="H156" t="s">
        <v>16</v>
      </c>
      <c r="I156">
        <f t="shared" si="61"/>
        <v>10</v>
      </c>
      <c r="J156" t="s">
        <v>16</v>
      </c>
      <c r="K156">
        <f t="shared" si="62"/>
        <v>1</v>
      </c>
      <c r="L156">
        <f t="shared" si="63"/>
        <v>3</v>
      </c>
      <c r="M156" t="str">
        <f t="shared" si="64"/>
        <v>1/3</v>
      </c>
      <c r="P156" t="s">
        <v>11</v>
      </c>
      <c r="Q156" t="s">
        <v>32</v>
      </c>
      <c r="R156" t="str">
        <f t="shared" si="65"/>
        <v>影嵐の侍臣</v>
      </c>
      <c r="T156" t="s">
        <v>12</v>
      </c>
      <c r="U156" t="s">
        <v>11</v>
      </c>
      <c r="Y156" s="11" t="s">
        <v>699</v>
      </c>
      <c r="Z156" t="str">
        <f t="shared" si="66"/>
        <v>飛行</v>
      </c>
      <c r="AA156" t="str">
        <f t="shared" si="67"/>
        <v/>
      </c>
      <c r="AB156" t="str">
        <f t="shared" si="68"/>
        <v/>
      </c>
      <c r="AC156" t="str">
        <f t="shared" si="70"/>
        <v/>
      </c>
      <c r="AD156" t="b">
        <f t="shared" si="58"/>
        <v>0</v>
      </c>
      <c r="AE156" s="2"/>
      <c r="AF156" s="2" t="s">
        <v>34</v>
      </c>
      <c r="AG156" s="2" t="s">
        <v>94</v>
      </c>
      <c r="AH156" s="2" t="s">
        <v>272</v>
      </c>
      <c r="AI156" s="2">
        <v>10</v>
      </c>
      <c r="AJ156" s="2" t="s">
        <v>703</v>
      </c>
      <c r="AK156" s="2" t="s">
        <v>702</v>
      </c>
      <c r="AL156" s="2" t="s">
        <v>4</v>
      </c>
      <c r="AM156" s="2" t="s">
        <v>371</v>
      </c>
      <c r="AN156" s="2" t="s">
        <v>701</v>
      </c>
      <c r="AO156" s="2"/>
      <c r="AP156" s="2" t="s">
        <v>551</v>
      </c>
      <c r="AQ156" s="2" t="s">
        <v>700</v>
      </c>
      <c r="AR156" s="2"/>
      <c r="AS156" s="2"/>
      <c r="AT156" s="2">
        <v>1</v>
      </c>
      <c r="AU156" s="2">
        <v>3</v>
      </c>
      <c r="AV156" s="2" t="s">
        <v>699</v>
      </c>
    </row>
    <row r="157" spans="1:48" x14ac:dyDescent="0.4">
      <c r="A157" t="str">
        <f t="shared" si="57"/>
        <v>|AKHM|青|16|2/4|《[[聖別されたスフィンクス]]》|</v>
      </c>
      <c r="B157" t="s">
        <v>16</v>
      </c>
      <c r="C157" t="str">
        <f t="shared" si="59"/>
        <v>AKHM</v>
      </c>
      <c r="D157">
        <f>IF(AF157="","",VLOOKUP(C157,[1]tnpl!$Z$1:$AA$11,2,TRUE))</f>
        <v>11</v>
      </c>
      <c r="E157" t="s">
        <v>16</v>
      </c>
      <c r="F157" t="str">
        <f t="shared" si="60"/>
        <v>青</v>
      </c>
      <c r="G157">
        <f>IF(AG157="","",VLOOKUP(F157,[1]tnpl!$X$1:$Y$16,2,TRUE))</f>
        <v>2</v>
      </c>
      <c r="H157" t="s">
        <v>16</v>
      </c>
      <c r="I157">
        <f t="shared" si="61"/>
        <v>16</v>
      </c>
      <c r="J157" t="s">
        <v>16</v>
      </c>
      <c r="K157">
        <f t="shared" si="62"/>
        <v>2</v>
      </c>
      <c r="L157">
        <f t="shared" si="63"/>
        <v>4</v>
      </c>
      <c r="M157" t="str">
        <f t="shared" si="64"/>
        <v>2/4</v>
      </c>
      <c r="P157" t="s">
        <v>11</v>
      </c>
      <c r="Q157" t="s">
        <v>32</v>
      </c>
      <c r="R157" t="str">
        <f t="shared" si="65"/>
        <v>聖別されたスフィンクス</v>
      </c>
      <c r="T157" t="s">
        <v>12</v>
      </c>
      <c r="U157" t="s">
        <v>11</v>
      </c>
      <c r="Y157" s="11" t="s">
        <v>693</v>
      </c>
      <c r="Z157" t="str">
        <f t="shared" si="66"/>
        <v>飛行</v>
      </c>
      <c r="AA157" t="str">
        <f t="shared" si="67"/>
        <v/>
      </c>
      <c r="AB157" t="str">
        <f t="shared" si="68"/>
        <v/>
      </c>
      <c r="AC157" t="str">
        <f t="shared" si="70"/>
        <v/>
      </c>
      <c r="AD157" t="b">
        <f t="shared" si="58"/>
        <v>0</v>
      </c>
      <c r="AE157" s="2"/>
      <c r="AF157" s="2" t="s">
        <v>182</v>
      </c>
      <c r="AG157" s="2" t="s">
        <v>42</v>
      </c>
      <c r="AH157" s="2" t="s">
        <v>698</v>
      </c>
      <c r="AI157" s="2">
        <v>16</v>
      </c>
      <c r="AJ157" s="2" t="s">
        <v>697</v>
      </c>
      <c r="AK157" s="2" t="s">
        <v>696</v>
      </c>
      <c r="AL157" s="2" t="s">
        <v>4</v>
      </c>
      <c r="AM157" s="2" t="s">
        <v>695</v>
      </c>
      <c r="AN157" s="2"/>
      <c r="AO157" s="2"/>
      <c r="AP157" s="2" t="s">
        <v>551</v>
      </c>
      <c r="AQ157" s="2" t="s">
        <v>694</v>
      </c>
      <c r="AR157" s="2"/>
      <c r="AS157" s="2"/>
      <c r="AT157" s="2">
        <v>2</v>
      </c>
      <c r="AU157" s="2">
        <v>4</v>
      </c>
      <c r="AV157" s="2" t="s">
        <v>693</v>
      </c>
    </row>
    <row r="158" spans="1:48" x14ac:dyDescent="0.4">
      <c r="A158" t="str">
        <f t="shared" si="57"/>
        <v>|AKH|白|7|4/4|《[[双陽の熾天使]]》|</v>
      </c>
      <c r="B158" t="s">
        <v>16</v>
      </c>
      <c r="C158" t="str">
        <f t="shared" si="59"/>
        <v>AKH</v>
      </c>
      <c r="D158">
        <f>IF(AF158="","",VLOOKUP(C158,[1]tnpl!$Z$1:$AA$11,2,TRUE))</f>
        <v>10</v>
      </c>
      <c r="E158" t="s">
        <v>16</v>
      </c>
      <c r="F158" t="str">
        <f t="shared" si="60"/>
        <v>白</v>
      </c>
      <c r="G158">
        <f>IF(AG158="","",VLOOKUP(F158,[1]tnpl!$X$1:$Y$16,2,TRUE))</f>
        <v>1</v>
      </c>
      <c r="H158" t="s">
        <v>16</v>
      </c>
      <c r="I158">
        <f t="shared" si="61"/>
        <v>7</v>
      </c>
      <c r="J158" t="s">
        <v>16</v>
      </c>
      <c r="K158">
        <f t="shared" si="62"/>
        <v>4</v>
      </c>
      <c r="L158">
        <f t="shared" si="63"/>
        <v>4</v>
      </c>
      <c r="M158" t="str">
        <f t="shared" si="64"/>
        <v>4/4</v>
      </c>
      <c r="P158" t="s">
        <v>11</v>
      </c>
      <c r="Q158" t="s">
        <v>32</v>
      </c>
      <c r="R158" t="str">
        <f t="shared" si="65"/>
        <v>双陽の熾天使</v>
      </c>
      <c r="T158" t="s">
        <v>12</v>
      </c>
      <c r="U158" t="s">
        <v>11</v>
      </c>
      <c r="Y158" s="11" t="s">
        <v>687</v>
      </c>
      <c r="Z158" t="str">
        <f t="shared" si="66"/>
        <v>飛行</v>
      </c>
      <c r="AA158" t="str">
        <f t="shared" si="67"/>
        <v/>
      </c>
      <c r="AB158" t="str">
        <f t="shared" si="68"/>
        <v/>
      </c>
      <c r="AC158" t="str">
        <f t="shared" si="70"/>
        <v/>
      </c>
      <c r="AD158" t="b">
        <f t="shared" si="58"/>
        <v>0</v>
      </c>
      <c r="AE158" s="2"/>
      <c r="AF158" s="2" t="s">
        <v>34</v>
      </c>
      <c r="AG158" s="2" t="s">
        <v>37</v>
      </c>
      <c r="AH158" s="2" t="s">
        <v>7</v>
      </c>
      <c r="AI158" s="2">
        <v>7</v>
      </c>
      <c r="AJ158" s="2" t="s">
        <v>692</v>
      </c>
      <c r="AK158" s="2" t="s">
        <v>691</v>
      </c>
      <c r="AL158" s="2" t="s">
        <v>4</v>
      </c>
      <c r="AM158" s="2" t="s">
        <v>351</v>
      </c>
      <c r="AN158" s="2"/>
      <c r="AO158" s="2"/>
      <c r="AP158" s="2" t="s">
        <v>690</v>
      </c>
      <c r="AQ158" s="2" t="s">
        <v>689</v>
      </c>
      <c r="AR158" s="2" t="s">
        <v>688</v>
      </c>
      <c r="AS158" s="2"/>
      <c r="AT158" s="2">
        <v>4</v>
      </c>
      <c r="AU158" s="2">
        <v>4</v>
      </c>
      <c r="AV158" s="2" t="s">
        <v>687</v>
      </c>
    </row>
    <row r="159" spans="1:48" x14ac:dyDescent="0.4">
      <c r="A159" t="str">
        <f t="shared" si="57"/>
        <v>|AKH|青|12|4/4|《[[釣りドレイク]]》|</v>
      </c>
      <c r="B159" t="s">
        <v>16</v>
      </c>
      <c r="C159" t="str">
        <f t="shared" si="59"/>
        <v>AKH</v>
      </c>
      <c r="D159">
        <f>IF(AF159="","",VLOOKUP(C159,[1]tnpl!$Z$1:$AA$11,2,TRUE))</f>
        <v>10</v>
      </c>
      <c r="E159" t="s">
        <v>16</v>
      </c>
      <c r="F159" t="str">
        <f t="shared" si="60"/>
        <v>青</v>
      </c>
      <c r="G159">
        <f>IF(AG159="","",VLOOKUP(F159,[1]tnpl!$X$1:$Y$16,2,TRUE))</f>
        <v>2</v>
      </c>
      <c r="H159" t="s">
        <v>16</v>
      </c>
      <c r="I159">
        <f t="shared" si="61"/>
        <v>12</v>
      </c>
      <c r="J159" t="s">
        <v>16</v>
      </c>
      <c r="K159">
        <f t="shared" si="62"/>
        <v>4</v>
      </c>
      <c r="L159">
        <f t="shared" si="63"/>
        <v>4</v>
      </c>
      <c r="M159" t="str">
        <f t="shared" si="64"/>
        <v>4/4</v>
      </c>
      <c r="P159" t="s">
        <v>11</v>
      </c>
      <c r="Q159" t="s">
        <v>32</v>
      </c>
      <c r="R159" t="str">
        <f t="shared" si="65"/>
        <v>釣りドレイク</v>
      </c>
      <c r="T159" t="s">
        <v>12</v>
      </c>
      <c r="U159" t="s">
        <v>11</v>
      </c>
      <c r="Y159" s="11" t="s">
        <v>682</v>
      </c>
      <c r="Z159" t="str">
        <f t="shared" si="66"/>
        <v>飛行</v>
      </c>
      <c r="AA159" t="str">
        <f t="shared" si="67"/>
        <v/>
      </c>
      <c r="AB159" t="str">
        <f t="shared" si="68"/>
        <v/>
      </c>
      <c r="AC159" t="str">
        <f t="shared" si="70"/>
        <v/>
      </c>
      <c r="AD159" t="b">
        <f t="shared" si="58"/>
        <v>0</v>
      </c>
      <c r="AE159" s="2"/>
      <c r="AF159" s="2" t="s">
        <v>34</v>
      </c>
      <c r="AG159" s="2" t="s">
        <v>42</v>
      </c>
      <c r="AH159" s="2" t="s">
        <v>272</v>
      </c>
      <c r="AI159" s="2">
        <v>12</v>
      </c>
      <c r="AJ159" s="2" t="s">
        <v>686</v>
      </c>
      <c r="AK159" s="2" t="s">
        <v>685</v>
      </c>
      <c r="AL159" s="2" t="s">
        <v>4</v>
      </c>
      <c r="AM159" s="2" t="s">
        <v>684</v>
      </c>
      <c r="AN159" s="2"/>
      <c r="AO159" s="2"/>
      <c r="AP159" s="2" t="s">
        <v>551</v>
      </c>
      <c r="AQ159" s="2" t="s">
        <v>683</v>
      </c>
      <c r="AR159" s="2"/>
      <c r="AS159" s="2"/>
      <c r="AT159" s="2">
        <v>4</v>
      </c>
      <c r="AU159" s="2">
        <v>4</v>
      </c>
      <c r="AV159" s="2" t="s">
        <v>682</v>
      </c>
    </row>
    <row r="160" spans="1:48" x14ac:dyDescent="0.4">
      <c r="AC160" t="str">
        <f t="shared" si="70"/>
        <v/>
      </c>
    </row>
    <row r="161" spans="1:48" x14ac:dyDescent="0.4">
      <c r="A161" t="s">
        <v>2343</v>
      </c>
    </row>
    <row r="162" spans="1:48" x14ac:dyDescent="0.4">
      <c r="A162" t="str">
        <f t="shared" ref="A162:A164" si="71">B162&amp;C162&amp;E162&amp;F162&amp;H162&amp;I162&amp;J162&amp;M162&amp;O162&amp;P162&amp;Q162&amp;R162&amp;S162&amp;T162&amp;U162&amp;V162&amp;W162&amp;X162</f>
        <v>|LEFT:50|LEFT:50|LEFT:50|LEFT:50|LEFT:500|c</v>
      </c>
      <c r="B162" t="s">
        <v>16</v>
      </c>
      <c r="C162" t="s">
        <v>28</v>
      </c>
      <c r="E162" t="s">
        <v>16</v>
      </c>
      <c r="F162" t="s">
        <v>28</v>
      </c>
      <c r="H162" t="s">
        <v>16</v>
      </c>
      <c r="I162" t="s">
        <v>28</v>
      </c>
      <c r="J162" t="s">
        <v>16</v>
      </c>
      <c r="M162" t="s">
        <v>28</v>
      </c>
      <c r="P162" t="s">
        <v>11</v>
      </c>
      <c r="R162" t="s">
        <v>26</v>
      </c>
      <c r="U162" t="s">
        <v>11</v>
      </c>
      <c r="V162" t="s">
        <v>25</v>
      </c>
    </row>
    <row r="163" spans="1:48" x14ac:dyDescent="0.4">
      <c r="A163" t="str">
        <f t="shared" si="71"/>
        <v>|セット|色|コスト|P/T|カード名|</v>
      </c>
      <c r="B163" t="s">
        <v>16</v>
      </c>
      <c r="C163" t="s">
        <v>24</v>
      </c>
      <c r="E163" t="s">
        <v>16</v>
      </c>
      <c r="F163" t="s">
        <v>23</v>
      </c>
      <c r="H163" t="s">
        <v>16</v>
      </c>
      <c r="I163" t="s">
        <v>22</v>
      </c>
      <c r="J163" t="s">
        <v>16</v>
      </c>
      <c r="K163" t="s">
        <v>21</v>
      </c>
      <c r="L163" t="s">
        <v>20</v>
      </c>
      <c r="M163" t="str">
        <f>K163&amp;"/"&amp;L163</f>
        <v>P/T</v>
      </c>
      <c r="P163" t="s">
        <v>11</v>
      </c>
      <c r="R163" t="s">
        <v>18</v>
      </c>
      <c r="U163" t="s">
        <v>11</v>
      </c>
      <c r="AD163" t="b">
        <f t="shared" ref="AD163:AD164" si="72">OR(AB163="与える",AC163="得る")</f>
        <v>0</v>
      </c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1:48" x14ac:dyDescent="0.4">
      <c r="A164" t="str">
        <f t="shared" si="71"/>
        <v>|HOU|白|8|2/2|《[[尽きぬ希望のエイヴン]]》|</v>
      </c>
      <c r="B164" t="s">
        <v>16</v>
      </c>
      <c r="C164" t="str">
        <f t="shared" ref="C164" si="73">AF164</f>
        <v>HOU</v>
      </c>
      <c r="D164">
        <f>IF(AF164="","",VLOOKUP(C164,[1]tnpl!$Z$1:$AA$11,2,TRUE))</f>
        <v>5</v>
      </c>
      <c r="E164" t="s">
        <v>16</v>
      </c>
      <c r="F164" t="str">
        <f t="shared" ref="F164" si="74">AG164</f>
        <v>白</v>
      </c>
      <c r="G164">
        <f>IF(AG164="","",VLOOKUP(F164,[1]tnpl!$X$1:$Y$16,2,TRUE))</f>
        <v>1</v>
      </c>
      <c r="H164" t="s">
        <v>16</v>
      </c>
      <c r="I164">
        <f t="shared" ref="I164" si="75">AI164</f>
        <v>8</v>
      </c>
      <c r="J164" t="s">
        <v>16</v>
      </c>
      <c r="K164">
        <f t="shared" ref="K164" si="76">AT164</f>
        <v>2</v>
      </c>
      <c r="L164">
        <f t="shared" ref="L164" si="77">AU164</f>
        <v>2</v>
      </c>
      <c r="M164" t="str">
        <f t="shared" ref="M164" si="78">IF(AL164="クリーチャー",K164&amp;"/"&amp;L164,"")</f>
        <v>2/2</v>
      </c>
      <c r="P164" t="s">
        <v>11</v>
      </c>
      <c r="Q164" t="s">
        <v>32</v>
      </c>
      <c r="R164" t="str">
        <f t="shared" ref="R164" si="79">AJ164</f>
        <v>尽きぬ希望のエイヴン</v>
      </c>
      <c r="T164" t="s">
        <v>12</v>
      </c>
      <c r="U164" t="s">
        <v>11</v>
      </c>
      <c r="Y164" s="11" t="s">
        <v>2377</v>
      </c>
      <c r="Z164" t="str">
        <f t="shared" ref="Z164" si="80">IF(SEARCH("飛",Y164,1)&lt;10,"飛行","")</f>
        <v>飛行</v>
      </c>
      <c r="AA164" t="str">
        <f t="shared" ref="AA164" si="81">IF(ISERR(SEARCH("召",Y164,1)),"","召喚")</f>
        <v/>
      </c>
      <c r="AB164" t="str">
        <f t="shared" ref="AB164" si="82">IF(ISERR(SEARCH("与",Y164,1)),"","与える")</f>
        <v/>
      </c>
      <c r="AC164" t="str">
        <f t="shared" ref="AC164" si="83">IF(ISERR(SEARCH("得",Y164,1)),"","得る")</f>
        <v>得る</v>
      </c>
      <c r="AD164" t="b">
        <f t="shared" si="72"/>
        <v>1</v>
      </c>
      <c r="AE164" s="2"/>
      <c r="AF164" s="2" t="s">
        <v>2321</v>
      </c>
      <c r="AG164" s="2" t="s">
        <v>37</v>
      </c>
      <c r="AH164" s="2" t="s">
        <v>276</v>
      </c>
      <c r="AI164" s="2">
        <v>8</v>
      </c>
      <c r="AJ164" s="2" t="s">
        <v>2374</v>
      </c>
      <c r="AK164" s="2" t="s">
        <v>2375</v>
      </c>
      <c r="AL164" s="2" t="s">
        <v>4</v>
      </c>
      <c r="AM164" s="2" t="s">
        <v>325</v>
      </c>
      <c r="AN164" s="2" t="s">
        <v>701</v>
      </c>
      <c r="AO164" s="2"/>
      <c r="AP164" s="2" t="s">
        <v>551</v>
      </c>
      <c r="AQ164" s="2" t="s">
        <v>2376</v>
      </c>
      <c r="AR164" s="2"/>
      <c r="AS164" s="2"/>
      <c r="AT164" s="2">
        <v>2</v>
      </c>
      <c r="AU164" s="2">
        <v>2</v>
      </c>
      <c r="AV164" s="2" t="s">
        <v>2377</v>
      </c>
    </row>
    <row r="165" spans="1:48" x14ac:dyDescent="0.4">
      <c r="A165" t="str">
        <f t="shared" ref="A165:A179" si="84">B165&amp;C165&amp;E165&amp;F165&amp;H165&amp;I165&amp;J165&amp;M165&amp;O165&amp;P165&amp;Q165&amp;R165&amp;S165&amp;T165&amp;U165&amp;V165&amp;W165&amp;X165</f>
        <v>|HOU|白|6|2/1|《[[不屈のエイヴン]]》|</v>
      </c>
      <c r="B165" t="s">
        <v>16</v>
      </c>
      <c r="C165" t="str">
        <f t="shared" ref="C165:C179" si="85">AF165</f>
        <v>HOU</v>
      </c>
      <c r="D165">
        <f>IF(AF165="","",VLOOKUP(C165,[1]tnpl!$Z$1:$AA$11,2,TRUE))</f>
        <v>5</v>
      </c>
      <c r="E165" t="s">
        <v>16</v>
      </c>
      <c r="F165" t="str">
        <f t="shared" ref="F165:F179" si="86">AG165</f>
        <v>白</v>
      </c>
      <c r="G165">
        <f>IF(AG165="","",VLOOKUP(F165,[1]tnpl!$X$1:$Y$16,2,TRUE))</f>
        <v>1</v>
      </c>
      <c r="H165" t="s">
        <v>16</v>
      </c>
      <c r="I165">
        <f t="shared" ref="I165:I179" si="87">AI165</f>
        <v>6</v>
      </c>
      <c r="J165" t="s">
        <v>16</v>
      </c>
      <c r="K165">
        <f t="shared" ref="K165:K179" si="88">AT165</f>
        <v>2</v>
      </c>
      <c r="L165">
        <f t="shared" ref="L165:L179" si="89">AU165</f>
        <v>1</v>
      </c>
      <c r="M165" t="str">
        <f t="shared" ref="M165:M179" si="90">IF(AL165="クリーチャー",K165&amp;"/"&amp;L165,"")</f>
        <v>2/1</v>
      </c>
      <c r="P165" t="s">
        <v>11</v>
      </c>
      <c r="Q165" t="s">
        <v>32</v>
      </c>
      <c r="R165" t="str">
        <f t="shared" ref="R165:R179" si="91">AJ165</f>
        <v>不屈のエイヴン</v>
      </c>
      <c r="T165" t="s">
        <v>12</v>
      </c>
      <c r="U165" t="s">
        <v>11</v>
      </c>
      <c r="Y165" s="11" t="s">
        <v>2381</v>
      </c>
      <c r="Z165" t="str">
        <f t="shared" ref="Z165:Z179" si="92">IF(SEARCH("飛",Y165,1)&lt;10,"飛行","")</f>
        <v>飛行</v>
      </c>
      <c r="AA165" t="str">
        <f t="shared" ref="AA165:AA179" si="93">IF(ISERR(SEARCH("召",Y165,1)),"","召喚")</f>
        <v/>
      </c>
      <c r="AB165" t="str">
        <f t="shared" ref="AB165:AB179" si="94">IF(ISERR(SEARCH("与",Y165,1)),"","与える")</f>
        <v/>
      </c>
      <c r="AC165" t="str">
        <f t="shared" ref="AC165:AC179" si="95">IF(ISERR(SEARCH("得",Y165,1)),"","得る")</f>
        <v/>
      </c>
      <c r="AD165" t="b">
        <f t="shared" ref="AD165:AD179" si="96">OR(AB165="与える",AC165="得る")</f>
        <v>0</v>
      </c>
      <c r="AE165" s="6"/>
      <c r="AF165" s="6" t="s">
        <v>2321</v>
      </c>
      <c r="AG165" s="6" t="s">
        <v>37</v>
      </c>
      <c r="AH165" s="6" t="s">
        <v>276</v>
      </c>
      <c r="AI165" s="6">
        <v>6</v>
      </c>
      <c r="AJ165" s="6" t="s">
        <v>2378</v>
      </c>
      <c r="AK165" s="6" t="s">
        <v>2379</v>
      </c>
      <c r="AL165" s="6" t="s">
        <v>4</v>
      </c>
      <c r="AM165" s="6" t="s">
        <v>325</v>
      </c>
      <c r="AN165" s="6" t="s">
        <v>324</v>
      </c>
      <c r="AO165" s="6"/>
      <c r="AP165" s="6" t="s">
        <v>551</v>
      </c>
      <c r="AQ165" s="6" t="s">
        <v>2380</v>
      </c>
      <c r="AR165" s="6"/>
      <c r="AS165" s="6"/>
      <c r="AT165" s="6">
        <v>2</v>
      </c>
      <c r="AU165" s="6">
        <v>1</v>
      </c>
      <c r="AV165" s="6" t="s">
        <v>2381</v>
      </c>
    </row>
    <row r="166" spans="1:48" x14ac:dyDescent="0.4">
      <c r="A166" t="str">
        <f t="shared" si="84"/>
        <v>|HOU|白|22|6/6|《[[糾弾の天使]]》|</v>
      </c>
      <c r="B166" t="s">
        <v>16</v>
      </c>
      <c r="C166" t="str">
        <f t="shared" si="85"/>
        <v>HOU</v>
      </c>
      <c r="D166">
        <f>IF(AF166="","",VLOOKUP(C166,[1]tnpl!$Z$1:$AA$11,2,TRUE))</f>
        <v>5</v>
      </c>
      <c r="E166" t="s">
        <v>16</v>
      </c>
      <c r="F166" t="str">
        <f t="shared" si="86"/>
        <v>白</v>
      </c>
      <c r="G166">
        <f>IF(AG166="","",VLOOKUP(F166,[1]tnpl!$X$1:$Y$16,2,TRUE))</f>
        <v>1</v>
      </c>
      <c r="H166" t="s">
        <v>16</v>
      </c>
      <c r="I166">
        <f t="shared" si="87"/>
        <v>22</v>
      </c>
      <c r="J166" t="s">
        <v>16</v>
      </c>
      <c r="K166">
        <f t="shared" si="88"/>
        <v>6</v>
      </c>
      <c r="L166">
        <f t="shared" si="89"/>
        <v>6</v>
      </c>
      <c r="M166" t="str">
        <f t="shared" si="90"/>
        <v>6/6</v>
      </c>
      <c r="P166" t="s">
        <v>11</v>
      </c>
      <c r="Q166" t="s">
        <v>32</v>
      </c>
      <c r="R166" t="str">
        <f t="shared" si="91"/>
        <v>糾弾の天使</v>
      </c>
      <c r="T166" t="s">
        <v>12</v>
      </c>
      <c r="U166" t="s">
        <v>11</v>
      </c>
      <c r="Y166" s="11" t="s">
        <v>2361</v>
      </c>
      <c r="Z166" t="str">
        <f t="shared" si="92"/>
        <v>飛行</v>
      </c>
      <c r="AA166" t="str">
        <f t="shared" si="93"/>
        <v/>
      </c>
      <c r="AB166" t="str">
        <f t="shared" si="94"/>
        <v/>
      </c>
      <c r="AC166" t="str">
        <f t="shared" si="95"/>
        <v/>
      </c>
      <c r="AD166" t="b">
        <f t="shared" si="96"/>
        <v>0</v>
      </c>
      <c r="AE166" s="6"/>
      <c r="AF166" s="6" t="s">
        <v>2321</v>
      </c>
      <c r="AG166" s="6" t="s">
        <v>37</v>
      </c>
      <c r="AH166" s="6" t="s">
        <v>280</v>
      </c>
      <c r="AI166" s="6">
        <v>22</v>
      </c>
      <c r="AJ166" s="6" t="s">
        <v>2358</v>
      </c>
      <c r="AK166" s="6" t="s">
        <v>2359</v>
      </c>
      <c r="AL166" s="6" t="s">
        <v>4</v>
      </c>
      <c r="AM166" s="6" t="s">
        <v>351</v>
      </c>
      <c r="AN166" s="6"/>
      <c r="AO166" s="6"/>
      <c r="AP166" s="6" t="s">
        <v>323</v>
      </c>
      <c r="AQ166" s="6" t="s">
        <v>2360</v>
      </c>
      <c r="AR166" s="6"/>
      <c r="AS166" s="6"/>
      <c r="AT166" s="6">
        <v>6</v>
      </c>
      <c r="AU166" s="6">
        <v>6</v>
      </c>
      <c r="AV166" s="6" t="s">
        <v>2361</v>
      </c>
    </row>
    <row r="167" spans="1:48" x14ac:dyDescent="0.4">
      <c r="A167" t="str">
        <f t="shared" si="84"/>
        <v>|HOU|青|10|2/2|《[[空からの導き手]]》|</v>
      </c>
      <c r="B167" t="s">
        <v>16</v>
      </c>
      <c r="C167" t="str">
        <f t="shared" si="85"/>
        <v>HOU</v>
      </c>
      <c r="D167">
        <f>IF(AF167="","",VLOOKUP(C167,[1]tnpl!$Z$1:$AA$11,2,TRUE))</f>
        <v>5</v>
      </c>
      <c r="E167" t="s">
        <v>16</v>
      </c>
      <c r="F167" t="str">
        <f t="shared" si="86"/>
        <v>青</v>
      </c>
      <c r="G167">
        <f>IF(AG167="","",VLOOKUP(F167,[1]tnpl!$X$1:$Y$16,2,TRUE))</f>
        <v>2</v>
      </c>
      <c r="H167" t="s">
        <v>16</v>
      </c>
      <c r="I167">
        <f t="shared" si="87"/>
        <v>10</v>
      </c>
      <c r="J167" t="s">
        <v>16</v>
      </c>
      <c r="K167">
        <f t="shared" si="88"/>
        <v>2</v>
      </c>
      <c r="L167">
        <f t="shared" si="89"/>
        <v>2</v>
      </c>
      <c r="M167" t="str">
        <f t="shared" si="90"/>
        <v>2/2</v>
      </c>
      <c r="P167" t="s">
        <v>11</v>
      </c>
      <c r="Q167" t="s">
        <v>32</v>
      </c>
      <c r="R167" t="str">
        <f t="shared" si="91"/>
        <v>空からの導き手</v>
      </c>
      <c r="T167" t="s">
        <v>12</v>
      </c>
      <c r="U167" t="s">
        <v>11</v>
      </c>
      <c r="Y167" s="11" t="s">
        <v>2385</v>
      </c>
      <c r="Z167" t="str">
        <f t="shared" si="92"/>
        <v>飛行</v>
      </c>
      <c r="AA167" t="str">
        <f t="shared" si="93"/>
        <v/>
      </c>
      <c r="AB167" t="str">
        <f t="shared" si="94"/>
        <v/>
      </c>
      <c r="AC167" t="str">
        <f t="shared" si="95"/>
        <v>得る</v>
      </c>
      <c r="AD167" t="b">
        <f t="shared" si="96"/>
        <v>1</v>
      </c>
      <c r="AE167" s="6"/>
      <c r="AF167" s="6" t="s">
        <v>2321</v>
      </c>
      <c r="AG167" s="6" t="s">
        <v>42</v>
      </c>
      <c r="AH167" s="6" t="s">
        <v>276</v>
      </c>
      <c r="AI167" s="6">
        <v>10</v>
      </c>
      <c r="AJ167" s="6" t="s">
        <v>2382</v>
      </c>
      <c r="AK167" s="6" t="s">
        <v>2383</v>
      </c>
      <c r="AL167" s="6" t="s">
        <v>4</v>
      </c>
      <c r="AM167" s="6" t="s">
        <v>684</v>
      </c>
      <c r="AN167" s="6"/>
      <c r="AO167" s="6"/>
      <c r="AP167" s="6" t="s">
        <v>551</v>
      </c>
      <c r="AQ167" s="6" t="s">
        <v>2384</v>
      </c>
      <c r="AR167" s="6"/>
      <c r="AS167" s="6"/>
      <c r="AT167" s="6">
        <v>2</v>
      </c>
      <c r="AU167" s="6">
        <v>2</v>
      </c>
      <c r="AV167" s="6" t="s">
        <v>2385</v>
      </c>
    </row>
    <row r="168" spans="1:48" x14ac:dyDescent="0.4">
      <c r="A168" t="str">
        <f t="shared" si="84"/>
        <v>|HOU|青|11|2/3|《[[エイヴンの葦原忍び]]》|</v>
      </c>
      <c r="B168" t="s">
        <v>16</v>
      </c>
      <c r="C168" t="str">
        <f t="shared" si="85"/>
        <v>HOU</v>
      </c>
      <c r="D168">
        <f>IF(AF168="","",VLOOKUP(C168,[1]tnpl!$Z$1:$AA$11,2,TRUE))</f>
        <v>5</v>
      </c>
      <c r="E168" t="s">
        <v>16</v>
      </c>
      <c r="F168" t="str">
        <f t="shared" si="86"/>
        <v>青</v>
      </c>
      <c r="G168">
        <f>IF(AG168="","",VLOOKUP(F168,[1]tnpl!$X$1:$Y$16,2,TRUE))</f>
        <v>2</v>
      </c>
      <c r="H168" t="s">
        <v>16</v>
      </c>
      <c r="I168">
        <f t="shared" si="87"/>
        <v>11</v>
      </c>
      <c r="J168" t="s">
        <v>16</v>
      </c>
      <c r="K168">
        <f t="shared" si="88"/>
        <v>2</v>
      </c>
      <c r="L168">
        <f t="shared" si="89"/>
        <v>3</v>
      </c>
      <c r="M168" t="str">
        <f t="shared" si="90"/>
        <v>2/3</v>
      </c>
      <c r="P168" t="s">
        <v>11</v>
      </c>
      <c r="Q168" t="s">
        <v>32</v>
      </c>
      <c r="R168" t="str">
        <f t="shared" si="91"/>
        <v>エイヴンの葦原忍び</v>
      </c>
      <c r="T168" t="s">
        <v>12</v>
      </c>
      <c r="U168" t="s">
        <v>11</v>
      </c>
      <c r="Y168" s="11" t="s">
        <v>67</v>
      </c>
      <c r="Z168" t="str">
        <f t="shared" si="92"/>
        <v>飛行</v>
      </c>
      <c r="AA168" t="str">
        <f t="shared" si="93"/>
        <v/>
      </c>
      <c r="AB168" t="str">
        <f t="shared" si="94"/>
        <v/>
      </c>
      <c r="AC168" t="str">
        <f t="shared" si="95"/>
        <v/>
      </c>
      <c r="AD168" t="b">
        <f t="shared" si="96"/>
        <v>0</v>
      </c>
      <c r="AE168" s="6"/>
      <c r="AF168" s="6" t="s">
        <v>2321</v>
      </c>
      <c r="AG168" s="6" t="s">
        <v>42</v>
      </c>
      <c r="AH168" s="6" t="s">
        <v>276</v>
      </c>
      <c r="AI168" s="6">
        <v>11</v>
      </c>
      <c r="AJ168" s="6" t="s">
        <v>2324</v>
      </c>
      <c r="AK168" s="6" t="s">
        <v>2325</v>
      </c>
      <c r="AL168" s="6" t="s">
        <v>4</v>
      </c>
      <c r="AM168" s="6" t="s">
        <v>325</v>
      </c>
      <c r="AN168" s="6" t="s">
        <v>324</v>
      </c>
      <c r="AO168" s="6"/>
      <c r="AP168" s="6" t="s">
        <v>67</v>
      </c>
      <c r="AQ168" s="6"/>
      <c r="AR168" s="6"/>
      <c r="AS168" s="6"/>
      <c r="AT168" s="6">
        <v>2</v>
      </c>
      <c r="AU168" s="6">
        <v>3</v>
      </c>
      <c r="AV168" s="6" t="s">
        <v>67</v>
      </c>
    </row>
    <row r="169" spans="1:48" x14ac:dyDescent="0.4">
      <c r="A169" t="str">
        <f t="shared" si="84"/>
        <v>|HOU|青|18|6/5|《[[敏捷な妨害術師]]》|</v>
      </c>
      <c r="B169" t="s">
        <v>16</v>
      </c>
      <c r="C169" t="str">
        <f t="shared" si="85"/>
        <v>HOU</v>
      </c>
      <c r="D169">
        <f>IF(AF169="","",VLOOKUP(C169,[1]tnpl!$Z$1:$AA$11,2,TRUE))</f>
        <v>5</v>
      </c>
      <c r="E169" t="s">
        <v>16</v>
      </c>
      <c r="F169" t="str">
        <f t="shared" si="86"/>
        <v>青</v>
      </c>
      <c r="G169">
        <f>IF(AG169="","",VLOOKUP(F169,[1]tnpl!$X$1:$Y$16,2,TRUE))</f>
        <v>2</v>
      </c>
      <c r="H169" t="s">
        <v>16</v>
      </c>
      <c r="I169">
        <f t="shared" si="87"/>
        <v>18</v>
      </c>
      <c r="J169" t="s">
        <v>16</v>
      </c>
      <c r="K169">
        <f t="shared" si="88"/>
        <v>6</v>
      </c>
      <c r="L169">
        <f t="shared" si="89"/>
        <v>5</v>
      </c>
      <c r="M169" t="str">
        <f t="shared" si="90"/>
        <v>6/5</v>
      </c>
      <c r="P169" t="s">
        <v>11</v>
      </c>
      <c r="Q169" t="s">
        <v>32</v>
      </c>
      <c r="R169" t="str">
        <f t="shared" si="91"/>
        <v>敏捷な妨害術師</v>
      </c>
      <c r="T169" t="s">
        <v>12</v>
      </c>
      <c r="U169" t="s">
        <v>11</v>
      </c>
      <c r="Y169" s="11" t="s">
        <v>2390</v>
      </c>
      <c r="Z169" t="str">
        <f t="shared" si="92"/>
        <v>飛行</v>
      </c>
      <c r="AA169" t="str">
        <f t="shared" si="93"/>
        <v/>
      </c>
      <c r="AB169" t="str">
        <f t="shared" si="94"/>
        <v/>
      </c>
      <c r="AC169" t="str">
        <f t="shared" si="95"/>
        <v/>
      </c>
      <c r="AD169" t="b">
        <f t="shared" si="96"/>
        <v>0</v>
      </c>
      <c r="AE169" s="6"/>
      <c r="AF169" s="6" t="s">
        <v>2321</v>
      </c>
      <c r="AG169" s="6" t="s">
        <v>42</v>
      </c>
      <c r="AH169" s="6" t="s">
        <v>7</v>
      </c>
      <c r="AI169" s="6">
        <v>18</v>
      </c>
      <c r="AJ169" s="6" t="s">
        <v>2386</v>
      </c>
      <c r="AK169" s="6" t="s">
        <v>2387</v>
      </c>
      <c r="AL169" s="6" t="s">
        <v>4</v>
      </c>
      <c r="AM169" s="6" t="s">
        <v>325</v>
      </c>
      <c r="AN169" s="6" t="s">
        <v>677</v>
      </c>
      <c r="AO169" s="6"/>
      <c r="AP169" s="6" t="s">
        <v>551</v>
      </c>
      <c r="AQ169" s="6" t="s">
        <v>2388</v>
      </c>
      <c r="AR169" s="6" t="s">
        <v>2389</v>
      </c>
      <c r="AS169" s="6"/>
      <c r="AT169" s="6">
        <v>6</v>
      </c>
      <c r="AU169" s="6">
        <v>5</v>
      </c>
      <c r="AV169" s="6" t="s">
        <v>2390</v>
      </c>
    </row>
    <row r="170" spans="1:48" x14ac:dyDescent="0.4">
      <c r="A170" t="str">
        <f t="shared" si="84"/>
        <v>|HOU|青|22|6/6|《[[不吉なスフィンクス]]》|</v>
      </c>
      <c r="B170" t="s">
        <v>16</v>
      </c>
      <c r="C170" t="str">
        <f t="shared" si="85"/>
        <v>HOU</v>
      </c>
      <c r="D170">
        <f>IF(AF170="","",VLOOKUP(C170,[1]tnpl!$Z$1:$AA$11,2,TRUE))</f>
        <v>5</v>
      </c>
      <c r="E170" t="s">
        <v>16</v>
      </c>
      <c r="F170" t="str">
        <f t="shared" si="86"/>
        <v>青</v>
      </c>
      <c r="G170">
        <f>IF(AG170="","",VLOOKUP(F170,[1]tnpl!$X$1:$Y$16,2,TRUE))</f>
        <v>2</v>
      </c>
      <c r="H170" t="s">
        <v>16</v>
      </c>
      <c r="I170">
        <f t="shared" si="87"/>
        <v>22</v>
      </c>
      <c r="J170" t="s">
        <v>16</v>
      </c>
      <c r="K170">
        <f t="shared" si="88"/>
        <v>6</v>
      </c>
      <c r="L170">
        <f t="shared" si="89"/>
        <v>6</v>
      </c>
      <c r="M170" t="str">
        <f t="shared" si="90"/>
        <v>6/6</v>
      </c>
      <c r="P170" t="s">
        <v>11</v>
      </c>
      <c r="Q170" t="s">
        <v>32</v>
      </c>
      <c r="R170" t="str">
        <f t="shared" si="91"/>
        <v>不吉なスフィンクス</v>
      </c>
      <c r="T170" t="s">
        <v>12</v>
      </c>
      <c r="U170" t="s">
        <v>11</v>
      </c>
      <c r="Y170" s="11" t="s">
        <v>2394</v>
      </c>
      <c r="Z170" t="str">
        <f t="shared" si="92"/>
        <v>飛行</v>
      </c>
      <c r="AA170" t="str">
        <f t="shared" si="93"/>
        <v/>
      </c>
      <c r="AB170" t="str">
        <f t="shared" si="94"/>
        <v/>
      </c>
      <c r="AC170" t="str">
        <f t="shared" si="95"/>
        <v/>
      </c>
      <c r="AD170" t="b">
        <f t="shared" si="96"/>
        <v>0</v>
      </c>
      <c r="AE170" s="6"/>
      <c r="AF170" s="6" t="s">
        <v>2321</v>
      </c>
      <c r="AG170" s="6" t="s">
        <v>42</v>
      </c>
      <c r="AH170" s="6" t="s">
        <v>7</v>
      </c>
      <c r="AI170" s="6">
        <v>22</v>
      </c>
      <c r="AJ170" s="6" t="s">
        <v>2391</v>
      </c>
      <c r="AK170" s="6" t="s">
        <v>2392</v>
      </c>
      <c r="AL170" s="6" t="s">
        <v>4</v>
      </c>
      <c r="AM170" s="6" t="s">
        <v>695</v>
      </c>
      <c r="AN170" s="6"/>
      <c r="AO170" s="6"/>
      <c r="AP170" s="6" t="s">
        <v>551</v>
      </c>
      <c r="AQ170" s="6" t="s">
        <v>2393</v>
      </c>
      <c r="AR170" s="6"/>
      <c r="AS170" s="6"/>
      <c r="AT170" s="6">
        <v>6</v>
      </c>
      <c r="AU170" s="6">
        <v>6</v>
      </c>
      <c r="AV170" s="6" t="s">
        <v>2394</v>
      </c>
    </row>
    <row r="171" spans="1:48" x14ac:dyDescent="0.4">
      <c r="A171" t="str">
        <f t="shared" si="84"/>
        <v>|HOU|青|16|8/8|《[[羊頭スフィンクスの君主、アネシ]]》|</v>
      </c>
      <c r="B171" t="s">
        <v>16</v>
      </c>
      <c r="C171" t="str">
        <f t="shared" si="85"/>
        <v>HOU</v>
      </c>
      <c r="D171">
        <f>IF(AF171="","",VLOOKUP(C171,[1]tnpl!$Z$1:$AA$11,2,TRUE))</f>
        <v>5</v>
      </c>
      <c r="E171" t="s">
        <v>16</v>
      </c>
      <c r="F171" t="str">
        <f t="shared" si="86"/>
        <v>青</v>
      </c>
      <c r="G171">
        <f>IF(AG171="","",VLOOKUP(F171,[1]tnpl!$X$1:$Y$16,2,TRUE))</f>
        <v>2</v>
      </c>
      <c r="H171" t="s">
        <v>16</v>
      </c>
      <c r="I171">
        <f t="shared" si="87"/>
        <v>16</v>
      </c>
      <c r="J171" t="s">
        <v>16</v>
      </c>
      <c r="K171">
        <f t="shared" si="88"/>
        <v>8</v>
      </c>
      <c r="L171">
        <f t="shared" si="89"/>
        <v>8</v>
      </c>
      <c r="M171" t="str">
        <f t="shared" si="90"/>
        <v>8/8</v>
      </c>
      <c r="P171" t="s">
        <v>11</v>
      </c>
      <c r="Q171" t="s">
        <v>32</v>
      </c>
      <c r="R171" t="str">
        <f t="shared" si="91"/>
        <v>羊頭スフィンクスの君主、アネシ</v>
      </c>
      <c r="T171" t="s">
        <v>12</v>
      </c>
      <c r="U171" t="s">
        <v>11</v>
      </c>
      <c r="Y171" s="11" t="s">
        <v>2399</v>
      </c>
      <c r="Z171" t="str">
        <f t="shared" si="92"/>
        <v>飛行</v>
      </c>
      <c r="AA171" t="str">
        <f t="shared" si="93"/>
        <v/>
      </c>
      <c r="AB171" t="str">
        <f t="shared" si="94"/>
        <v/>
      </c>
      <c r="AC171" t="str">
        <f t="shared" si="95"/>
        <v/>
      </c>
      <c r="AD171" t="b">
        <f t="shared" si="96"/>
        <v>0</v>
      </c>
      <c r="AE171" s="6"/>
      <c r="AF171" s="6" t="s">
        <v>2321</v>
      </c>
      <c r="AG171" s="6" t="s">
        <v>42</v>
      </c>
      <c r="AH171" s="6" t="s">
        <v>280</v>
      </c>
      <c r="AI171" s="6">
        <v>16</v>
      </c>
      <c r="AJ171" s="6" t="s">
        <v>2395</v>
      </c>
      <c r="AK171" s="6" t="s">
        <v>2396</v>
      </c>
      <c r="AL171" s="6" t="s">
        <v>4</v>
      </c>
      <c r="AM171" s="6" t="s">
        <v>695</v>
      </c>
      <c r="AN171" s="6"/>
      <c r="AO171" s="6"/>
      <c r="AP171" s="6" t="s">
        <v>551</v>
      </c>
      <c r="AQ171" s="6" t="s">
        <v>2397</v>
      </c>
      <c r="AR171" s="6" t="s">
        <v>2398</v>
      </c>
      <c r="AS171" s="6"/>
      <c r="AT171" s="6">
        <v>8</v>
      </c>
      <c r="AU171" s="6">
        <v>8</v>
      </c>
      <c r="AV171" s="6" t="s">
        <v>2399</v>
      </c>
    </row>
    <row r="172" spans="1:48" x14ac:dyDescent="0.4">
      <c r="A172" t="str">
        <f t="shared" si="84"/>
        <v>|HOU|黒|8|3/1|《[[屍肉の金切り声上げ]]》|</v>
      </c>
      <c r="B172" t="s">
        <v>16</v>
      </c>
      <c r="C172" t="str">
        <f t="shared" si="85"/>
        <v>HOU</v>
      </c>
      <c r="D172">
        <f>IF(AF172="","",VLOOKUP(C172,[1]tnpl!$Z$1:$AA$11,2,TRUE))</f>
        <v>5</v>
      </c>
      <c r="E172" t="s">
        <v>16</v>
      </c>
      <c r="F172" t="str">
        <f t="shared" si="86"/>
        <v>黒</v>
      </c>
      <c r="G172">
        <f>IF(AG172="","",VLOOKUP(F172,[1]tnpl!$X$1:$Y$16,2,TRUE))</f>
        <v>3</v>
      </c>
      <c r="H172" t="s">
        <v>16</v>
      </c>
      <c r="I172">
        <f t="shared" si="87"/>
        <v>8</v>
      </c>
      <c r="J172" t="s">
        <v>16</v>
      </c>
      <c r="K172">
        <f t="shared" si="88"/>
        <v>3</v>
      </c>
      <c r="L172">
        <f t="shared" si="89"/>
        <v>1</v>
      </c>
      <c r="M172" t="str">
        <f t="shared" si="90"/>
        <v>3/1</v>
      </c>
      <c r="P172" t="s">
        <v>11</v>
      </c>
      <c r="Q172" t="s">
        <v>32</v>
      </c>
      <c r="R172" t="str">
        <f t="shared" si="91"/>
        <v>屍肉の金切り声上げ</v>
      </c>
      <c r="T172" t="s">
        <v>12</v>
      </c>
      <c r="U172" t="s">
        <v>11</v>
      </c>
      <c r="Y172" s="11" t="s">
        <v>551</v>
      </c>
      <c r="Z172" t="str">
        <f t="shared" si="92"/>
        <v>飛行</v>
      </c>
      <c r="AA172" t="str">
        <f t="shared" si="93"/>
        <v/>
      </c>
      <c r="AB172" t="str">
        <f t="shared" si="94"/>
        <v/>
      </c>
      <c r="AC172" t="str">
        <f t="shared" si="95"/>
        <v/>
      </c>
      <c r="AD172" t="b">
        <f t="shared" si="96"/>
        <v>0</v>
      </c>
      <c r="AE172" s="6"/>
      <c r="AF172" s="6" t="s">
        <v>2321</v>
      </c>
      <c r="AG172" s="6" t="s">
        <v>40</v>
      </c>
      <c r="AH172" s="6" t="s">
        <v>276</v>
      </c>
      <c r="AI172" s="6">
        <v>8</v>
      </c>
      <c r="AJ172" s="6" t="s">
        <v>2400</v>
      </c>
      <c r="AK172" s="6" t="s">
        <v>2401</v>
      </c>
      <c r="AL172" s="6" t="s">
        <v>4</v>
      </c>
      <c r="AM172" s="6" t="s">
        <v>910</v>
      </c>
      <c r="AN172" s="6" t="s">
        <v>325</v>
      </c>
      <c r="AO172" s="6"/>
      <c r="AP172" s="6" t="s">
        <v>551</v>
      </c>
      <c r="AQ172" s="6"/>
      <c r="AR172" s="6"/>
      <c r="AS172" s="6"/>
      <c r="AT172" s="6">
        <v>3</v>
      </c>
      <c r="AU172" s="6">
        <v>1</v>
      </c>
      <c r="AV172" s="6" t="s">
        <v>551</v>
      </c>
    </row>
    <row r="173" spans="1:48" x14ac:dyDescent="0.4">
      <c r="A173" t="str">
        <f t="shared" si="84"/>
        <v>|HOU|黒|15|1/1|《[[黙示録の悪魔]]》|</v>
      </c>
      <c r="B173" t="s">
        <v>16</v>
      </c>
      <c r="C173" t="str">
        <f t="shared" si="85"/>
        <v>HOU</v>
      </c>
      <c r="D173">
        <f>IF(AF173="","",VLOOKUP(C173,[1]tnpl!$Z$1:$AA$11,2,TRUE))</f>
        <v>5</v>
      </c>
      <c r="E173" t="s">
        <v>16</v>
      </c>
      <c r="F173" t="str">
        <f t="shared" si="86"/>
        <v>黒</v>
      </c>
      <c r="G173">
        <f>IF(AG173="","",VLOOKUP(F173,[1]tnpl!$X$1:$Y$16,2,TRUE))</f>
        <v>3</v>
      </c>
      <c r="H173" t="s">
        <v>16</v>
      </c>
      <c r="I173">
        <f t="shared" si="87"/>
        <v>15</v>
      </c>
      <c r="J173" t="s">
        <v>16</v>
      </c>
      <c r="K173">
        <f t="shared" si="88"/>
        <v>1</v>
      </c>
      <c r="L173">
        <f t="shared" si="89"/>
        <v>1</v>
      </c>
      <c r="M173" t="str">
        <f t="shared" si="90"/>
        <v>1/1</v>
      </c>
      <c r="P173" t="s">
        <v>11</v>
      </c>
      <c r="Q173" t="s">
        <v>32</v>
      </c>
      <c r="R173" t="str">
        <f t="shared" si="91"/>
        <v>黙示録の悪魔</v>
      </c>
      <c r="T173" t="s">
        <v>12</v>
      </c>
      <c r="U173" t="s">
        <v>11</v>
      </c>
      <c r="Y173" s="11" t="s">
        <v>2405</v>
      </c>
      <c r="Z173" t="str">
        <f t="shared" si="92"/>
        <v>飛行</v>
      </c>
      <c r="AA173" t="str">
        <f t="shared" si="93"/>
        <v/>
      </c>
      <c r="AB173" t="str">
        <f t="shared" si="94"/>
        <v/>
      </c>
      <c r="AC173" t="str">
        <f t="shared" si="95"/>
        <v/>
      </c>
      <c r="AD173" t="b">
        <f t="shared" si="96"/>
        <v>0</v>
      </c>
      <c r="AE173" s="6"/>
      <c r="AF173" s="6" t="s">
        <v>2321</v>
      </c>
      <c r="AG173" s="6" t="s">
        <v>40</v>
      </c>
      <c r="AH173" s="6" t="s">
        <v>280</v>
      </c>
      <c r="AI173" s="6">
        <v>15</v>
      </c>
      <c r="AJ173" s="6" t="s">
        <v>2402</v>
      </c>
      <c r="AK173" s="6" t="s">
        <v>2403</v>
      </c>
      <c r="AL173" s="6" t="s">
        <v>4</v>
      </c>
      <c r="AM173" s="6" t="s">
        <v>717</v>
      </c>
      <c r="AN173" s="6"/>
      <c r="AO173" s="6"/>
      <c r="AP173" s="6" t="s">
        <v>551</v>
      </c>
      <c r="AQ173" s="6" t="s">
        <v>2404</v>
      </c>
      <c r="AR173" s="6"/>
      <c r="AS173" s="6"/>
      <c r="AT173" s="6">
        <v>1</v>
      </c>
      <c r="AU173" s="6">
        <v>1</v>
      </c>
      <c r="AV173" s="6" t="s">
        <v>2405</v>
      </c>
    </row>
    <row r="174" spans="1:48" x14ac:dyDescent="0.4">
      <c r="A174" t="str">
        <f t="shared" si="84"/>
        <v>|HOU|黒|18|8/8|《[[穢れた血、ラザケシュ]]》|</v>
      </c>
      <c r="B174" t="s">
        <v>16</v>
      </c>
      <c r="C174" t="str">
        <f t="shared" si="85"/>
        <v>HOU</v>
      </c>
      <c r="D174">
        <f>IF(AF174="","",VLOOKUP(C174,[1]tnpl!$Z$1:$AA$11,2,TRUE))</f>
        <v>5</v>
      </c>
      <c r="E174" t="s">
        <v>16</v>
      </c>
      <c r="F174" t="str">
        <f t="shared" si="86"/>
        <v>黒</v>
      </c>
      <c r="G174">
        <f>IF(AG174="","",VLOOKUP(F174,[1]tnpl!$X$1:$Y$16,2,TRUE))</f>
        <v>3</v>
      </c>
      <c r="H174" t="s">
        <v>16</v>
      </c>
      <c r="I174">
        <f t="shared" si="87"/>
        <v>18</v>
      </c>
      <c r="J174" t="s">
        <v>16</v>
      </c>
      <c r="K174">
        <f t="shared" si="88"/>
        <v>8</v>
      </c>
      <c r="L174">
        <f t="shared" si="89"/>
        <v>8</v>
      </c>
      <c r="M174" t="str">
        <f t="shared" si="90"/>
        <v>8/8</v>
      </c>
      <c r="P174" t="s">
        <v>11</v>
      </c>
      <c r="Q174" t="s">
        <v>32</v>
      </c>
      <c r="R174" t="str">
        <f t="shared" si="91"/>
        <v>穢れた血、ラザケシュ</v>
      </c>
      <c r="T174" t="s">
        <v>12</v>
      </c>
      <c r="U174" t="s">
        <v>11</v>
      </c>
      <c r="Y174" s="11" t="s">
        <v>2409</v>
      </c>
      <c r="Z174" t="str">
        <f t="shared" si="92"/>
        <v>飛行</v>
      </c>
      <c r="AA174" t="str">
        <f t="shared" si="93"/>
        <v/>
      </c>
      <c r="AB174" t="str">
        <f t="shared" si="94"/>
        <v>与える</v>
      </c>
      <c r="AC174" t="str">
        <f t="shared" si="95"/>
        <v/>
      </c>
      <c r="AD174" t="b">
        <f t="shared" si="96"/>
        <v>1</v>
      </c>
      <c r="AE174" s="6"/>
      <c r="AF174" s="6" t="s">
        <v>2321</v>
      </c>
      <c r="AG174" s="6" t="s">
        <v>40</v>
      </c>
      <c r="AH174" s="6" t="s">
        <v>280</v>
      </c>
      <c r="AI174" s="6">
        <v>18</v>
      </c>
      <c r="AJ174" s="6" t="s">
        <v>2406</v>
      </c>
      <c r="AK174" s="6" t="s">
        <v>2407</v>
      </c>
      <c r="AL174" s="6" t="s">
        <v>4</v>
      </c>
      <c r="AM174" s="6" t="s">
        <v>717</v>
      </c>
      <c r="AN174" s="6"/>
      <c r="AO174" s="6"/>
      <c r="AP174" s="6" t="s">
        <v>818</v>
      </c>
      <c r="AQ174" s="6" t="s">
        <v>2408</v>
      </c>
      <c r="AR174" s="6"/>
      <c r="AS174" s="6"/>
      <c r="AT174" s="6">
        <v>8</v>
      </c>
      <c r="AU174" s="6">
        <v>8</v>
      </c>
      <c r="AV174" s="6" t="s">
        <v>2409</v>
      </c>
    </row>
    <row r="175" spans="1:48" x14ac:dyDescent="0.4">
      <c r="A175" t="str">
        <f t="shared" si="84"/>
        <v>|HOU|緑|14|1/1|《[[威厳ある万卒隊長]]》|</v>
      </c>
      <c r="B175" t="s">
        <v>16</v>
      </c>
      <c r="C175" t="str">
        <f t="shared" si="85"/>
        <v>HOU</v>
      </c>
      <c r="D175">
        <f>IF(AF175="","",VLOOKUP(C175,[1]tnpl!$Z$1:$AA$11,2,TRUE))</f>
        <v>5</v>
      </c>
      <c r="E175" t="s">
        <v>16</v>
      </c>
      <c r="F175" t="str">
        <f t="shared" si="86"/>
        <v>緑</v>
      </c>
      <c r="G175">
        <f>IF(AG175="","",VLOOKUP(F175,[1]tnpl!$X$1:$Y$16,2,TRUE))</f>
        <v>5</v>
      </c>
      <c r="H175" t="s">
        <v>16</v>
      </c>
      <c r="I175">
        <f t="shared" si="87"/>
        <v>14</v>
      </c>
      <c r="J175" t="s">
        <v>16</v>
      </c>
      <c r="K175">
        <f t="shared" si="88"/>
        <v>1</v>
      </c>
      <c r="L175">
        <f t="shared" si="89"/>
        <v>1</v>
      </c>
      <c r="M175" t="str">
        <f t="shared" si="90"/>
        <v>1/1</v>
      </c>
      <c r="P175" t="s">
        <v>11</v>
      </c>
      <c r="Q175" t="s">
        <v>32</v>
      </c>
      <c r="R175" t="str">
        <f t="shared" si="91"/>
        <v>威厳ある万卒隊長</v>
      </c>
      <c r="T175" t="s">
        <v>12</v>
      </c>
      <c r="U175" t="s">
        <v>11</v>
      </c>
      <c r="Y175" s="11" t="s">
        <v>2334</v>
      </c>
      <c r="Z175" t="str">
        <f t="shared" si="92"/>
        <v>飛行</v>
      </c>
      <c r="AA175" t="str">
        <f t="shared" si="93"/>
        <v/>
      </c>
      <c r="AB175" t="str">
        <f t="shared" si="94"/>
        <v/>
      </c>
      <c r="AC175" t="str">
        <f t="shared" si="95"/>
        <v/>
      </c>
      <c r="AD175" t="b">
        <f t="shared" si="96"/>
        <v>0</v>
      </c>
      <c r="AE175" s="6"/>
      <c r="AF175" s="6" t="s">
        <v>2321</v>
      </c>
      <c r="AG175" s="6" t="s">
        <v>58</v>
      </c>
      <c r="AH175" s="6" t="s">
        <v>280</v>
      </c>
      <c r="AI175" s="6">
        <v>14</v>
      </c>
      <c r="AJ175" s="6" t="s">
        <v>2330</v>
      </c>
      <c r="AK175" s="6" t="s">
        <v>2331</v>
      </c>
      <c r="AL175" s="6" t="s">
        <v>4</v>
      </c>
      <c r="AM175" s="6" t="s">
        <v>1113</v>
      </c>
      <c r="AN175" s="6"/>
      <c r="AO175" s="6"/>
      <c r="AP175" s="6" t="s">
        <v>2332</v>
      </c>
      <c r="AQ175" s="6" t="s">
        <v>2333</v>
      </c>
      <c r="AR175" s="6"/>
      <c r="AS175" s="6"/>
      <c r="AT175" s="6">
        <v>1</v>
      </c>
      <c r="AU175" s="6">
        <v>1</v>
      </c>
      <c r="AV175" s="6" t="s">
        <v>2334</v>
      </c>
    </row>
    <row r="176" spans="1:48" x14ac:dyDescent="0.4">
      <c r="A176" t="str">
        <f t="shared" si="84"/>
        <v>|HOU|青赤|15|2/2|《[[血水の化身]]》|</v>
      </c>
      <c r="B176" t="s">
        <v>16</v>
      </c>
      <c r="C176" t="str">
        <f t="shared" si="85"/>
        <v>HOU</v>
      </c>
      <c r="D176">
        <f>IF(AF176="","",VLOOKUP(C176,[1]tnpl!$Z$1:$AA$11,2,TRUE))</f>
        <v>5</v>
      </c>
      <c r="E176" t="s">
        <v>16</v>
      </c>
      <c r="F176" t="str">
        <f t="shared" si="86"/>
        <v>青赤</v>
      </c>
      <c r="G176">
        <f>IF(AG176="","",VLOOKUP(F176,[1]tnpl!$X$1:$Y$16,2,TRUE))</f>
        <v>12</v>
      </c>
      <c r="H176" t="s">
        <v>16</v>
      </c>
      <c r="I176">
        <f t="shared" si="87"/>
        <v>15</v>
      </c>
      <c r="J176" t="s">
        <v>16</v>
      </c>
      <c r="K176">
        <f t="shared" si="88"/>
        <v>2</v>
      </c>
      <c r="L176">
        <f t="shared" si="89"/>
        <v>2</v>
      </c>
      <c r="M176" t="str">
        <f t="shared" si="90"/>
        <v>2/2</v>
      </c>
      <c r="P176" t="s">
        <v>11</v>
      </c>
      <c r="Q176" t="s">
        <v>32</v>
      </c>
      <c r="R176" t="str">
        <f t="shared" si="91"/>
        <v>血水の化身</v>
      </c>
      <c r="T176" t="s">
        <v>12</v>
      </c>
      <c r="U176" t="s">
        <v>11</v>
      </c>
      <c r="Y176" s="11" t="s">
        <v>2414</v>
      </c>
      <c r="Z176" t="str">
        <f t="shared" si="92"/>
        <v>飛行</v>
      </c>
      <c r="AA176" t="str">
        <f t="shared" si="93"/>
        <v/>
      </c>
      <c r="AB176" t="str">
        <f t="shared" si="94"/>
        <v/>
      </c>
      <c r="AC176" t="str">
        <f t="shared" si="95"/>
        <v/>
      </c>
      <c r="AD176" t="b">
        <f t="shared" si="96"/>
        <v>0</v>
      </c>
      <c r="AE176" s="6"/>
      <c r="AF176" s="6" t="s">
        <v>2321</v>
      </c>
      <c r="AG176" s="6" t="s">
        <v>178</v>
      </c>
      <c r="AH176" s="6" t="s">
        <v>272</v>
      </c>
      <c r="AI176" s="6">
        <v>15</v>
      </c>
      <c r="AJ176" s="6" t="s">
        <v>2410</v>
      </c>
      <c r="AK176" s="6" t="s">
        <v>2411</v>
      </c>
      <c r="AL176" s="6" t="s">
        <v>4</v>
      </c>
      <c r="AM176" s="6" t="s">
        <v>430</v>
      </c>
      <c r="AN176" s="6"/>
      <c r="AO176" s="6"/>
      <c r="AP176" s="6" t="s">
        <v>551</v>
      </c>
      <c r="AQ176" s="6" t="s">
        <v>2412</v>
      </c>
      <c r="AR176" s="6" t="s">
        <v>2413</v>
      </c>
      <c r="AS176" s="6"/>
      <c r="AT176" s="6">
        <v>2</v>
      </c>
      <c r="AU176" s="6">
        <v>2</v>
      </c>
      <c r="AV176" s="6" t="s">
        <v>2414</v>
      </c>
    </row>
    <row r="177" spans="1:48" x14ac:dyDescent="0.4">
      <c r="A177" t="str">
        <f t="shared" si="84"/>
        <v>|HOU|青赤|22|8/8|《[[蝗の神]]》|</v>
      </c>
      <c r="B177" t="s">
        <v>16</v>
      </c>
      <c r="C177" t="str">
        <f t="shared" si="85"/>
        <v>HOU</v>
      </c>
      <c r="D177">
        <f>IF(AF177="","",VLOOKUP(C177,[1]tnpl!$Z$1:$AA$11,2,TRUE))</f>
        <v>5</v>
      </c>
      <c r="E177" t="s">
        <v>16</v>
      </c>
      <c r="F177" t="str">
        <f t="shared" si="86"/>
        <v>青赤</v>
      </c>
      <c r="G177">
        <f>IF(AG177="","",VLOOKUP(F177,[1]tnpl!$X$1:$Y$16,2,TRUE))</f>
        <v>12</v>
      </c>
      <c r="H177" t="s">
        <v>16</v>
      </c>
      <c r="I177">
        <f t="shared" si="87"/>
        <v>22</v>
      </c>
      <c r="J177" t="s">
        <v>16</v>
      </c>
      <c r="K177">
        <f t="shared" si="88"/>
        <v>8</v>
      </c>
      <c r="L177">
        <f t="shared" si="89"/>
        <v>8</v>
      </c>
      <c r="M177" t="str">
        <f t="shared" si="90"/>
        <v>8/8</v>
      </c>
      <c r="P177" t="s">
        <v>11</v>
      </c>
      <c r="Q177" t="s">
        <v>32</v>
      </c>
      <c r="R177" t="str">
        <f t="shared" si="91"/>
        <v>蝗の神</v>
      </c>
      <c r="T177" t="s">
        <v>12</v>
      </c>
      <c r="U177" t="s">
        <v>11</v>
      </c>
      <c r="Y177" s="11" t="s">
        <v>2419</v>
      </c>
      <c r="Z177" t="str">
        <f t="shared" si="92"/>
        <v>飛行</v>
      </c>
      <c r="AA177" t="str">
        <f t="shared" si="93"/>
        <v>召喚</v>
      </c>
      <c r="AB177" t="str">
        <f t="shared" si="94"/>
        <v/>
      </c>
      <c r="AC177" t="str">
        <f t="shared" si="95"/>
        <v/>
      </c>
      <c r="AD177" t="b">
        <f t="shared" si="96"/>
        <v>0</v>
      </c>
      <c r="AE177" s="6"/>
      <c r="AF177" s="6" t="s">
        <v>2321</v>
      </c>
      <c r="AG177" s="6" t="s">
        <v>178</v>
      </c>
      <c r="AH177" s="6" t="s">
        <v>280</v>
      </c>
      <c r="AI177" s="6">
        <v>22</v>
      </c>
      <c r="AJ177" s="6" t="s">
        <v>2415</v>
      </c>
      <c r="AK177" s="6" t="s">
        <v>2416</v>
      </c>
      <c r="AL177" s="6" t="s">
        <v>4</v>
      </c>
      <c r="AM177" s="6" t="s">
        <v>728</v>
      </c>
      <c r="AN177" s="6"/>
      <c r="AO177" s="6"/>
      <c r="AP177" s="6" t="s">
        <v>551</v>
      </c>
      <c r="AQ177" s="6" t="s">
        <v>2417</v>
      </c>
      <c r="AR177" s="6" t="s">
        <v>2418</v>
      </c>
      <c r="AS177" s="6"/>
      <c r="AT177" s="6">
        <v>8</v>
      </c>
      <c r="AU177" s="6">
        <v>8</v>
      </c>
      <c r="AV177" s="6" t="s">
        <v>2419</v>
      </c>
    </row>
    <row r="178" spans="1:48" x14ac:dyDescent="0.4">
      <c r="A178" t="str">
        <f t="shared" si="84"/>
        <v>|HOU|緑青|17|3/5|《[[川ヤツガシラ]]》|</v>
      </c>
      <c r="B178" t="s">
        <v>16</v>
      </c>
      <c r="C178" t="str">
        <f t="shared" si="85"/>
        <v>HOU</v>
      </c>
      <c r="D178">
        <f>IF(AF178="","",VLOOKUP(C178,[1]tnpl!$Z$1:$AA$11,2,TRUE))</f>
        <v>5</v>
      </c>
      <c r="E178" t="s">
        <v>16</v>
      </c>
      <c r="F178" t="str">
        <f t="shared" si="86"/>
        <v>緑青</v>
      </c>
      <c r="G178">
        <f>IF(AG178="","",VLOOKUP(F178,[1]tnpl!$X$1:$Y$16,2,TRUE))</f>
        <v>15</v>
      </c>
      <c r="H178" t="s">
        <v>16</v>
      </c>
      <c r="I178">
        <f t="shared" si="87"/>
        <v>17</v>
      </c>
      <c r="J178" t="s">
        <v>16</v>
      </c>
      <c r="K178">
        <f t="shared" si="88"/>
        <v>3</v>
      </c>
      <c r="L178">
        <f t="shared" si="89"/>
        <v>5</v>
      </c>
      <c r="M178" t="str">
        <f t="shared" si="90"/>
        <v>3/5</v>
      </c>
      <c r="P178" t="s">
        <v>11</v>
      </c>
      <c r="Q178" t="s">
        <v>32</v>
      </c>
      <c r="R178" t="str">
        <f t="shared" si="91"/>
        <v>川ヤツガシラ</v>
      </c>
      <c r="T178" t="s">
        <v>12</v>
      </c>
      <c r="U178" t="s">
        <v>11</v>
      </c>
      <c r="Y178" s="11" t="s">
        <v>2423</v>
      </c>
      <c r="Z178" t="str">
        <f t="shared" si="92"/>
        <v>飛行</v>
      </c>
      <c r="AA178" t="str">
        <f t="shared" si="93"/>
        <v/>
      </c>
      <c r="AB178" t="str">
        <f t="shared" si="94"/>
        <v/>
      </c>
      <c r="AC178" t="str">
        <f t="shared" si="95"/>
        <v>得る</v>
      </c>
      <c r="AD178" t="b">
        <f t="shared" si="96"/>
        <v>1</v>
      </c>
      <c r="AE178" s="6"/>
      <c r="AF178" s="6" t="s">
        <v>2321</v>
      </c>
      <c r="AG178" s="6" t="s">
        <v>122</v>
      </c>
      <c r="AH178" s="6" t="s">
        <v>272</v>
      </c>
      <c r="AI178" s="6">
        <v>17</v>
      </c>
      <c r="AJ178" s="6" t="s">
        <v>2420</v>
      </c>
      <c r="AK178" s="6" t="s">
        <v>2421</v>
      </c>
      <c r="AL178" s="6" t="s">
        <v>4</v>
      </c>
      <c r="AM178" s="6" t="s">
        <v>325</v>
      </c>
      <c r="AN178" s="6"/>
      <c r="AO178" s="6"/>
      <c r="AP178" s="6" t="s">
        <v>551</v>
      </c>
      <c r="AQ178" s="6" t="s">
        <v>2422</v>
      </c>
      <c r="AR178" s="6"/>
      <c r="AS178" s="6"/>
      <c r="AT178" s="6">
        <v>3</v>
      </c>
      <c r="AU178" s="6">
        <v>5</v>
      </c>
      <c r="AV178" s="6" t="s">
        <v>2423</v>
      </c>
    </row>
    <row r="179" spans="1:48" x14ac:dyDescent="0.4">
      <c r="A179" t="str">
        <f t="shared" si="84"/>
        <v>|HOU|白|10|4/4|《[[王神の天使]]》|</v>
      </c>
      <c r="B179" t="s">
        <v>16</v>
      </c>
      <c r="C179" t="str">
        <f t="shared" si="85"/>
        <v>HOU</v>
      </c>
      <c r="D179">
        <f>IF(AF179="","",VLOOKUP(C179,[1]tnpl!$Z$1:$AA$11,2,TRUE))</f>
        <v>5</v>
      </c>
      <c r="E179" t="s">
        <v>16</v>
      </c>
      <c r="F179" t="str">
        <f t="shared" si="86"/>
        <v>白</v>
      </c>
      <c r="G179">
        <f>IF(AG179="","",VLOOKUP(F179,[1]tnpl!$X$1:$Y$16,2,TRUE))</f>
        <v>1</v>
      </c>
      <c r="H179" t="s">
        <v>16</v>
      </c>
      <c r="I179">
        <f t="shared" si="87"/>
        <v>10</v>
      </c>
      <c r="J179" t="s">
        <v>16</v>
      </c>
      <c r="K179">
        <f t="shared" si="88"/>
        <v>4</v>
      </c>
      <c r="L179">
        <f t="shared" si="89"/>
        <v>4</v>
      </c>
      <c r="M179" t="str">
        <f t="shared" si="90"/>
        <v>4/4</v>
      </c>
      <c r="P179" t="s">
        <v>11</v>
      </c>
      <c r="Q179" t="s">
        <v>32</v>
      </c>
      <c r="R179" t="str">
        <f t="shared" si="91"/>
        <v>王神の天使</v>
      </c>
      <c r="T179" t="s">
        <v>12</v>
      </c>
      <c r="U179" t="s">
        <v>11</v>
      </c>
      <c r="Y179" s="11" t="s">
        <v>2426</v>
      </c>
      <c r="Z179" t="str">
        <f t="shared" si="92"/>
        <v>飛行</v>
      </c>
      <c r="AA179" t="str">
        <f t="shared" si="93"/>
        <v/>
      </c>
      <c r="AB179" t="str">
        <f t="shared" si="94"/>
        <v/>
      </c>
      <c r="AC179" t="str">
        <f t="shared" si="95"/>
        <v/>
      </c>
      <c r="AD179" t="b">
        <f t="shared" si="96"/>
        <v>0</v>
      </c>
      <c r="AE179" s="6"/>
      <c r="AF179" s="6" t="s">
        <v>2321</v>
      </c>
      <c r="AG179" s="6" t="s">
        <v>37</v>
      </c>
      <c r="AH179" s="6" t="s">
        <v>272</v>
      </c>
      <c r="AI179" s="6">
        <v>10</v>
      </c>
      <c r="AJ179" s="6" t="s">
        <v>2424</v>
      </c>
      <c r="AK179" s="6" t="s">
        <v>2425</v>
      </c>
      <c r="AL179" s="6" t="s">
        <v>4</v>
      </c>
      <c r="AM179" s="6" t="s">
        <v>351</v>
      </c>
      <c r="AN179" s="6"/>
      <c r="AO179" s="6"/>
      <c r="AP179" s="6" t="s">
        <v>551</v>
      </c>
      <c r="AQ179" s="6" t="s">
        <v>1901</v>
      </c>
      <c r="AR179" s="6"/>
      <c r="AS179" s="6"/>
      <c r="AT179" s="6">
        <v>4</v>
      </c>
      <c r="AU179" s="6">
        <v>4</v>
      </c>
      <c r="AV179" s="6" t="s">
        <v>2426</v>
      </c>
    </row>
    <row r="180" spans="1:48" x14ac:dyDescent="0.4"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</row>
    <row r="181" spans="1:48" x14ac:dyDescent="0.4">
      <c r="A181" t="s">
        <v>681</v>
      </c>
      <c r="AC181" t="str">
        <f t="shared" si="70"/>
        <v/>
      </c>
    </row>
    <row r="182" spans="1:48" x14ac:dyDescent="0.4">
      <c r="A182" t="str">
        <f t="shared" ref="A182:A199" si="97">B182&amp;C182&amp;E182&amp;F182&amp;H182&amp;I182&amp;J182&amp;M182&amp;N182&amp;O182&amp;P182&amp;Q182&amp;R182&amp;S182&amp;T182&amp;U182&amp;V182&amp;W182&amp;X182</f>
        <v>|LEFT:50|LEFT:50|LEFT:50|LEFT:50|LEFT:250|LEFT:300|c</v>
      </c>
      <c r="B182" t="s">
        <v>16</v>
      </c>
      <c r="C182" t="s">
        <v>28</v>
      </c>
      <c r="E182" t="s">
        <v>16</v>
      </c>
      <c r="F182" t="s">
        <v>28</v>
      </c>
      <c r="H182" t="s">
        <v>16</v>
      </c>
      <c r="I182" t="s">
        <v>28</v>
      </c>
      <c r="J182" t="s">
        <v>16</v>
      </c>
      <c r="M182" t="s">
        <v>28</v>
      </c>
      <c r="N182" t="s">
        <v>11</v>
      </c>
      <c r="O182" t="s">
        <v>27</v>
      </c>
      <c r="P182" t="s">
        <v>11</v>
      </c>
      <c r="R182" t="s">
        <v>362</v>
      </c>
      <c r="U182" t="s">
        <v>11</v>
      </c>
      <c r="V182" t="s">
        <v>25</v>
      </c>
      <c r="AC182" t="str">
        <f t="shared" si="70"/>
        <v/>
      </c>
    </row>
    <row r="183" spans="1:48" x14ac:dyDescent="0.4">
      <c r="A183" t="str">
        <f t="shared" si="97"/>
        <v>|セット|色|コスト|P/T|能力|カード名|</v>
      </c>
      <c r="B183" t="s">
        <v>16</v>
      </c>
      <c r="C183" t="s">
        <v>24</v>
      </c>
      <c r="E183" t="s">
        <v>16</v>
      </c>
      <c r="F183" t="s">
        <v>23</v>
      </c>
      <c r="H183" t="s">
        <v>16</v>
      </c>
      <c r="I183" t="s">
        <v>22</v>
      </c>
      <c r="J183" t="s">
        <v>16</v>
      </c>
      <c r="K183" t="s">
        <v>21</v>
      </c>
      <c r="L183" t="s">
        <v>20</v>
      </c>
      <c r="M183" t="str">
        <f t="shared" ref="M183:M199" si="98">K183&amp;"/"&amp;L183</f>
        <v>P/T</v>
      </c>
      <c r="N183" t="s">
        <v>11</v>
      </c>
      <c r="O183" t="s">
        <v>19</v>
      </c>
      <c r="P183" t="s">
        <v>11</v>
      </c>
      <c r="R183" t="s">
        <v>18</v>
      </c>
      <c r="U183" t="s">
        <v>11</v>
      </c>
      <c r="AC183" t="str">
        <f t="shared" si="70"/>
        <v/>
      </c>
    </row>
    <row r="184" spans="1:48" x14ac:dyDescent="0.4">
      <c r="A184" t="str">
        <f t="shared" si="97"/>
        <v>|BFZ|青|17|3/4|土地クリーチャー&amp;br;このカードがいる間|《[[ハリマーの潮呼び]]》|</v>
      </c>
      <c r="B184" t="s">
        <v>16</v>
      </c>
      <c r="C184" t="str">
        <f>AF184</f>
        <v>BFZ</v>
      </c>
      <c r="D184">
        <f>IF(AF184="","",VLOOKUP(C184,[1]tnpl!$Z$1:$AA$11,2,TRUE))</f>
        <v>2</v>
      </c>
      <c r="E184" t="s">
        <v>16</v>
      </c>
      <c r="F184" t="str">
        <f>AG184</f>
        <v>青</v>
      </c>
      <c r="G184">
        <f>IF(AG184="","",VLOOKUP(F184,[1]tnpl!$X$1:$Y$16,2,TRUE))</f>
        <v>2</v>
      </c>
      <c r="H184" t="s">
        <v>16</v>
      </c>
      <c r="I184">
        <f>AI184</f>
        <v>17</v>
      </c>
      <c r="J184" t="s">
        <v>16</v>
      </c>
      <c r="K184">
        <f>AT184</f>
        <v>3</v>
      </c>
      <c r="L184">
        <f>AU184</f>
        <v>4</v>
      </c>
      <c r="M184" t="str">
        <f t="shared" si="98"/>
        <v>3/4</v>
      </c>
      <c r="N184" t="s">
        <v>11</v>
      </c>
      <c r="O184" t="s">
        <v>680</v>
      </c>
      <c r="P184" t="s">
        <v>201</v>
      </c>
      <c r="Q184" t="s">
        <v>328</v>
      </c>
      <c r="R184" t="s">
        <v>11</v>
      </c>
      <c r="S184" t="s">
        <v>32</v>
      </c>
      <c r="T184" t="str">
        <f>AJ184</f>
        <v>ハリマーの潮呼び</v>
      </c>
      <c r="V184" t="s">
        <v>12</v>
      </c>
      <c r="W184" t="s">
        <v>11</v>
      </c>
      <c r="Y184" s="11" t="s">
        <v>674</v>
      </c>
      <c r="Z184" t="str">
        <f>IF(SEARCH("飛",Y184,1)&lt;10,"飛行","")</f>
        <v/>
      </c>
      <c r="AA184" t="str">
        <f>IF(ISERR(SEARCH("召",Y184,1)),"","召喚")</f>
        <v/>
      </c>
      <c r="AB184" t="str">
        <f>IF(ISERR(SEARCH("与",Y184,1)),"","与える")</f>
        <v/>
      </c>
      <c r="AC184" t="str">
        <f t="shared" si="70"/>
        <v>得る</v>
      </c>
      <c r="AE184" s="2"/>
      <c r="AF184" s="2" t="s">
        <v>123</v>
      </c>
      <c r="AG184" s="2" t="s">
        <v>42</v>
      </c>
      <c r="AH184" s="2" t="s">
        <v>272</v>
      </c>
      <c r="AI184" s="2">
        <v>17</v>
      </c>
      <c r="AJ184" s="2" t="s">
        <v>679</v>
      </c>
      <c r="AK184" s="2" t="s">
        <v>678</v>
      </c>
      <c r="AL184" s="2" t="s">
        <v>4</v>
      </c>
      <c r="AM184" s="2" t="s">
        <v>371</v>
      </c>
      <c r="AN184" s="2" t="s">
        <v>677</v>
      </c>
      <c r="AO184" s="2" t="s">
        <v>422</v>
      </c>
      <c r="AP184" s="2" t="s">
        <v>676</v>
      </c>
      <c r="AQ184" s="2" t="s">
        <v>675</v>
      </c>
      <c r="AR184" s="2"/>
      <c r="AS184" s="2"/>
      <c r="AT184" s="2">
        <v>3</v>
      </c>
      <c r="AU184" s="2">
        <v>4</v>
      </c>
      <c r="AV184" s="2" t="s">
        <v>674</v>
      </c>
    </row>
    <row r="185" spans="1:48" x14ac:dyDescent="0.4">
      <c r="A185" t="str">
        <f t="shared" si="97"/>
        <v>|BFZ|黒|7|2/2|自分のみ&amp;br;回復：ターン終了時まで|《[[カラストリアの夜警]]》|</v>
      </c>
      <c r="B185" t="s">
        <v>16</v>
      </c>
      <c r="C185" t="s">
        <v>123</v>
      </c>
      <c r="D185">
        <v>2</v>
      </c>
      <c r="E185" t="s">
        <v>16</v>
      </c>
      <c r="F185" t="s">
        <v>40</v>
      </c>
      <c r="G185">
        <v>3</v>
      </c>
      <c r="H185" t="s">
        <v>16</v>
      </c>
      <c r="I185">
        <v>7</v>
      </c>
      <c r="J185" t="s">
        <v>16</v>
      </c>
      <c r="K185">
        <v>2</v>
      </c>
      <c r="L185">
        <v>2</v>
      </c>
      <c r="M185" t="str">
        <f t="shared" si="98"/>
        <v>2/2</v>
      </c>
      <c r="N185" t="s">
        <v>11</v>
      </c>
      <c r="O185" t="s">
        <v>632</v>
      </c>
      <c r="P185" t="s">
        <v>201</v>
      </c>
      <c r="Q185" t="s">
        <v>673</v>
      </c>
      <c r="R185" t="s">
        <v>11</v>
      </c>
      <c r="S185" t="s">
        <v>32</v>
      </c>
      <c r="T185" t="s">
        <v>142</v>
      </c>
      <c r="V185" t="s">
        <v>12</v>
      </c>
      <c r="W185" t="s">
        <v>11</v>
      </c>
      <c r="Y185" s="11" t="s">
        <v>672</v>
      </c>
      <c r="Z185" t="s">
        <v>483</v>
      </c>
      <c r="AA185" t="s">
        <v>483</v>
      </c>
      <c r="AB185" t="s">
        <v>483</v>
      </c>
      <c r="AC185" t="s">
        <v>598</v>
      </c>
      <c r="AD185" t="b">
        <v>1</v>
      </c>
      <c r="AE185" s="2"/>
      <c r="AF185" s="2" t="s">
        <v>123</v>
      </c>
      <c r="AG185" s="2" t="s">
        <v>40</v>
      </c>
      <c r="AH185" s="2" t="s">
        <v>276</v>
      </c>
      <c r="AI185" s="2">
        <v>7</v>
      </c>
      <c r="AJ185" s="2" t="s">
        <v>142</v>
      </c>
      <c r="AK185" s="2" t="s">
        <v>671</v>
      </c>
      <c r="AL185" s="2" t="s">
        <v>4</v>
      </c>
      <c r="AM185" s="2"/>
      <c r="AN185" s="2">
        <v>2</v>
      </c>
      <c r="AO185" s="2">
        <v>2</v>
      </c>
      <c r="AP185" s="2" t="s">
        <v>141</v>
      </c>
    </row>
    <row r="186" spans="1:48" x14ac:dyDescent="0.4">
      <c r="A186" t="str">
        <f t="shared" si="97"/>
        <v>|SOI|白|5|2/2|自分のみ&amp;br;昂揚中|《[[ムーアランドの流れ者]]》|</v>
      </c>
      <c r="B186" t="s">
        <v>16</v>
      </c>
      <c r="C186" t="s">
        <v>87</v>
      </c>
      <c r="D186">
        <v>4</v>
      </c>
      <c r="E186" t="s">
        <v>16</v>
      </c>
      <c r="F186" t="s">
        <v>37</v>
      </c>
      <c r="G186">
        <v>1</v>
      </c>
      <c r="H186" t="s">
        <v>16</v>
      </c>
      <c r="I186">
        <v>5</v>
      </c>
      <c r="J186" t="s">
        <v>16</v>
      </c>
      <c r="K186">
        <v>2</v>
      </c>
      <c r="L186">
        <v>2</v>
      </c>
      <c r="M186" t="str">
        <f t="shared" si="98"/>
        <v>2/2</v>
      </c>
      <c r="N186" t="s">
        <v>11</v>
      </c>
      <c r="O186" t="s">
        <v>632</v>
      </c>
      <c r="P186" t="s">
        <v>201</v>
      </c>
      <c r="Q186" t="s">
        <v>670</v>
      </c>
      <c r="R186" t="s">
        <v>11</v>
      </c>
      <c r="S186" t="s">
        <v>32</v>
      </c>
      <c r="T186" t="s">
        <v>669</v>
      </c>
      <c r="V186" t="s">
        <v>12</v>
      </c>
      <c r="W186" t="s">
        <v>11</v>
      </c>
      <c r="Y186" s="11" t="s">
        <v>667</v>
      </c>
      <c r="Z186" t="s">
        <v>483</v>
      </c>
      <c r="AA186" t="s">
        <v>483</v>
      </c>
      <c r="AB186" t="s">
        <v>483</v>
      </c>
      <c r="AC186" t="s">
        <v>598</v>
      </c>
      <c r="AD186" t="b">
        <v>1</v>
      </c>
      <c r="AE186" s="2"/>
      <c r="AF186" s="2" t="s">
        <v>87</v>
      </c>
      <c r="AG186" s="2" t="s">
        <v>37</v>
      </c>
      <c r="AH186" s="2" t="s">
        <v>276</v>
      </c>
      <c r="AI186" s="2">
        <v>5</v>
      </c>
      <c r="AJ186" s="2" t="s">
        <v>669</v>
      </c>
      <c r="AK186" s="2" t="s">
        <v>668</v>
      </c>
      <c r="AL186" s="2" t="s">
        <v>4</v>
      </c>
      <c r="AM186" s="2"/>
      <c r="AN186" s="2">
        <v>2</v>
      </c>
      <c r="AO186" s="2">
        <v>2</v>
      </c>
      <c r="AP186" s="2" t="s">
        <v>667</v>
      </c>
    </row>
    <row r="187" spans="1:48" x14ac:dyDescent="0.4">
      <c r="A187" t="str">
        <f t="shared" si="97"/>
        <v>|SOI|白|24|8/8|各クリーチャー&amp;br;自戦闘開始時：ターン終了時まで|《[[月皇の司令官、オドリック]]》|</v>
      </c>
      <c r="B187" t="s">
        <v>16</v>
      </c>
      <c r="C187" t="s">
        <v>87</v>
      </c>
      <c r="D187">
        <v>4</v>
      </c>
      <c r="E187" t="s">
        <v>16</v>
      </c>
      <c r="F187" t="s">
        <v>37</v>
      </c>
      <c r="G187">
        <v>1</v>
      </c>
      <c r="H187" t="s">
        <v>16</v>
      </c>
      <c r="I187">
        <v>24</v>
      </c>
      <c r="J187" t="s">
        <v>16</v>
      </c>
      <c r="K187">
        <v>8</v>
      </c>
      <c r="L187">
        <v>8</v>
      </c>
      <c r="M187" t="str">
        <f t="shared" si="98"/>
        <v>8/8</v>
      </c>
      <c r="N187" t="s">
        <v>11</v>
      </c>
      <c r="O187" t="s">
        <v>318</v>
      </c>
      <c r="P187" t="s">
        <v>201</v>
      </c>
      <c r="Q187" t="s">
        <v>666</v>
      </c>
      <c r="R187" t="s">
        <v>11</v>
      </c>
      <c r="S187" t="s">
        <v>32</v>
      </c>
      <c r="T187" t="s">
        <v>214</v>
      </c>
      <c r="V187" t="s">
        <v>12</v>
      </c>
      <c r="W187" t="s">
        <v>11</v>
      </c>
      <c r="Y187" s="11" t="s">
        <v>213</v>
      </c>
      <c r="Z187" t="s">
        <v>483</v>
      </c>
      <c r="AA187" t="s">
        <v>483</v>
      </c>
      <c r="AB187" t="s">
        <v>483</v>
      </c>
      <c r="AC187" t="s">
        <v>598</v>
      </c>
      <c r="AD187" t="b">
        <v>1</v>
      </c>
      <c r="AE187" s="2"/>
      <c r="AF187" s="2" t="s">
        <v>87</v>
      </c>
      <c r="AG187" s="2" t="s">
        <v>37</v>
      </c>
      <c r="AH187" s="2" t="s">
        <v>280</v>
      </c>
      <c r="AI187" s="2">
        <v>24</v>
      </c>
      <c r="AJ187" s="2" t="s">
        <v>214</v>
      </c>
      <c r="AK187" s="2" t="s">
        <v>665</v>
      </c>
      <c r="AL187" s="2" t="s">
        <v>4</v>
      </c>
      <c r="AM187" s="2"/>
      <c r="AN187" s="2">
        <v>8</v>
      </c>
      <c r="AO187" s="2">
        <v>8</v>
      </c>
      <c r="AP187" s="2" t="s">
        <v>213</v>
      </c>
    </row>
    <row r="188" spans="1:48" x14ac:dyDescent="0.4">
      <c r="A188" t="str">
        <f t="shared" si="97"/>
        <v>|SOI|青|11|6/6|各クリーチャー&amp;br;このカードがいる間/上陸時：ターン終了時まで|《[[ネファリアの月ドレイク]]》|</v>
      </c>
      <c r="B188" t="s">
        <v>16</v>
      </c>
      <c r="C188" t="s">
        <v>87</v>
      </c>
      <c r="D188">
        <v>4</v>
      </c>
      <c r="E188" t="s">
        <v>16</v>
      </c>
      <c r="F188" t="s">
        <v>42</v>
      </c>
      <c r="G188">
        <v>2</v>
      </c>
      <c r="H188" t="s">
        <v>16</v>
      </c>
      <c r="I188">
        <v>11</v>
      </c>
      <c r="J188" t="s">
        <v>16</v>
      </c>
      <c r="K188">
        <v>6</v>
      </c>
      <c r="L188">
        <v>6</v>
      </c>
      <c r="M188" t="str">
        <f t="shared" si="98"/>
        <v>6/6</v>
      </c>
      <c r="N188" t="s">
        <v>11</v>
      </c>
      <c r="O188" t="s">
        <v>318</v>
      </c>
      <c r="P188" t="s">
        <v>201</v>
      </c>
      <c r="Q188" t="s">
        <v>664</v>
      </c>
      <c r="R188" t="s">
        <v>11</v>
      </c>
      <c r="S188" t="s">
        <v>32</v>
      </c>
      <c r="T188" t="s">
        <v>663</v>
      </c>
      <c r="V188" t="s">
        <v>12</v>
      </c>
      <c r="W188" t="s">
        <v>11</v>
      </c>
      <c r="Y188" s="11" t="s">
        <v>661</v>
      </c>
      <c r="Z188" t="s">
        <v>551</v>
      </c>
      <c r="AA188" t="s">
        <v>483</v>
      </c>
      <c r="AB188" t="s">
        <v>483</v>
      </c>
      <c r="AC188" t="s">
        <v>598</v>
      </c>
      <c r="AD188" t="b">
        <v>1</v>
      </c>
      <c r="AE188" s="2"/>
      <c r="AF188" s="2" t="s">
        <v>87</v>
      </c>
      <c r="AG188" s="2" t="s">
        <v>42</v>
      </c>
      <c r="AH188" s="2" t="s">
        <v>7</v>
      </c>
      <c r="AI188" s="2">
        <v>11</v>
      </c>
      <c r="AJ188" s="2" t="s">
        <v>663</v>
      </c>
      <c r="AK188" s="2" t="s">
        <v>662</v>
      </c>
      <c r="AL188" s="2" t="s">
        <v>4</v>
      </c>
      <c r="AM188" s="2"/>
      <c r="AN188" s="2">
        <v>6</v>
      </c>
      <c r="AO188" s="2">
        <v>6</v>
      </c>
      <c r="AP188" s="2" t="s">
        <v>661</v>
      </c>
    </row>
    <row r="189" spans="1:48" x14ac:dyDescent="0.4">
      <c r="A189" t="str">
        <f t="shared" si="97"/>
        <v>|SOI|黒赤|20|8/8|後続のクリーチャー&amp;br;手札を捨てる：永続|《[[戦争に向かう者、オリヴィア]]》|</v>
      </c>
      <c r="B189" t="s">
        <v>16</v>
      </c>
      <c r="C189" t="s">
        <v>87</v>
      </c>
      <c r="D189">
        <v>4</v>
      </c>
      <c r="E189" t="s">
        <v>16</v>
      </c>
      <c r="F189" t="s">
        <v>183</v>
      </c>
      <c r="G189">
        <v>8</v>
      </c>
      <c r="H189" t="s">
        <v>16</v>
      </c>
      <c r="I189">
        <v>20</v>
      </c>
      <c r="J189" t="s">
        <v>16</v>
      </c>
      <c r="K189">
        <v>8</v>
      </c>
      <c r="L189">
        <v>8</v>
      </c>
      <c r="M189" t="str">
        <f t="shared" si="98"/>
        <v>8/8</v>
      </c>
      <c r="N189" t="s">
        <v>11</v>
      </c>
      <c r="O189" t="s">
        <v>660</v>
      </c>
      <c r="P189" t="s">
        <v>201</v>
      </c>
      <c r="Q189" t="s">
        <v>659</v>
      </c>
      <c r="R189" t="s">
        <v>11</v>
      </c>
      <c r="S189" t="s">
        <v>32</v>
      </c>
      <c r="T189" t="s">
        <v>658</v>
      </c>
      <c r="V189" t="s">
        <v>12</v>
      </c>
      <c r="W189" t="s">
        <v>11</v>
      </c>
      <c r="Y189" s="11" t="s">
        <v>656</v>
      </c>
      <c r="Z189" t="s">
        <v>483</v>
      </c>
      <c r="AA189" t="s">
        <v>483</v>
      </c>
      <c r="AB189" t="s">
        <v>483</v>
      </c>
      <c r="AC189" t="s">
        <v>598</v>
      </c>
      <c r="AD189" t="b">
        <v>1</v>
      </c>
      <c r="AE189" s="2"/>
      <c r="AF189" s="2" t="s">
        <v>87</v>
      </c>
      <c r="AG189" s="2" t="s">
        <v>183</v>
      </c>
      <c r="AH189" s="2" t="s">
        <v>280</v>
      </c>
      <c r="AI189" s="2">
        <v>20</v>
      </c>
      <c r="AJ189" s="2" t="s">
        <v>658</v>
      </c>
      <c r="AK189" s="2" t="s">
        <v>657</v>
      </c>
      <c r="AL189" s="2" t="s">
        <v>4</v>
      </c>
      <c r="AM189" s="2"/>
      <c r="AN189" s="2">
        <v>8</v>
      </c>
      <c r="AO189" s="2">
        <v>8</v>
      </c>
      <c r="AP189" s="2" t="s">
        <v>656</v>
      </c>
    </row>
    <row r="190" spans="1:48" x14ac:dyDescent="0.4">
      <c r="A190" t="str">
        <f t="shared" si="97"/>
        <v>|EMN|青|1|6/5|各クリーチャー&amp;br;このカードがいる間|《[[繰り返しつくしたもの&gt;完成態の講師]]》|</v>
      </c>
      <c r="B190" t="s">
        <v>16</v>
      </c>
      <c r="C190" t="s">
        <v>9</v>
      </c>
      <c r="D190">
        <v>5</v>
      </c>
      <c r="E190" t="s">
        <v>16</v>
      </c>
      <c r="F190" t="s">
        <v>42</v>
      </c>
      <c r="G190">
        <v>2</v>
      </c>
      <c r="H190" t="s">
        <v>16</v>
      </c>
      <c r="I190">
        <v>1</v>
      </c>
      <c r="J190" t="s">
        <v>16</v>
      </c>
      <c r="K190">
        <v>6</v>
      </c>
      <c r="L190">
        <v>5</v>
      </c>
      <c r="M190" t="str">
        <f t="shared" si="98"/>
        <v>6/5</v>
      </c>
      <c r="N190" t="s">
        <v>11</v>
      </c>
      <c r="O190" t="s">
        <v>318</v>
      </c>
      <c r="P190" t="s">
        <v>201</v>
      </c>
      <c r="Q190" t="s">
        <v>328</v>
      </c>
      <c r="R190" t="s">
        <v>11</v>
      </c>
      <c r="S190" t="s">
        <v>32</v>
      </c>
      <c r="T190" t="s">
        <v>655</v>
      </c>
      <c r="V190" t="s">
        <v>12</v>
      </c>
      <c r="W190" t="s">
        <v>11</v>
      </c>
      <c r="Y190" s="11" t="s">
        <v>652</v>
      </c>
      <c r="Z190" t="s">
        <v>551</v>
      </c>
      <c r="AA190" t="s">
        <v>484</v>
      </c>
      <c r="AB190" t="s">
        <v>483</v>
      </c>
      <c r="AC190" t="s">
        <v>598</v>
      </c>
      <c r="AD190" t="b">
        <v>1</v>
      </c>
      <c r="AE190" s="2"/>
      <c r="AF190" s="2" t="s">
        <v>9</v>
      </c>
      <c r="AG190" s="2" t="s">
        <v>42</v>
      </c>
      <c r="AH190" s="2" t="s">
        <v>7</v>
      </c>
      <c r="AI190" s="2">
        <v>1</v>
      </c>
      <c r="AJ190" s="2" t="s">
        <v>654</v>
      </c>
      <c r="AK190" s="2" t="s">
        <v>653</v>
      </c>
      <c r="AL190" s="2" t="s">
        <v>4</v>
      </c>
      <c r="AM190" s="2"/>
      <c r="AN190" s="2">
        <v>6</v>
      </c>
      <c r="AO190" s="2">
        <v>5</v>
      </c>
      <c r="AP190" s="2" t="s">
        <v>652</v>
      </c>
    </row>
    <row r="191" spans="1:48" x14ac:dyDescent="0.4">
      <c r="A191" t="str">
        <f t="shared" si="97"/>
        <v>|KLD|白|6|1/2|最初の非飛行クリーチャー&amp;br;超過1：ターン終了時まで|《[[渦跡の鷹]]》|</v>
      </c>
      <c r="B191" t="s">
        <v>16</v>
      </c>
      <c r="C191" t="s">
        <v>51</v>
      </c>
      <c r="D191">
        <v>6</v>
      </c>
      <c r="E191" t="s">
        <v>16</v>
      </c>
      <c r="F191" t="s">
        <v>37</v>
      </c>
      <c r="G191">
        <v>1</v>
      </c>
      <c r="H191" t="s">
        <v>16</v>
      </c>
      <c r="I191">
        <v>6</v>
      </c>
      <c r="J191" t="s">
        <v>16</v>
      </c>
      <c r="K191">
        <v>1</v>
      </c>
      <c r="L191">
        <v>2</v>
      </c>
      <c r="M191" t="str">
        <f t="shared" si="98"/>
        <v>1/2</v>
      </c>
      <c r="N191" t="s">
        <v>11</v>
      </c>
      <c r="O191" t="s">
        <v>651</v>
      </c>
      <c r="P191" t="s">
        <v>201</v>
      </c>
      <c r="Q191" t="s">
        <v>639</v>
      </c>
      <c r="R191" t="s">
        <v>11</v>
      </c>
      <c r="S191" t="s">
        <v>32</v>
      </c>
      <c r="T191" t="s">
        <v>650</v>
      </c>
      <c r="V191" t="s">
        <v>12</v>
      </c>
      <c r="W191" t="s">
        <v>11</v>
      </c>
      <c r="Y191" s="11" t="s">
        <v>648</v>
      </c>
      <c r="Z191" t="s">
        <v>551</v>
      </c>
      <c r="AA191" t="s">
        <v>483</v>
      </c>
      <c r="AB191" t="s">
        <v>483</v>
      </c>
      <c r="AC191" t="s">
        <v>598</v>
      </c>
      <c r="AD191" t="b">
        <v>1</v>
      </c>
      <c r="AE191" s="2"/>
      <c r="AF191" s="2" t="s">
        <v>51</v>
      </c>
      <c r="AG191" s="2" t="s">
        <v>37</v>
      </c>
      <c r="AH191" s="2" t="s">
        <v>276</v>
      </c>
      <c r="AI191" s="2">
        <v>6</v>
      </c>
      <c r="AJ191" s="2" t="s">
        <v>650</v>
      </c>
      <c r="AK191" s="2" t="s">
        <v>649</v>
      </c>
      <c r="AL191" s="2" t="s">
        <v>4</v>
      </c>
      <c r="AM191" s="2"/>
      <c r="AN191" s="2">
        <v>1</v>
      </c>
      <c r="AO191" s="2">
        <v>2</v>
      </c>
      <c r="AP191" s="2" t="s">
        <v>648</v>
      </c>
    </row>
    <row r="192" spans="1:48" x14ac:dyDescent="0.4">
      <c r="A192" t="str">
        <f t="shared" si="97"/>
        <v>|KLD|青|5|2/2|自分のみ&amp;br;サポートCIP：ターン終了時まで|《[[速接会の翼鍛冶]]》|</v>
      </c>
      <c r="B192" t="s">
        <v>16</v>
      </c>
      <c r="C192" t="s">
        <v>51</v>
      </c>
      <c r="D192">
        <v>6</v>
      </c>
      <c r="E192" t="s">
        <v>16</v>
      </c>
      <c r="F192" t="s">
        <v>42</v>
      </c>
      <c r="G192">
        <v>2</v>
      </c>
      <c r="H192" t="s">
        <v>16</v>
      </c>
      <c r="I192">
        <v>5</v>
      </c>
      <c r="J192" t="s">
        <v>16</v>
      </c>
      <c r="K192">
        <v>2</v>
      </c>
      <c r="L192">
        <v>2</v>
      </c>
      <c r="M192" t="str">
        <f t="shared" si="98"/>
        <v>2/2</v>
      </c>
      <c r="N192" t="s">
        <v>11</v>
      </c>
      <c r="O192" t="s">
        <v>632</v>
      </c>
      <c r="P192" t="s">
        <v>201</v>
      </c>
      <c r="Q192" t="s">
        <v>647</v>
      </c>
      <c r="R192" t="s">
        <v>11</v>
      </c>
      <c r="S192" t="s">
        <v>32</v>
      </c>
      <c r="T192" t="s">
        <v>646</v>
      </c>
      <c r="V192" t="s">
        <v>12</v>
      </c>
      <c r="W192" t="s">
        <v>11</v>
      </c>
      <c r="Y192" s="11" t="s">
        <v>644</v>
      </c>
      <c r="Z192" t="s">
        <v>483</v>
      </c>
      <c r="AA192" t="s">
        <v>483</v>
      </c>
      <c r="AB192" t="s">
        <v>483</v>
      </c>
      <c r="AC192" t="s">
        <v>598</v>
      </c>
      <c r="AD192" t="b">
        <v>1</v>
      </c>
      <c r="AE192" s="2"/>
      <c r="AF192" s="2" t="s">
        <v>51</v>
      </c>
      <c r="AG192" s="2" t="s">
        <v>42</v>
      </c>
      <c r="AH192" s="2" t="s">
        <v>276</v>
      </c>
      <c r="AI192" s="2">
        <v>5</v>
      </c>
      <c r="AJ192" s="2" t="s">
        <v>646</v>
      </c>
      <c r="AK192" s="2" t="s">
        <v>645</v>
      </c>
      <c r="AL192" s="2" t="s">
        <v>4</v>
      </c>
      <c r="AM192" s="2"/>
      <c r="AN192" s="2">
        <v>2</v>
      </c>
      <c r="AO192" s="2">
        <v>2</v>
      </c>
      <c r="AP192" s="2" t="s">
        <v>644</v>
      </c>
    </row>
    <row r="193" spans="1:48" x14ac:dyDescent="0.4">
      <c r="A193" t="str">
        <f t="shared" si="97"/>
        <v>|KLD|無色|6|1/3|自分のみ&amp;br;青3マッチ：次ターンまで|《[[ダッカラの孔雀]]》|</v>
      </c>
      <c r="B193" t="s">
        <v>16</v>
      </c>
      <c r="C193" t="s">
        <v>51</v>
      </c>
      <c r="D193">
        <v>6</v>
      </c>
      <c r="E193" t="s">
        <v>16</v>
      </c>
      <c r="F193" t="s">
        <v>50</v>
      </c>
      <c r="G193">
        <v>16</v>
      </c>
      <c r="H193" t="s">
        <v>16</v>
      </c>
      <c r="I193">
        <v>6</v>
      </c>
      <c r="J193" t="s">
        <v>16</v>
      </c>
      <c r="K193">
        <v>1</v>
      </c>
      <c r="L193">
        <v>3</v>
      </c>
      <c r="M193" t="str">
        <f t="shared" si="98"/>
        <v>1/3</v>
      </c>
      <c r="N193" t="s">
        <v>11</v>
      </c>
      <c r="O193" t="s">
        <v>632</v>
      </c>
      <c r="P193" t="s">
        <v>201</v>
      </c>
      <c r="Q193" t="s">
        <v>643</v>
      </c>
      <c r="R193" t="s">
        <v>11</v>
      </c>
      <c r="S193" t="s">
        <v>32</v>
      </c>
      <c r="T193" t="s">
        <v>642</v>
      </c>
      <c r="V193" t="s">
        <v>12</v>
      </c>
      <c r="W193" t="s">
        <v>11</v>
      </c>
      <c r="Y193" s="11" t="s">
        <v>640</v>
      </c>
      <c r="Z193" t="s">
        <v>483</v>
      </c>
      <c r="AA193" t="s">
        <v>483</v>
      </c>
      <c r="AB193" t="s">
        <v>483</v>
      </c>
      <c r="AC193" t="s">
        <v>598</v>
      </c>
      <c r="AD193" t="b">
        <v>1</v>
      </c>
      <c r="AE193" s="2"/>
      <c r="AF193" s="2" t="s">
        <v>51</v>
      </c>
      <c r="AG193" s="2" t="s">
        <v>50</v>
      </c>
      <c r="AH193" s="2" t="s">
        <v>276</v>
      </c>
      <c r="AI193" s="2">
        <v>6</v>
      </c>
      <c r="AJ193" s="2" t="s">
        <v>642</v>
      </c>
      <c r="AK193" s="2" t="s">
        <v>641</v>
      </c>
      <c r="AL193" s="2" t="s">
        <v>4</v>
      </c>
      <c r="AM193" s="2"/>
      <c r="AN193" s="2">
        <v>1</v>
      </c>
      <c r="AO193" s="2">
        <v>3</v>
      </c>
      <c r="AP193" s="2" t="s">
        <v>640</v>
      </c>
    </row>
    <row r="194" spans="1:48" x14ac:dyDescent="0.4">
      <c r="A194" t="str">
        <f t="shared" si="97"/>
        <v>|KLD|無色|12|6/6|自分のみ&amp;br;超過1：ターン終了時まで|《[[多用途な逸品]]》|</v>
      </c>
      <c r="B194" t="s">
        <v>16</v>
      </c>
      <c r="C194" t="s">
        <v>51</v>
      </c>
      <c r="D194">
        <v>6</v>
      </c>
      <c r="E194" t="s">
        <v>16</v>
      </c>
      <c r="F194" t="s">
        <v>50</v>
      </c>
      <c r="G194">
        <v>16</v>
      </c>
      <c r="H194" t="s">
        <v>16</v>
      </c>
      <c r="I194">
        <v>12</v>
      </c>
      <c r="J194" t="s">
        <v>16</v>
      </c>
      <c r="K194">
        <v>6</v>
      </c>
      <c r="L194">
        <v>6</v>
      </c>
      <c r="M194" t="str">
        <f t="shared" si="98"/>
        <v>6/6</v>
      </c>
      <c r="N194" t="s">
        <v>11</v>
      </c>
      <c r="O194" t="s">
        <v>632</v>
      </c>
      <c r="P194" t="s">
        <v>201</v>
      </c>
      <c r="Q194" t="s">
        <v>639</v>
      </c>
      <c r="R194" t="s">
        <v>11</v>
      </c>
      <c r="S194" t="s">
        <v>32</v>
      </c>
      <c r="T194" t="s">
        <v>336</v>
      </c>
      <c r="V194" t="s">
        <v>12</v>
      </c>
      <c r="W194" t="s">
        <v>11</v>
      </c>
      <c r="Y194" s="11" t="s">
        <v>335</v>
      </c>
      <c r="Z194" t="s">
        <v>483</v>
      </c>
      <c r="AA194" t="s">
        <v>483</v>
      </c>
      <c r="AB194" t="s">
        <v>483</v>
      </c>
      <c r="AC194" t="s">
        <v>598</v>
      </c>
      <c r="AD194" t="b">
        <v>1</v>
      </c>
      <c r="AE194" s="2"/>
      <c r="AF194" s="2" t="s">
        <v>51</v>
      </c>
      <c r="AG194" s="2" t="s">
        <v>50</v>
      </c>
      <c r="AH194" s="2" t="s">
        <v>7</v>
      </c>
      <c r="AI194" s="2">
        <v>12</v>
      </c>
      <c r="AJ194" s="2" t="s">
        <v>336</v>
      </c>
      <c r="AK194" s="2" t="s">
        <v>638</v>
      </c>
      <c r="AL194" s="2" t="s">
        <v>4</v>
      </c>
      <c r="AM194" s="2"/>
      <c r="AN194" s="2">
        <v>6</v>
      </c>
      <c r="AO194" s="2">
        <v>6</v>
      </c>
      <c r="AP194" s="2" t="s">
        <v>335</v>
      </c>
    </row>
    <row r="195" spans="1:48" x14ac:dyDescent="0.4">
      <c r="A195" t="str">
        <f t="shared" si="97"/>
        <v>|AER|白|8|4/3|手札の各機体&amp;br;CIP：永続|《[[飛空士の提督]]》|</v>
      </c>
      <c r="B195" t="s">
        <v>16</v>
      </c>
      <c r="C195" t="s">
        <v>46</v>
      </c>
      <c r="D195">
        <v>7</v>
      </c>
      <c r="E195" t="s">
        <v>16</v>
      </c>
      <c r="F195" t="s">
        <v>37</v>
      </c>
      <c r="G195">
        <v>1</v>
      </c>
      <c r="H195" t="s">
        <v>16</v>
      </c>
      <c r="I195">
        <v>8</v>
      </c>
      <c r="J195" t="s">
        <v>16</v>
      </c>
      <c r="K195">
        <v>4</v>
      </c>
      <c r="L195">
        <v>3</v>
      </c>
      <c r="M195" t="str">
        <f t="shared" si="98"/>
        <v>4/3</v>
      </c>
      <c r="N195" t="s">
        <v>11</v>
      </c>
      <c r="O195" t="s">
        <v>637</v>
      </c>
      <c r="P195" t="s">
        <v>201</v>
      </c>
      <c r="Q195" t="s">
        <v>636</v>
      </c>
      <c r="R195" t="s">
        <v>11</v>
      </c>
      <c r="S195" t="s">
        <v>32</v>
      </c>
      <c r="T195" t="s">
        <v>635</v>
      </c>
      <c r="V195" t="s">
        <v>12</v>
      </c>
      <c r="W195" t="s">
        <v>11</v>
      </c>
      <c r="Y195" s="11" t="s">
        <v>633</v>
      </c>
      <c r="Z195" t="s">
        <v>551</v>
      </c>
      <c r="AA195" t="s">
        <v>483</v>
      </c>
      <c r="AB195" t="s">
        <v>483</v>
      </c>
      <c r="AC195" t="s">
        <v>598</v>
      </c>
      <c r="AD195" t="b">
        <v>1</v>
      </c>
      <c r="AE195" s="2"/>
      <c r="AF195" s="2" t="s">
        <v>46</v>
      </c>
      <c r="AG195" s="2" t="s">
        <v>37</v>
      </c>
      <c r="AH195" s="2" t="s">
        <v>272</v>
      </c>
      <c r="AI195" s="2">
        <v>8</v>
      </c>
      <c r="AJ195" s="2" t="s">
        <v>635</v>
      </c>
      <c r="AK195" s="2" t="s">
        <v>634</v>
      </c>
      <c r="AL195" s="2" t="s">
        <v>4</v>
      </c>
      <c r="AM195" s="2"/>
      <c r="AN195" s="2">
        <v>4</v>
      </c>
      <c r="AO195" s="2">
        <v>3</v>
      </c>
      <c r="AP195" s="2" t="s">
        <v>633</v>
      </c>
    </row>
    <row r="196" spans="1:48" x14ac:dyDescent="0.4">
      <c r="A196" t="str">
        <f t="shared" si="97"/>
        <v>|AKH|白|4|2/2|自分のみ&amp;br;督励2：ターン終了時まで|《[[突風歩き]]》|</v>
      </c>
      <c r="B196" t="s">
        <v>16</v>
      </c>
      <c r="C196" t="s">
        <v>34</v>
      </c>
      <c r="D196">
        <v>10</v>
      </c>
      <c r="E196" t="s">
        <v>16</v>
      </c>
      <c r="F196" t="s">
        <v>37</v>
      </c>
      <c r="G196">
        <v>1</v>
      </c>
      <c r="H196" t="s">
        <v>16</v>
      </c>
      <c r="I196">
        <v>4</v>
      </c>
      <c r="J196" t="s">
        <v>16</v>
      </c>
      <c r="K196">
        <v>2</v>
      </c>
      <c r="L196">
        <v>2</v>
      </c>
      <c r="M196" t="str">
        <f t="shared" si="98"/>
        <v>2/2</v>
      </c>
      <c r="N196" t="s">
        <v>11</v>
      </c>
      <c r="O196" t="s">
        <v>632</v>
      </c>
      <c r="P196" t="s">
        <v>201</v>
      </c>
      <c r="Q196" t="s">
        <v>631</v>
      </c>
      <c r="R196" t="s">
        <v>11</v>
      </c>
      <c r="S196" t="s">
        <v>32</v>
      </c>
      <c r="T196" t="s">
        <v>630</v>
      </c>
      <c r="V196" t="s">
        <v>12</v>
      </c>
      <c r="W196" t="s">
        <v>11</v>
      </c>
      <c r="Y196" s="11" t="s">
        <v>628</v>
      </c>
      <c r="Z196" t="s">
        <v>483</v>
      </c>
      <c r="AA196" t="s">
        <v>483</v>
      </c>
      <c r="AB196" t="s">
        <v>483</v>
      </c>
      <c r="AC196" t="s">
        <v>598</v>
      </c>
      <c r="AD196" t="b">
        <v>1</v>
      </c>
      <c r="AE196" s="2"/>
      <c r="AF196" s="2" t="s">
        <v>34</v>
      </c>
      <c r="AG196" s="2" t="s">
        <v>37</v>
      </c>
      <c r="AH196" s="2" t="s">
        <v>276</v>
      </c>
      <c r="AI196" s="2">
        <v>4</v>
      </c>
      <c r="AJ196" s="2" t="s">
        <v>630</v>
      </c>
      <c r="AK196" s="2" t="s">
        <v>629</v>
      </c>
      <c r="AL196" s="2" t="s">
        <v>4</v>
      </c>
      <c r="AM196" s="2"/>
      <c r="AN196" s="2">
        <v>2</v>
      </c>
      <c r="AO196" s="2">
        <v>2</v>
      </c>
      <c r="AP196" s="2" t="s">
        <v>628</v>
      </c>
    </row>
    <row r="197" spans="1:48" x14ac:dyDescent="0.4">
      <c r="A197" t="str">
        <f t="shared" si="97"/>
        <v>|AKH|青|11|4/4|各クリーチャー&amp;br;サイクリング時：ターン終了時まで|《[[天頂の探求者]]》|</v>
      </c>
      <c r="B197" t="s">
        <v>16</v>
      </c>
      <c r="C197" t="s">
        <v>34</v>
      </c>
      <c r="D197">
        <v>10</v>
      </c>
      <c r="E197" t="s">
        <v>16</v>
      </c>
      <c r="F197" t="s">
        <v>42</v>
      </c>
      <c r="G197">
        <v>2</v>
      </c>
      <c r="H197" t="s">
        <v>16</v>
      </c>
      <c r="I197">
        <v>11</v>
      </c>
      <c r="J197" t="s">
        <v>16</v>
      </c>
      <c r="K197">
        <v>4</v>
      </c>
      <c r="L197">
        <v>4</v>
      </c>
      <c r="M197" t="str">
        <f t="shared" si="98"/>
        <v>4/4</v>
      </c>
      <c r="N197" t="s">
        <v>11</v>
      </c>
      <c r="O197" t="s">
        <v>318</v>
      </c>
      <c r="P197" t="s">
        <v>201</v>
      </c>
      <c r="Q197" t="s">
        <v>627</v>
      </c>
      <c r="R197" t="s">
        <v>11</v>
      </c>
      <c r="S197" t="s">
        <v>32</v>
      </c>
      <c r="T197" t="s">
        <v>626</v>
      </c>
      <c r="V197" t="s">
        <v>12</v>
      </c>
      <c r="W197" t="s">
        <v>11</v>
      </c>
      <c r="Y197" s="11" t="s">
        <v>624</v>
      </c>
      <c r="Z197" t="s">
        <v>551</v>
      </c>
      <c r="AA197" t="s">
        <v>483</v>
      </c>
      <c r="AB197" t="s">
        <v>483</v>
      </c>
      <c r="AC197" t="s">
        <v>598</v>
      </c>
      <c r="AD197" t="b">
        <v>1</v>
      </c>
      <c r="AE197" s="2"/>
      <c r="AF197" s="2" t="s">
        <v>34</v>
      </c>
      <c r="AG197" s="2" t="s">
        <v>42</v>
      </c>
      <c r="AH197" s="2" t="s">
        <v>272</v>
      </c>
      <c r="AI197" s="2">
        <v>11</v>
      </c>
      <c r="AJ197" s="2" t="s">
        <v>626</v>
      </c>
      <c r="AK197" s="2" t="s">
        <v>625</v>
      </c>
      <c r="AL197" s="2" t="s">
        <v>4</v>
      </c>
      <c r="AM197" s="2"/>
      <c r="AN197" s="2">
        <v>4</v>
      </c>
      <c r="AO197" s="2">
        <v>4</v>
      </c>
      <c r="AP197" s="2" t="s">
        <v>624</v>
      </c>
    </row>
    <row r="198" spans="1:48" x14ac:dyDescent="0.4">
      <c r="A198" t="str">
        <f t="shared" si="97"/>
        <v>|AKH|白青|17|3/4|各トークン&amp;br;このカードがいる間|《[[風案内のエイヴン]]》|</v>
      </c>
      <c r="B198" t="s">
        <v>16</v>
      </c>
      <c r="C198" t="s">
        <v>34</v>
      </c>
      <c r="D198">
        <v>10</v>
      </c>
      <c r="E198" t="s">
        <v>16</v>
      </c>
      <c r="F198" t="s">
        <v>165</v>
      </c>
      <c r="G198">
        <v>6</v>
      </c>
      <c r="H198" t="s">
        <v>16</v>
      </c>
      <c r="I198">
        <v>17</v>
      </c>
      <c r="J198" t="s">
        <v>16</v>
      </c>
      <c r="K198">
        <v>3</v>
      </c>
      <c r="L198">
        <v>4</v>
      </c>
      <c r="M198" t="str">
        <f t="shared" si="98"/>
        <v>3/4</v>
      </c>
      <c r="N198" t="s">
        <v>11</v>
      </c>
      <c r="O198" t="s">
        <v>623</v>
      </c>
      <c r="P198" t="s">
        <v>201</v>
      </c>
      <c r="Q198" t="s">
        <v>328</v>
      </c>
      <c r="R198" t="s">
        <v>11</v>
      </c>
      <c r="S198" t="s">
        <v>32</v>
      </c>
      <c r="T198" t="s">
        <v>327</v>
      </c>
      <c r="V198" t="s">
        <v>12</v>
      </c>
      <c r="W198" t="s">
        <v>11</v>
      </c>
      <c r="Y198" s="11" t="s">
        <v>321</v>
      </c>
      <c r="Z198" t="s">
        <v>551</v>
      </c>
      <c r="AA198" t="s">
        <v>483</v>
      </c>
      <c r="AB198" t="s">
        <v>483</v>
      </c>
      <c r="AC198" t="s">
        <v>598</v>
      </c>
      <c r="AD198" t="b">
        <v>1</v>
      </c>
      <c r="AE198" s="2"/>
      <c r="AF198" s="2" t="s">
        <v>34</v>
      </c>
      <c r="AG198" s="2" t="s">
        <v>165</v>
      </c>
      <c r="AH198" s="2" t="s">
        <v>272</v>
      </c>
      <c r="AI198" s="2">
        <v>17</v>
      </c>
      <c r="AJ198" s="2" t="s">
        <v>327</v>
      </c>
      <c r="AK198" s="2" t="s">
        <v>326</v>
      </c>
      <c r="AL198" s="2" t="s">
        <v>4</v>
      </c>
      <c r="AM198" s="2"/>
      <c r="AN198" s="2">
        <v>3</v>
      </c>
      <c r="AO198" s="2">
        <v>4</v>
      </c>
      <c r="AP198" s="2" t="s">
        <v>321</v>
      </c>
    </row>
    <row r="199" spans="1:48" x14ac:dyDescent="0.4">
      <c r="A199" t="str">
        <f t="shared" si="97"/>
        <v>|HOU|青|10|2/2|非飛行の最初のクリーチャー&amp;br;自戦闘開始時：ターン終了時まで|《[[空からの導き手]]》|</v>
      </c>
      <c r="B199" t="s">
        <v>16</v>
      </c>
      <c r="C199" t="str">
        <f>AF199</f>
        <v>HOU</v>
      </c>
      <c r="D199">
        <v>11</v>
      </c>
      <c r="E199" t="s">
        <v>16</v>
      </c>
      <c r="F199" t="str">
        <f>AG199</f>
        <v>青</v>
      </c>
      <c r="G199">
        <v>3</v>
      </c>
      <c r="H199" t="s">
        <v>16</v>
      </c>
      <c r="I199">
        <f>AI199</f>
        <v>10</v>
      </c>
      <c r="J199" t="s">
        <v>16</v>
      </c>
      <c r="K199">
        <f>AT199</f>
        <v>2</v>
      </c>
      <c r="L199">
        <f>AU199</f>
        <v>2</v>
      </c>
      <c r="M199" t="str">
        <f t="shared" si="98"/>
        <v>2/2</v>
      </c>
      <c r="N199" t="s">
        <v>11</v>
      </c>
      <c r="O199" t="s">
        <v>2430</v>
      </c>
      <c r="P199" t="s">
        <v>201</v>
      </c>
      <c r="Q199" t="s">
        <v>666</v>
      </c>
      <c r="R199" t="s">
        <v>11</v>
      </c>
      <c r="S199" t="s">
        <v>32</v>
      </c>
      <c r="T199" t="str">
        <f>AJ199</f>
        <v>空からの導き手</v>
      </c>
      <c r="V199" t="s">
        <v>12</v>
      </c>
      <c r="W199" t="s">
        <v>11</v>
      </c>
      <c r="Y199" s="11" t="s">
        <v>2385</v>
      </c>
      <c r="Z199" t="str">
        <f>IF(SEARCH("飛",Y199,1)&lt;10,"飛行","")</f>
        <v>飛行</v>
      </c>
      <c r="AA199" t="str">
        <f>IF(ISERR(SEARCH("召",Y199,1)),"","召喚")</f>
        <v/>
      </c>
      <c r="AB199" t="str">
        <f>IF(ISERR(SEARCH("与",Y199,1)),"","与える")</f>
        <v/>
      </c>
      <c r="AC199" t="str">
        <f>IF(ISERR(SEARCH("得",Y199,1)),"","得る")</f>
        <v>得る</v>
      </c>
      <c r="AD199" t="b">
        <f>OR(AB199="与える",AC199="得る")</f>
        <v>1</v>
      </c>
      <c r="AF199" t="s">
        <v>2321</v>
      </c>
      <c r="AG199" t="s">
        <v>42</v>
      </c>
      <c r="AH199" t="s">
        <v>276</v>
      </c>
      <c r="AI199">
        <v>10</v>
      </c>
      <c r="AJ199" t="s">
        <v>2382</v>
      </c>
      <c r="AK199" t="s">
        <v>2383</v>
      </c>
      <c r="AL199" t="s">
        <v>4</v>
      </c>
      <c r="AM199" t="s">
        <v>684</v>
      </c>
      <c r="AP199" t="s">
        <v>551</v>
      </c>
      <c r="AQ199" t="s">
        <v>2384</v>
      </c>
      <c r="AT199">
        <v>2</v>
      </c>
      <c r="AU199">
        <v>2</v>
      </c>
      <c r="AV199" t="s">
        <v>2385</v>
      </c>
    </row>
    <row r="200" spans="1:48" x14ac:dyDescent="0.4">
      <c r="AC200" t="str">
        <f>IF(ISERR(SEARCH("得",Y200,1)),"","得る")</f>
        <v/>
      </c>
    </row>
    <row r="201" spans="1:48" x14ac:dyDescent="0.4">
      <c r="A201" t="s">
        <v>622</v>
      </c>
      <c r="AC201" t="str">
        <f>IF(ISERR(SEARCH("得",Y201,1)),"","得る")</f>
        <v/>
      </c>
    </row>
    <row r="202" spans="1:48" x14ac:dyDescent="0.4">
      <c r="A202" t="str">
        <f t="shared" ref="A202:A212" si="99">B202&amp;C202&amp;E202&amp;F202&amp;H202&amp;I202&amp;J202&amp;M202&amp;N202&amp;O202&amp;P202&amp;Q202&amp;R202&amp;S202&amp;T202&amp;U202&amp;V202&amp;W202&amp;X202</f>
        <v>|LEFT:50|LEFT:50|LEFT:50|LEFT:50|LEFT:250|LEFT:300|c</v>
      </c>
      <c r="B202" t="s">
        <v>16</v>
      </c>
      <c r="C202" t="s">
        <v>28</v>
      </c>
      <c r="E202" t="s">
        <v>16</v>
      </c>
      <c r="F202" t="s">
        <v>28</v>
      </c>
      <c r="H202" t="s">
        <v>16</v>
      </c>
      <c r="I202" t="s">
        <v>28</v>
      </c>
      <c r="J202" t="s">
        <v>16</v>
      </c>
      <c r="M202" t="s">
        <v>28</v>
      </c>
      <c r="N202" t="s">
        <v>11</v>
      </c>
      <c r="O202" t="s">
        <v>27</v>
      </c>
      <c r="P202" t="s">
        <v>11</v>
      </c>
      <c r="R202" t="s">
        <v>362</v>
      </c>
      <c r="U202" t="s">
        <v>11</v>
      </c>
      <c r="V202" t="s">
        <v>25</v>
      </c>
      <c r="AC202" t="str">
        <f>IF(ISERR(SEARCH("得",Y202,1)),"","得る")</f>
        <v/>
      </c>
    </row>
    <row r="203" spans="1:48" x14ac:dyDescent="0.4">
      <c r="A203" t="str">
        <f t="shared" si="99"/>
        <v>|セット|色|コスト|カード種|能力|カード名|</v>
      </c>
      <c r="B203" t="s">
        <v>16</v>
      </c>
      <c r="C203" t="s">
        <v>24</v>
      </c>
      <c r="E203" t="s">
        <v>16</v>
      </c>
      <c r="F203" t="s">
        <v>23</v>
      </c>
      <c r="H203" t="s">
        <v>16</v>
      </c>
      <c r="I203" t="s">
        <v>22</v>
      </c>
      <c r="J203" t="s">
        <v>16</v>
      </c>
      <c r="K203" t="s">
        <v>21</v>
      </c>
      <c r="L203" t="s">
        <v>20</v>
      </c>
      <c r="M203" t="s">
        <v>193</v>
      </c>
      <c r="N203" t="s">
        <v>11</v>
      </c>
      <c r="O203" t="s">
        <v>19</v>
      </c>
      <c r="P203" t="s">
        <v>11</v>
      </c>
      <c r="R203" t="s">
        <v>18</v>
      </c>
      <c r="U203" t="s">
        <v>11</v>
      </c>
      <c r="AC203" t="str">
        <f>IF(ISERR(SEARCH("得",Y203,1)),"","得る")</f>
        <v/>
      </c>
    </row>
    <row r="204" spans="1:48" x14ac:dyDescent="0.4">
      <c r="A204" t="str">
        <f t="shared" si="99"/>
        <v>|ORI|白|6|呪文|対象1体&amp;br;次ターンまで|《[[力強い跳躍]]》|</v>
      </c>
      <c r="B204" t="s">
        <v>16</v>
      </c>
      <c r="C204" t="s">
        <v>152</v>
      </c>
      <c r="D204">
        <v>1</v>
      </c>
      <c r="E204" t="s">
        <v>16</v>
      </c>
      <c r="F204" t="s">
        <v>37</v>
      </c>
      <c r="G204">
        <v>1</v>
      </c>
      <c r="H204" t="s">
        <v>16</v>
      </c>
      <c r="I204">
        <v>6</v>
      </c>
      <c r="J204" t="s">
        <v>16</v>
      </c>
      <c r="K204">
        <v>0</v>
      </c>
      <c r="L204">
        <v>0</v>
      </c>
      <c r="M204" t="s">
        <v>192</v>
      </c>
      <c r="N204" t="s">
        <v>11</v>
      </c>
      <c r="O204" t="s">
        <v>202</v>
      </c>
      <c r="P204" t="s">
        <v>201</v>
      </c>
      <c r="Q204" t="s">
        <v>299</v>
      </c>
      <c r="R204" t="s">
        <v>11</v>
      </c>
      <c r="S204" t="s">
        <v>32</v>
      </c>
      <c r="T204" t="s">
        <v>621</v>
      </c>
      <c r="V204" t="s">
        <v>12</v>
      </c>
      <c r="W204" t="s">
        <v>11</v>
      </c>
      <c r="Y204" s="11" t="s">
        <v>619</v>
      </c>
      <c r="AA204" t="s">
        <v>483</v>
      </c>
      <c r="AB204" t="s">
        <v>612</v>
      </c>
      <c r="AC204" t="s">
        <v>483</v>
      </c>
      <c r="AD204" t="b">
        <v>1</v>
      </c>
      <c r="AE204" s="2"/>
      <c r="AF204" s="2" t="s">
        <v>152</v>
      </c>
      <c r="AG204" s="2" t="s">
        <v>37</v>
      </c>
      <c r="AH204" s="2" t="s">
        <v>276</v>
      </c>
      <c r="AI204" s="2">
        <v>6</v>
      </c>
      <c r="AJ204" s="2" t="s">
        <v>621</v>
      </c>
      <c r="AK204" s="2" t="s">
        <v>620</v>
      </c>
      <c r="AL204" s="2" t="s">
        <v>192</v>
      </c>
      <c r="AM204" s="2"/>
      <c r="AN204" s="2"/>
      <c r="AO204" s="2"/>
      <c r="AP204" s="2" t="s">
        <v>619</v>
      </c>
    </row>
    <row r="205" spans="1:48" x14ac:dyDescent="0.4">
      <c r="A205" t="str">
        <f t="shared" si="99"/>
        <v>|ORI|青|3|呪文|対象1体&amp;br;永続|《[[層雲歩み]]》|</v>
      </c>
      <c r="B205" t="s">
        <v>16</v>
      </c>
      <c r="C205" t="s">
        <v>152</v>
      </c>
      <c r="D205">
        <v>1</v>
      </c>
      <c r="E205" t="s">
        <v>16</v>
      </c>
      <c r="F205" t="s">
        <v>42</v>
      </c>
      <c r="G205">
        <v>2</v>
      </c>
      <c r="H205" t="s">
        <v>16</v>
      </c>
      <c r="I205">
        <v>3</v>
      </c>
      <c r="J205" t="s">
        <v>16</v>
      </c>
      <c r="K205">
        <v>0</v>
      </c>
      <c r="L205">
        <v>0</v>
      </c>
      <c r="M205" t="s">
        <v>192</v>
      </c>
      <c r="N205" t="s">
        <v>11</v>
      </c>
      <c r="O205" t="s">
        <v>202</v>
      </c>
      <c r="P205" t="s">
        <v>201</v>
      </c>
      <c r="Q205" t="s">
        <v>302</v>
      </c>
      <c r="R205" t="s">
        <v>11</v>
      </c>
      <c r="S205" t="s">
        <v>32</v>
      </c>
      <c r="T205" t="s">
        <v>618</v>
      </c>
      <c r="V205" t="s">
        <v>12</v>
      </c>
      <c r="W205" t="s">
        <v>11</v>
      </c>
      <c r="Y205" s="11" t="s">
        <v>616</v>
      </c>
      <c r="AA205" t="s">
        <v>483</v>
      </c>
      <c r="AB205" t="s">
        <v>612</v>
      </c>
      <c r="AC205" t="s">
        <v>483</v>
      </c>
      <c r="AD205" t="b">
        <v>1</v>
      </c>
      <c r="AE205" s="2"/>
      <c r="AF205" s="2" t="s">
        <v>152</v>
      </c>
      <c r="AG205" s="2" t="s">
        <v>42</v>
      </c>
      <c r="AH205" s="2" t="s">
        <v>276</v>
      </c>
      <c r="AI205" s="2">
        <v>3</v>
      </c>
      <c r="AJ205" s="2" t="s">
        <v>618</v>
      </c>
      <c r="AK205" s="2" t="s">
        <v>617</v>
      </c>
      <c r="AL205" s="2" t="s">
        <v>192</v>
      </c>
      <c r="AM205" s="2"/>
      <c r="AN205" s="2"/>
      <c r="AO205" s="2"/>
      <c r="AP205" s="2" t="s">
        <v>616</v>
      </c>
    </row>
    <row r="206" spans="1:48" x14ac:dyDescent="0.4">
      <c r="A206" t="str">
        <f t="shared" si="99"/>
        <v>|ORI|黒|15|呪文|対象1体&amp;br;永続|《[[血による聖別]]》|</v>
      </c>
      <c r="B206" t="s">
        <v>16</v>
      </c>
      <c r="C206" t="s">
        <v>152</v>
      </c>
      <c r="D206">
        <v>1</v>
      </c>
      <c r="E206" t="s">
        <v>16</v>
      </c>
      <c r="F206" t="s">
        <v>40</v>
      </c>
      <c r="G206">
        <v>3</v>
      </c>
      <c r="H206" t="s">
        <v>16</v>
      </c>
      <c r="I206">
        <v>15</v>
      </c>
      <c r="J206" t="s">
        <v>16</v>
      </c>
      <c r="K206">
        <v>0</v>
      </c>
      <c r="L206">
        <v>0</v>
      </c>
      <c r="M206" t="s">
        <v>192</v>
      </c>
      <c r="N206" t="s">
        <v>11</v>
      </c>
      <c r="O206" t="s">
        <v>202</v>
      </c>
      <c r="P206" t="s">
        <v>201</v>
      </c>
      <c r="Q206" t="s">
        <v>302</v>
      </c>
      <c r="R206" t="s">
        <v>11</v>
      </c>
      <c r="S206" t="s">
        <v>32</v>
      </c>
      <c r="T206" t="s">
        <v>615</v>
      </c>
      <c r="V206" t="s">
        <v>12</v>
      </c>
      <c r="W206" t="s">
        <v>11</v>
      </c>
      <c r="Y206" s="11" t="s">
        <v>613</v>
      </c>
      <c r="AA206" t="s">
        <v>483</v>
      </c>
      <c r="AB206" t="s">
        <v>483</v>
      </c>
      <c r="AC206" t="s">
        <v>598</v>
      </c>
      <c r="AD206" t="b">
        <v>1</v>
      </c>
      <c r="AE206" s="2"/>
      <c r="AF206" s="2" t="s">
        <v>152</v>
      </c>
      <c r="AG206" s="2" t="s">
        <v>40</v>
      </c>
      <c r="AH206" s="2" t="s">
        <v>272</v>
      </c>
      <c r="AI206" s="2">
        <v>15</v>
      </c>
      <c r="AJ206" s="2" t="s">
        <v>615</v>
      </c>
      <c r="AK206" s="2" t="s">
        <v>614</v>
      </c>
      <c r="AL206" s="2" t="s">
        <v>192</v>
      </c>
      <c r="AM206" s="2"/>
      <c r="AN206" s="2"/>
      <c r="AO206" s="2"/>
      <c r="AP206" s="2" t="s">
        <v>613</v>
      </c>
    </row>
    <row r="207" spans="1:48" x14ac:dyDescent="0.4">
      <c r="A207" t="str">
        <f t="shared" si="99"/>
        <v>|BFZ|白|8|呪文|対象1体&amp;br;永続|《[[天使の贈り物]]》|</v>
      </c>
      <c r="B207" t="s">
        <v>16</v>
      </c>
      <c r="C207" t="s">
        <v>123</v>
      </c>
      <c r="D207">
        <v>2</v>
      </c>
      <c r="E207" t="s">
        <v>16</v>
      </c>
      <c r="F207" t="s">
        <v>37</v>
      </c>
      <c r="G207">
        <v>1</v>
      </c>
      <c r="H207" t="s">
        <v>16</v>
      </c>
      <c r="I207">
        <v>8</v>
      </c>
      <c r="J207" t="s">
        <v>16</v>
      </c>
      <c r="K207">
        <v>0</v>
      </c>
      <c r="L207">
        <v>0</v>
      </c>
      <c r="M207" t="s">
        <v>192</v>
      </c>
      <c r="N207" t="s">
        <v>11</v>
      </c>
      <c r="O207" t="s">
        <v>202</v>
      </c>
      <c r="P207" t="s">
        <v>201</v>
      </c>
      <c r="Q207" t="s">
        <v>302</v>
      </c>
      <c r="R207" t="s">
        <v>11</v>
      </c>
      <c r="S207" t="s">
        <v>32</v>
      </c>
      <c r="T207" t="s">
        <v>611</v>
      </c>
      <c r="V207" t="s">
        <v>12</v>
      </c>
      <c r="W207" t="s">
        <v>11</v>
      </c>
      <c r="Y207" s="11" t="s">
        <v>609</v>
      </c>
      <c r="AA207" t="s">
        <v>483</v>
      </c>
      <c r="AB207" t="s">
        <v>612</v>
      </c>
      <c r="AC207" t="s">
        <v>483</v>
      </c>
      <c r="AD207" t="b">
        <v>1</v>
      </c>
      <c r="AE207" s="2"/>
      <c r="AF207" s="2" t="s">
        <v>123</v>
      </c>
      <c r="AG207" s="2" t="s">
        <v>37</v>
      </c>
      <c r="AH207" s="2" t="s">
        <v>276</v>
      </c>
      <c r="AI207" s="2">
        <v>8</v>
      </c>
      <c r="AJ207" s="2" t="s">
        <v>611</v>
      </c>
      <c r="AK207" s="2" t="s">
        <v>610</v>
      </c>
      <c r="AL207" s="2" t="s">
        <v>192</v>
      </c>
      <c r="AM207" s="2"/>
      <c r="AN207" s="2"/>
      <c r="AO207" s="2"/>
      <c r="AP207" s="2" t="s">
        <v>609</v>
      </c>
    </row>
    <row r="208" spans="1:48" x14ac:dyDescent="0.4">
      <c r="A208" t="str">
        <f t="shared" si="99"/>
        <v>|SOI|青|3|呪文|対象1体&amp;br;永続|《[[かそけき翼]]》|</v>
      </c>
      <c r="B208" t="s">
        <v>16</v>
      </c>
      <c r="C208" t="s">
        <v>87</v>
      </c>
      <c r="D208">
        <v>4</v>
      </c>
      <c r="E208" t="s">
        <v>16</v>
      </c>
      <c r="F208" t="s">
        <v>42</v>
      </c>
      <c r="G208">
        <v>2</v>
      </c>
      <c r="H208" t="s">
        <v>16</v>
      </c>
      <c r="I208">
        <v>3</v>
      </c>
      <c r="J208" t="s">
        <v>16</v>
      </c>
      <c r="K208">
        <v>0</v>
      </c>
      <c r="L208">
        <v>0</v>
      </c>
      <c r="M208" t="s">
        <v>192</v>
      </c>
      <c r="N208" t="s">
        <v>11</v>
      </c>
      <c r="O208" t="s">
        <v>202</v>
      </c>
      <c r="P208" t="s">
        <v>201</v>
      </c>
      <c r="Q208" t="s">
        <v>302</v>
      </c>
      <c r="R208" t="s">
        <v>11</v>
      </c>
      <c r="S208" t="s">
        <v>32</v>
      </c>
      <c r="T208" t="s">
        <v>608</v>
      </c>
      <c r="V208" t="s">
        <v>12</v>
      </c>
      <c r="W208" t="s">
        <v>11</v>
      </c>
      <c r="Y208" s="11" t="s">
        <v>606</v>
      </c>
      <c r="AA208" t="s">
        <v>483</v>
      </c>
      <c r="AB208" t="s">
        <v>483</v>
      </c>
      <c r="AC208" t="s">
        <v>598</v>
      </c>
      <c r="AD208" t="b">
        <v>1</v>
      </c>
      <c r="AE208" s="2"/>
      <c r="AF208" s="2" t="s">
        <v>87</v>
      </c>
      <c r="AG208" s="2" t="s">
        <v>42</v>
      </c>
      <c r="AH208" s="2" t="s">
        <v>276</v>
      </c>
      <c r="AI208" s="2">
        <v>3</v>
      </c>
      <c r="AJ208" s="2" t="s">
        <v>608</v>
      </c>
      <c r="AK208" s="2" t="s">
        <v>607</v>
      </c>
      <c r="AL208" s="2" t="s">
        <v>192</v>
      </c>
      <c r="AM208" s="2"/>
      <c r="AN208" s="2"/>
      <c r="AO208" s="2"/>
      <c r="AP208" s="2" t="s">
        <v>606</v>
      </c>
    </row>
    <row r="209" spans="1:48" x14ac:dyDescent="0.4">
      <c r="A209" t="str">
        <f t="shared" si="99"/>
        <v>|AER|白|4|呪文|対象1体&amp;br;永続|《[[浮遊化改造]]》|</v>
      </c>
      <c r="B209" t="s">
        <v>16</v>
      </c>
      <c r="C209" t="s">
        <v>46</v>
      </c>
      <c r="D209">
        <v>7</v>
      </c>
      <c r="E209" t="s">
        <v>16</v>
      </c>
      <c r="F209" t="s">
        <v>37</v>
      </c>
      <c r="G209">
        <v>1</v>
      </c>
      <c r="H209" t="s">
        <v>16</v>
      </c>
      <c r="I209">
        <v>4</v>
      </c>
      <c r="J209" t="s">
        <v>16</v>
      </c>
      <c r="K209">
        <v>0</v>
      </c>
      <c r="L209">
        <v>0</v>
      </c>
      <c r="M209" t="s">
        <v>192</v>
      </c>
      <c r="N209" t="s">
        <v>11</v>
      </c>
      <c r="O209" t="s">
        <v>202</v>
      </c>
      <c r="P209" t="s">
        <v>201</v>
      </c>
      <c r="Q209" t="s">
        <v>302</v>
      </c>
      <c r="R209" t="s">
        <v>11</v>
      </c>
      <c r="S209" t="s">
        <v>32</v>
      </c>
      <c r="T209" t="s">
        <v>605</v>
      </c>
      <c r="V209" t="s">
        <v>12</v>
      </c>
      <c r="W209" t="s">
        <v>11</v>
      </c>
      <c r="Y209" s="11" t="s">
        <v>603</v>
      </c>
      <c r="AA209" t="s">
        <v>483</v>
      </c>
      <c r="AB209" t="s">
        <v>483</v>
      </c>
      <c r="AC209" t="s">
        <v>598</v>
      </c>
      <c r="AD209" t="b">
        <v>1</v>
      </c>
      <c r="AE209" s="2"/>
      <c r="AF209" s="2" t="s">
        <v>46</v>
      </c>
      <c r="AG209" s="2" t="s">
        <v>37</v>
      </c>
      <c r="AH209" s="2" t="s">
        <v>272</v>
      </c>
      <c r="AI209" s="2">
        <v>4</v>
      </c>
      <c r="AJ209" s="2" t="s">
        <v>605</v>
      </c>
      <c r="AK209" s="2" t="s">
        <v>604</v>
      </c>
      <c r="AL209" s="2" t="s">
        <v>192</v>
      </c>
      <c r="AM209" s="2"/>
      <c r="AN209" s="2"/>
      <c r="AO209" s="2"/>
      <c r="AP209" s="2" t="s">
        <v>603</v>
      </c>
    </row>
    <row r="210" spans="1:48" x14ac:dyDescent="0.4">
      <c r="A210" t="str">
        <f t="shared" si="99"/>
        <v>|ORI|無色|12|サポート|非トークン&amp;br;次ターンまで|《[[天使の墳墓]]》|</v>
      </c>
      <c r="B210" t="s">
        <v>16</v>
      </c>
      <c r="C210" t="s">
        <v>152</v>
      </c>
      <c r="D210">
        <v>1</v>
      </c>
      <c r="E210" t="s">
        <v>16</v>
      </c>
      <c r="F210" t="s">
        <v>50</v>
      </c>
      <c r="G210">
        <v>16</v>
      </c>
      <c r="H210" t="s">
        <v>16</v>
      </c>
      <c r="I210">
        <v>12</v>
      </c>
      <c r="J210" t="s">
        <v>16</v>
      </c>
      <c r="K210">
        <v>0</v>
      </c>
      <c r="L210">
        <v>0</v>
      </c>
      <c r="M210" t="s">
        <v>270</v>
      </c>
      <c r="N210" t="s">
        <v>11</v>
      </c>
      <c r="O210" t="s">
        <v>602</v>
      </c>
      <c r="P210" t="s">
        <v>201</v>
      </c>
      <c r="Q210" t="s">
        <v>299</v>
      </c>
      <c r="R210" t="s">
        <v>11</v>
      </c>
      <c r="S210" t="s">
        <v>32</v>
      </c>
      <c r="T210" t="s">
        <v>601</v>
      </c>
      <c r="V210" t="s">
        <v>12</v>
      </c>
      <c r="W210" t="s">
        <v>11</v>
      </c>
      <c r="Y210" s="11" t="s">
        <v>599</v>
      </c>
      <c r="AA210" t="s">
        <v>483</v>
      </c>
      <c r="AB210" t="s">
        <v>483</v>
      </c>
      <c r="AC210" t="s">
        <v>598</v>
      </c>
      <c r="AD210" t="b">
        <v>1</v>
      </c>
      <c r="AE210" s="2"/>
      <c r="AF210" s="2" t="s">
        <v>152</v>
      </c>
      <c r="AG210" s="2" t="s">
        <v>50</v>
      </c>
      <c r="AH210" s="2" t="s">
        <v>272</v>
      </c>
      <c r="AI210" s="2">
        <v>12</v>
      </c>
      <c r="AJ210" s="2" t="s">
        <v>601</v>
      </c>
      <c r="AK210" s="2" t="s">
        <v>600</v>
      </c>
      <c r="AL210" s="2" t="s">
        <v>270</v>
      </c>
      <c r="AM210" s="2">
        <v>2</v>
      </c>
      <c r="AN210" s="2"/>
      <c r="AO210" s="2"/>
      <c r="AP210" s="2" t="s">
        <v>599</v>
      </c>
    </row>
    <row r="211" spans="1:48" x14ac:dyDescent="0.4">
      <c r="A211" t="str">
        <f t="shared" si="99"/>
        <v>|AKH|青|8|サポート|最初のクリーチャー&amp;br;このカードがいる間|《[[知識のカルトーシュ]]》|</v>
      </c>
      <c r="B211" t="s">
        <v>16</v>
      </c>
      <c r="C211" t="s">
        <v>34</v>
      </c>
      <c r="D211">
        <v>10</v>
      </c>
      <c r="E211" t="s">
        <v>16</v>
      </c>
      <c r="F211" t="s">
        <v>42</v>
      </c>
      <c r="G211">
        <v>2</v>
      </c>
      <c r="H211" t="s">
        <v>16</v>
      </c>
      <c r="I211">
        <v>8</v>
      </c>
      <c r="J211" t="s">
        <v>16</v>
      </c>
      <c r="K211">
        <v>0</v>
      </c>
      <c r="L211">
        <v>0</v>
      </c>
      <c r="M211" t="s">
        <v>270</v>
      </c>
      <c r="N211" t="s">
        <v>11</v>
      </c>
      <c r="O211" t="s">
        <v>296</v>
      </c>
      <c r="P211" t="s">
        <v>201</v>
      </c>
      <c r="Q211" t="s">
        <v>328</v>
      </c>
      <c r="R211" t="s">
        <v>11</v>
      </c>
      <c r="S211" t="s">
        <v>32</v>
      </c>
      <c r="T211" t="s">
        <v>597</v>
      </c>
      <c r="V211" t="s">
        <v>12</v>
      </c>
      <c r="W211" t="s">
        <v>11</v>
      </c>
      <c r="Y211" s="11" t="s">
        <v>595</v>
      </c>
      <c r="AA211" t="s">
        <v>483</v>
      </c>
      <c r="AB211" t="s">
        <v>483</v>
      </c>
      <c r="AC211" t="s">
        <v>598</v>
      </c>
      <c r="AD211" t="b">
        <v>1</v>
      </c>
      <c r="AE211" s="2"/>
      <c r="AF211" s="2" t="s">
        <v>34</v>
      </c>
      <c r="AG211" s="2" t="s">
        <v>42</v>
      </c>
      <c r="AH211" s="2" t="s">
        <v>276</v>
      </c>
      <c r="AI211" s="2">
        <v>8</v>
      </c>
      <c r="AJ211" s="2" t="s">
        <v>597</v>
      </c>
      <c r="AK211" s="2" t="s">
        <v>596</v>
      </c>
      <c r="AL211" s="2" t="s">
        <v>270</v>
      </c>
      <c r="AM211" s="2">
        <v>3</v>
      </c>
      <c r="AN211" s="2"/>
      <c r="AO211" s="2"/>
      <c r="AP211" s="2" t="s">
        <v>595</v>
      </c>
    </row>
    <row r="212" spans="1:48" x14ac:dyDescent="0.4">
      <c r="A212" t="str">
        <f t="shared" si="99"/>
        <v>|HOU|白|13|呪文|対象1体&amp;br;次ターンまで|《[[型破りな戦術]]》|</v>
      </c>
      <c r="B212" t="s">
        <v>16</v>
      </c>
      <c r="C212" t="str">
        <f>AF212</f>
        <v>HOU</v>
      </c>
      <c r="D212">
        <v>12</v>
      </c>
      <c r="E212" t="s">
        <v>16</v>
      </c>
      <c r="F212" t="str">
        <f>AG212</f>
        <v>白</v>
      </c>
      <c r="G212">
        <v>4</v>
      </c>
      <c r="H212" t="s">
        <v>16</v>
      </c>
      <c r="I212">
        <f>AI212</f>
        <v>13</v>
      </c>
      <c r="J212" t="s">
        <v>16</v>
      </c>
      <c r="K212">
        <v>0</v>
      </c>
      <c r="L212">
        <v>0</v>
      </c>
      <c r="M212" t="str">
        <f>AL212</f>
        <v>呪文</v>
      </c>
      <c r="N212" t="s">
        <v>11</v>
      </c>
      <c r="O212" t="s">
        <v>202</v>
      </c>
      <c r="P212" t="s">
        <v>201</v>
      </c>
      <c r="Q212" t="s">
        <v>299</v>
      </c>
      <c r="R212" t="s">
        <v>11</v>
      </c>
      <c r="S212" t="s">
        <v>32</v>
      </c>
      <c r="T212" t="str">
        <f>AJ212</f>
        <v>型破りな戦術</v>
      </c>
      <c r="V212" t="s">
        <v>12</v>
      </c>
      <c r="W212" t="s">
        <v>11</v>
      </c>
      <c r="Y212" s="11" t="s">
        <v>2341</v>
      </c>
      <c r="Z212" t="str">
        <f t="shared" ref="Z212" si="100">IF(SEARCH("飛",Y212,1)&lt;10,"飛行","")</f>
        <v/>
      </c>
      <c r="AA212" t="str">
        <f t="shared" ref="AA212" si="101">IF(ISERR(SEARCH("召",Y212,1)),"","召喚")</f>
        <v/>
      </c>
      <c r="AB212" t="str">
        <f t="shared" ref="AB212" si="102">IF(ISERR(SEARCH("与",Y212,1)),"","与える")</f>
        <v/>
      </c>
      <c r="AC212" t="str">
        <f t="shared" ref="AC212" si="103">IF(ISERR(SEARCH("得",Y212,1)),"","得る")</f>
        <v>得る</v>
      </c>
      <c r="AD212" t="b">
        <f t="shared" ref="AD212" si="104">OR(AB212="与える",AC212="得る")</f>
        <v>1</v>
      </c>
      <c r="AF212" t="s">
        <v>2321</v>
      </c>
      <c r="AG212" t="s">
        <v>37</v>
      </c>
      <c r="AH212" t="s">
        <v>272</v>
      </c>
      <c r="AI212">
        <v>13</v>
      </c>
      <c r="AJ212" t="s">
        <v>2337</v>
      </c>
      <c r="AK212" t="s">
        <v>2338</v>
      </c>
      <c r="AL212" t="s">
        <v>192</v>
      </c>
      <c r="AP212" t="s">
        <v>2339</v>
      </c>
      <c r="AQ212" t="s">
        <v>2340</v>
      </c>
      <c r="AT212" t="s">
        <v>483</v>
      </c>
      <c r="AU212" t="s">
        <v>483</v>
      </c>
      <c r="AV212" t="s">
        <v>2341</v>
      </c>
    </row>
    <row r="213" spans="1:48" x14ac:dyDescent="0.4"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</row>
    <row r="214" spans="1:48" x14ac:dyDescent="0.4">
      <c r="A214" t="s">
        <v>594</v>
      </c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</row>
    <row r="215" spans="1:48" x14ac:dyDescent="0.4">
      <c r="A215" t="s">
        <v>593</v>
      </c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</row>
    <row r="216" spans="1:48" x14ac:dyDescent="0.4">
      <c r="A216" t="str">
        <f t="shared" ref="A216:A247" si="105">B216&amp;C216&amp;E216&amp;F216&amp;H216&amp;I216&amp;J216&amp;M216&amp;N216&amp;O216&amp;P216&amp;Q216&amp;R216&amp;S216&amp;T216&amp;U216&amp;V216&amp;W216&amp;X216</f>
        <v>|LEFT:50|LEFT:50|LEFT:50|LEFT:50|LEFT:250|LEFT:300|c</v>
      </c>
      <c r="B216" t="s">
        <v>16</v>
      </c>
      <c r="C216" t="s">
        <v>28</v>
      </c>
      <c r="E216" t="s">
        <v>16</v>
      </c>
      <c r="F216" t="s">
        <v>28</v>
      </c>
      <c r="H216" t="s">
        <v>16</v>
      </c>
      <c r="I216" t="s">
        <v>28</v>
      </c>
      <c r="J216" t="s">
        <v>16</v>
      </c>
      <c r="M216" t="s">
        <v>28</v>
      </c>
      <c r="N216" t="s">
        <v>11</v>
      </c>
      <c r="O216" t="s">
        <v>27</v>
      </c>
      <c r="P216" t="s">
        <v>11</v>
      </c>
      <c r="R216" t="s">
        <v>362</v>
      </c>
      <c r="U216" t="s">
        <v>11</v>
      </c>
      <c r="V216" t="s">
        <v>25</v>
      </c>
    </row>
    <row r="217" spans="1:48" x14ac:dyDescent="0.4">
      <c r="A217" t="str">
        <f t="shared" si="105"/>
        <v>|セット|色|コスト|カード種|能力|カード名|</v>
      </c>
      <c r="B217" t="s">
        <v>16</v>
      </c>
      <c r="C217" t="s">
        <v>24</v>
      </c>
      <c r="E217" t="s">
        <v>16</v>
      </c>
      <c r="F217" t="s">
        <v>23</v>
      </c>
      <c r="H217" t="s">
        <v>16</v>
      </c>
      <c r="I217" t="s">
        <v>22</v>
      </c>
      <c r="J217" t="s">
        <v>16</v>
      </c>
      <c r="K217" t="s">
        <v>21</v>
      </c>
      <c r="L217" t="s">
        <v>20</v>
      </c>
      <c r="M217" t="s">
        <v>193</v>
      </c>
      <c r="N217" t="s">
        <v>11</v>
      </c>
      <c r="O217" t="s">
        <v>19</v>
      </c>
      <c r="P217" t="s">
        <v>11</v>
      </c>
      <c r="R217" t="s">
        <v>18</v>
      </c>
      <c r="U217" t="s">
        <v>11</v>
      </c>
    </row>
    <row r="218" spans="1:48" x14ac:dyDescent="0.4">
      <c r="A218" t="str">
        <f t="shared" si="105"/>
        <v>|ORI|青|10|クリーチャー|CIP&amp;br;飛行機械1/1|《[[飛空士志願者]]》|</v>
      </c>
      <c r="B218" t="s">
        <v>16</v>
      </c>
      <c r="C218" t="s">
        <v>152</v>
      </c>
      <c r="D218">
        <v>1</v>
      </c>
      <c r="E218" t="s">
        <v>16</v>
      </c>
      <c r="F218" t="s">
        <v>42</v>
      </c>
      <c r="G218">
        <v>2</v>
      </c>
      <c r="H218" t="s">
        <v>16</v>
      </c>
      <c r="I218">
        <v>10</v>
      </c>
      <c r="J218" t="s">
        <v>16</v>
      </c>
      <c r="K218">
        <v>1</v>
      </c>
      <c r="L218">
        <v>2</v>
      </c>
      <c r="M218" t="s">
        <v>4</v>
      </c>
      <c r="N218" t="s">
        <v>11</v>
      </c>
      <c r="O218" t="s">
        <v>531</v>
      </c>
      <c r="P218" t="s">
        <v>201</v>
      </c>
      <c r="Q218" t="s">
        <v>535</v>
      </c>
      <c r="R218" t="s">
        <v>11</v>
      </c>
      <c r="S218" t="s">
        <v>32</v>
      </c>
      <c r="T218" t="s">
        <v>592</v>
      </c>
      <c r="V218" t="s">
        <v>12</v>
      </c>
      <c r="W218" t="s">
        <v>11</v>
      </c>
      <c r="Y218" s="11" t="s">
        <v>590</v>
      </c>
      <c r="Z218" t="s">
        <v>551</v>
      </c>
      <c r="AA218" t="s">
        <v>484</v>
      </c>
      <c r="AB218" t="s">
        <v>483</v>
      </c>
      <c r="AC218" t="s">
        <v>483</v>
      </c>
      <c r="AD218" t="b">
        <v>0</v>
      </c>
      <c r="AE218" s="2"/>
      <c r="AF218" s="2" t="s">
        <v>152</v>
      </c>
      <c r="AG218" s="2" t="s">
        <v>42</v>
      </c>
      <c r="AH218" s="2" t="s">
        <v>276</v>
      </c>
      <c r="AI218" s="2">
        <v>10</v>
      </c>
      <c r="AJ218" s="2" t="s">
        <v>592</v>
      </c>
      <c r="AK218" s="2" t="s">
        <v>591</v>
      </c>
      <c r="AL218" s="2" t="s">
        <v>4</v>
      </c>
      <c r="AM218" s="2"/>
      <c r="AN218" s="2">
        <v>1</v>
      </c>
      <c r="AO218" s="2">
        <v>2</v>
      </c>
      <c r="AP218" s="2" t="s">
        <v>590</v>
      </c>
    </row>
    <row r="219" spans="1:48" x14ac:dyDescent="0.4">
      <c r="A219" t="str">
        <f t="shared" si="105"/>
        <v>|ORI|青|15|クリーチャー|CIP&amp;br;飛行機械1/1を2体|《[[つむじ風のならず者]]》|</v>
      </c>
      <c r="B219" t="s">
        <v>16</v>
      </c>
      <c r="C219" t="s">
        <v>152</v>
      </c>
      <c r="D219">
        <v>1</v>
      </c>
      <c r="E219" t="s">
        <v>16</v>
      </c>
      <c r="F219" t="s">
        <v>42</v>
      </c>
      <c r="G219">
        <v>2</v>
      </c>
      <c r="H219" t="s">
        <v>16</v>
      </c>
      <c r="I219">
        <v>15</v>
      </c>
      <c r="J219" t="s">
        <v>16</v>
      </c>
      <c r="K219">
        <v>4</v>
      </c>
      <c r="L219">
        <v>4</v>
      </c>
      <c r="M219" t="s">
        <v>4</v>
      </c>
      <c r="N219" t="s">
        <v>11</v>
      </c>
      <c r="O219" t="s">
        <v>531</v>
      </c>
      <c r="P219" t="s">
        <v>201</v>
      </c>
      <c r="Q219" t="s">
        <v>490</v>
      </c>
      <c r="R219" t="s">
        <v>11</v>
      </c>
      <c r="S219" t="s">
        <v>32</v>
      </c>
      <c r="T219" t="s">
        <v>589</v>
      </c>
      <c r="V219" t="s">
        <v>12</v>
      </c>
      <c r="W219" t="s">
        <v>11</v>
      </c>
      <c r="Y219" s="11" t="s">
        <v>587</v>
      </c>
      <c r="Z219" t="s">
        <v>483</v>
      </c>
      <c r="AA219" t="s">
        <v>484</v>
      </c>
      <c r="AC219" t="s">
        <v>483</v>
      </c>
      <c r="AD219" t="b">
        <v>0</v>
      </c>
      <c r="AE219" s="2"/>
      <c r="AF219" s="2" t="s">
        <v>152</v>
      </c>
      <c r="AG219" s="2" t="s">
        <v>42</v>
      </c>
      <c r="AH219" s="2" t="s">
        <v>272</v>
      </c>
      <c r="AI219" s="2">
        <v>15</v>
      </c>
      <c r="AJ219" s="2" t="s">
        <v>589</v>
      </c>
      <c r="AK219" s="2" t="s">
        <v>588</v>
      </c>
      <c r="AL219" s="2" t="s">
        <v>4</v>
      </c>
      <c r="AM219" s="2"/>
      <c r="AN219" s="2">
        <v>4</v>
      </c>
      <c r="AO219" s="2">
        <v>4</v>
      </c>
      <c r="AP219" s="2" t="s">
        <v>587</v>
      </c>
    </row>
    <row r="220" spans="1:48" x14ac:dyDescent="0.4">
      <c r="A220" t="str">
        <f t="shared" si="105"/>
        <v>|ORI|黒|9|クリーチャー|CIP&amp;br;デーモン5/5|《[[血の儀式の司祭]]》|</v>
      </c>
      <c r="B220" t="s">
        <v>16</v>
      </c>
      <c r="C220" t="s">
        <v>152</v>
      </c>
      <c r="D220">
        <v>1</v>
      </c>
      <c r="E220" t="s">
        <v>16</v>
      </c>
      <c r="F220" t="s">
        <v>40</v>
      </c>
      <c r="G220">
        <v>3</v>
      </c>
      <c r="H220" t="s">
        <v>16</v>
      </c>
      <c r="I220">
        <v>9</v>
      </c>
      <c r="J220" t="s">
        <v>16</v>
      </c>
      <c r="K220">
        <v>6</v>
      </c>
      <c r="L220">
        <v>6</v>
      </c>
      <c r="M220" t="s">
        <v>4</v>
      </c>
      <c r="N220" t="s">
        <v>11</v>
      </c>
      <c r="O220" t="s">
        <v>531</v>
      </c>
      <c r="P220" t="s">
        <v>201</v>
      </c>
      <c r="Q220" t="s">
        <v>586</v>
      </c>
      <c r="R220" t="s">
        <v>11</v>
      </c>
      <c r="S220" t="s">
        <v>32</v>
      </c>
      <c r="T220" t="s">
        <v>585</v>
      </c>
      <c r="V220" t="s">
        <v>12</v>
      </c>
      <c r="W220" t="s">
        <v>11</v>
      </c>
      <c r="Y220" s="11" t="s">
        <v>583</v>
      </c>
      <c r="Z220" t="s">
        <v>483</v>
      </c>
      <c r="AA220" t="s">
        <v>484</v>
      </c>
      <c r="AB220" t="s">
        <v>483</v>
      </c>
      <c r="AC220" t="s">
        <v>483</v>
      </c>
      <c r="AD220" t="b">
        <v>0</v>
      </c>
      <c r="AE220" s="2"/>
      <c r="AF220" s="2" t="s">
        <v>152</v>
      </c>
      <c r="AG220" s="2" t="s">
        <v>40</v>
      </c>
      <c r="AH220" s="2" t="s">
        <v>7</v>
      </c>
      <c r="AI220" s="2">
        <v>9</v>
      </c>
      <c r="AJ220" s="2" t="s">
        <v>585</v>
      </c>
      <c r="AK220" s="2" t="s">
        <v>584</v>
      </c>
      <c r="AL220" s="2" t="s">
        <v>4</v>
      </c>
      <c r="AM220" s="2"/>
      <c r="AN220" s="2">
        <v>6</v>
      </c>
      <c r="AO220" s="2">
        <v>6</v>
      </c>
      <c r="AP220" s="2" t="s">
        <v>583</v>
      </c>
    </row>
    <row r="221" spans="1:48" x14ac:dyDescent="0.4">
      <c r="A221" t="str">
        <f t="shared" si="105"/>
        <v>|ORI|赤|9|クリーチャー|CIP&amp;br;飛行機械1/1|《[[ギラプールの歯車造り]]》|</v>
      </c>
      <c r="B221" t="s">
        <v>16</v>
      </c>
      <c r="C221" t="s">
        <v>152</v>
      </c>
      <c r="D221">
        <v>1</v>
      </c>
      <c r="E221" t="s">
        <v>16</v>
      </c>
      <c r="F221" t="s">
        <v>8</v>
      </c>
      <c r="G221">
        <v>4</v>
      </c>
      <c r="H221" t="s">
        <v>16</v>
      </c>
      <c r="I221">
        <v>9</v>
      </c>
      <c r="J221" t="s">
        <v>16</v>
      </c>
      <c r="K221">
        <v>2</v>
      </c>
      <c r="L221">
        <v>1</v>
      </c>
      <c r="M221" t="s">
        <v>4</v>
      </c>
      <c r="N221" t="s">
        <v>11</v>
      </c>
      <c r="O221" t="s">
        <v>531</v>
      </c>
      <c r="P221" t="s">
        <v>201</v>
      </c>
      <c r="Q221" t="s">
        <v>535</v>
      </c>
      <c r="R221" t="s">
        <v>11</v>
      </c>
      <c r="S221" t="s">
        <v>32</v>
      </c>
      <c r="T221" t="s">
        <v>582</v>
      </c>
      <c r="V221" t="s">
        <v>12</v>
      </c>
      <c r="W221" t="s">
        <v>11</v>
      </c>
      <c r="Y221" s="11" t="s">
        <v>580</v>
      </c>
      <c r="Z221" t="s">
        <v>483</v>
      </c>
      <c r="AA221" t="s">
        <v>484</v>
      </c>
      <c r="AB221" t="s">
        <v>483</v>
      </c>
      <c r="AC221" t="s">
        <v>483</v>
      </c>
      <c r="AD221" t="b">
        <v>0</v>
      </c>
      <c r="AE221" s="2"/>
      <c r="AF221" s="2" t="s">
        <v>152</v>
      </c>
      <c r="AG221" s="2" t="s">
        <v>8</v>
      </c>
      <c r="AH221" s="2" t="s">
        <v>276</v>
      </c>
      <c r="AI221" s="2">
        <v>9</v>
      </c>
      <c r="AJ221" s="2" t="s">
        <v>582</v>
      </c>
      <c r="AK221" s="2" t="s">
        <v>581</v>
      </c>
      <c r="AL221" s="2" t="s">
        <v>4</v>
      </c>
      <c r="AM221" s="2"/>
      <c r="AN221" s="2">
        <v>2</v>
      </c>
      <c r="AO221" s="2">
        <v>1</v>
      </c>
      <c r="AP221" s="2" t="s">
        <v>580</v>
      </c>
    </row>
    <row r="222" spans="1:48" x14ac:dyDescent="0.4">
      <c r="A222" t="str">
        <f t="shared" si="105"/>
        <v>|ORI|赤|9|クリーチャー|CIP&amp;br;飛行機械1/1|《[[飛行機械技師]]》|</v>
      </c>
      <c r="B222" t="s">
        <v>16</v>
      </c>
      <c r="C222" t="s">
        <v>152</v>
      </c>
      <c r="D222">
        <v>1</v>
      </c>
      <c r="E222" t="s">
        <v>16</v>
      </c>
      <c r="F222" t="s">
        <v>8</v>
      </c>
      <c r="G222">
        <v>4</v>
      </c>
      <c r="H222" t="s">
        <v>16</v>
      </c>
      <c r="I222">
        <v>9</v>
      </c>
      <c r="J222" t="s">
        <v>16</v>
      </c>
      <c r="K222">
        <v>3</v>
      </c>
      <c r="L222">
        <v>3</v>
      </c>
      <c r="M222" t="s">
        <v>4</v>
      </c>
      <c r="N222" t="s">
        <v>11</v>
      </c>
      <c r="O222" t="s">
        <v>531</v>
      </c>
      <c r="P222" t="s">
        <v>201</v>
      </c>
      <c r="Q222" t="s">
        <v>535</v>
      </c>
      <c r="R222" t="s">
        <v>11</v>
      </c>
      <c r="S222" t="s">
        <v>32</v>
      </c>
      <c r="T222" t="s">
        <v>579</v>
      </c>
      <c r="V222" t="s">
        <v>12</v>
      </c>
      <c r="W222" t="s">
        <v>11</v>
      </c>
      <c r="Y222" s="11" t="s">
        <v>577</v>
      </c>
      <c r="Z222" t="s">
        <v>483</v>
      </c>
      <c r="AA222" t="s">
        <v>484</v>
      </c>
      <c r="AB222" t="s">
        <v>483</v>
      </c>
      <c r="AC222" t="s">
        <v>483</v>
      </c>
      <c r="AD222" t="b">
        <v>0</v>
      </c>
      <c r="AE222" s="2"/>
      <c r="AF222" s="2" t="s">
        <v>152</v>
      </c>
      <c r="AG222" s="2" t="s">
        <v>8</v>
      </c>
      <c r="AH222" s="2" t="s">
        <v>272</v>
      </c>
      <c r="AI222" s="2">
        <v>9</v>
      </c>
      <c r="AJ222" s="2" t="s">
        <v>579</v>
      </c>
      <c r="AK222" s="2" t="s">
        <v>578</v>
      </c>
      <c r="AL222" s="2" t="s">
        <v>4</v>
      </c>
      <c r="AM222" s="2"/>
      <c r="AN222" s="2">
        <v>3</v>
      </c>
      <c r="AO222" s="2">
        <v>3</v>
      </c>
      <c r="AP222" s="2" t="s">
        <v>577</v>
      </c>
    </row>
    <row r="223" spans="1:48" x14ac:dyDescent="0.4">
      <c r="A223" t="str">
        <f t="shared" si="105"/>
        <v>|ORI|赤|17|クリーチャー|CIP&amp;br;飛行機械1/1を4体|《[[ピア・ナラーとキラン・ナラー]]》|</v>
      </c>
      <c r="B223" t="s">
        <v>16</v>
      </c>
      <c r="C223" t="s">
        <v>152</v>
      </c>
      <c r="D223">
        <v>1</v>
      </c>
      <c r="E223" t="s">
        <v>16</v>
      </c>
      <c r="F223" t="s">
        <v>8</v>
      </c>
      <c r="G223">
        <v>4</v>
      </c>
      <c r="H223" t="s">
        <v>16</v>
      </c>
      <c r="I223">
        <v>17</v>
      </c>
      <c r="J223" t="s">
        <v>16</v>
      </c>
      <c r="K223">
        <v>6</v>
      </c>
      <c r="L223">
        <v>6</v>
      </c>
      <c r="M223" t="s">
        <v>4</v>
      </c>
      <c r="N223" t="s">
        <v>11</v>
      </c>
      <c r="O223" t="s">
        <v>531</v>
      </c>
      <c r="P223" t="s">
        <v>201</v>
      </c>
      <c r="Q223" t="s">
        <v>505</v>
      </c>
      <c r="R223" t="s">
        <v>11</v>
      </c>
      <c r="S223" t="s">
        <v>32</v>
      </c>
      <c r="T223" t="s">
        <v>576</v>
      </c>
      <c r="V223" t="s">
        <v>12</v>
      </c>
      <c r="W223" t="s">
        <v>11</v>
      </c>
      <c r="Y223" s="11" t="s">
        <v>574</v>
      </c>
      <c r="Z223" t="s">
        <v>483</v>
      </c>
      <c r="AA223" t="s">
        <v>484</v>
      </c>
      <c r="AC223" t="s">
        <v>483</v>
      </c>
      <c r="AD223" t="b">
        <v>0</v>
      </c>
      <c r="AE223" s="2"/>
      <c r="AF223" s="2" t="s">
        <v>152</v>
      </c>
      <c r="AG223" s="2" t="s">
        <v>8</v>
      </c>
      <c r="AH223" s="2" t="s">
        <v>7</v>
      </c>
      <c r="AI223" s="2">
        <v>17</v>
      </c>
      <c r="AJ223" s="2" t="s">
        <v>576</v>
      </c>
      <c r="AK223" s="2" t="s">
        <v>575</v>
      </c>
      <c r="AL223" s="2" t="s">
        <v>4</v>
      </c>
      <c r="AM223" s="2"/>
      <c r="AN223" s="2">
        <v>6</v>
      </c>
      <c r="AO223" s="2">
        <v>6</v>
      </c>
      <c r="AP223" s="2" t="s">
        <v>574</v>
      </c>
    </row>
    <row r="224" spans="1:48" x14ac:dyDescent="0.4">
      <c r="A224" t="str">
        <f t="shared" si="105"/>
        <v>|ORI|無色|25|クリーチャー|任意3マッチ&amp;br;飛行機械1/1|《[[搭載歩行機械]]》|</v>
      </c>
      <c r="B224" t="s">
        <v>16</v>
      </c>
      <c r="C224" t="s">
        <v>152</v>
      </c>
      <c r="D224">
        <v>1</v>
      </c>
      <c r="E224" t="s">
        <v>16</v>
      </c>
      <c r="F224" t="s">
        <v>50</v>
      </c>
      <c r="G224">
        <v>16</v>
      </c>
      <c r="H224" t="s">
        <v>16</v>
      </c>
      <c r="I224">
        <v>25</v>
      </c>
      <c r="J224" t="s">
        <v>16</v>
      </c>
      <c r="K224">
        <v>8</v>
      </c>
      <c r="L224">
        <v>8</v>
      </c>
      <c r="M224" t="s">
        <v>4</v>
      </c>
      <c r="N224" t="s">
        <v>11</v>
      </c>
      <c r="O224" t="s">
        <v>573</v>
      </c>
      <c r="P224" t="s">
        <v>201</v>
      </c>
      <c r="Q224" t="s">
        <v>535</v>
      </c>
      <c r="R224" t="s">
        <v>11</v>
      </c>
      <c r="S224" t="s">
        <v>32</v>
      </c>
      <c r="T224" t="s">
        <v>572</v>
      </c>
      <c r="V224" t="s">
        <v>12</v>
      </c>
      <c r="W224" t="s">
        <v>11</v>
      </c>
      <c r="Y224" s="11" t="s">
        <v>570</v>
      </c>
      <c r="Z224" t="s">
        <v>483</v>
      </c>
      <c r="AA224" t="s">
        <v>484</v>
      </c>
      <c r="AB224" t="s">
        <v>483</v>
      </c>
      <c r="AC224" t="s">
        <v>483</v>
      </c>
      <c r="AD224" t="b">
        <v>0</v>
      </c>
      <c r="AE224" s="2"/>
      <c r="AF224" s="2" t="s">
        <v>152</v>
      </c>
      <c r="AG224" s="2" t="s">
        <v>50</v>
      </c>
      <c r="AH224" s="2" t="s">
        <v>280</v>
      </c>
      <c r="AI224" s="2">
        <v>25</v>
      </c>
      <c r="AJ224" s="2" t="s">
        <v>572</v>
      </c>
      <c r="AK224" s="2" t="s">
        <v>571</v>
      </c>
      <c r="AL224" s="2" t="s">
        <v>4</v>
      </c>
      <c r="AM224" s="2"/>
      <c r="AN224" s="2">
        <v>8</v>
      </c>
      <c r="AO224" s="2">
        <v>8</v>
      </c>
      <c r="AP224" s="2" t="s">
        <v>570</v>
      </c>
    </row>
    <row r="225" spans="1:42" x14ac:dyDescent="0.4">
      <c r="A225" t="str">
        <f t="shared" si="105"/>
        <v>|BFZ|赤|7|クリーチャー|自ターン開始時魔巧時&amp;br;ドラゴン5/5|《[[竜使いののけ者]]》|</v>
      </c>
      <c r="B225" t="s">
        <v>16</v>
      </c>
      <c r="C225" t="s">
        <v>123</v>
      </c>
      <c r="D225">
        <v>2</v>
      </c>
      <c r="E225" t="s">
        <v>16</v>
      </c>
      <c r="F225" t="s">
        <v>8</v>
      </c>
      <c r="G225">
        <v>4</v>
      </c>
      <c r="H225" t="s">
        <v>16</v>
      </c>
      <c r="I225">
        <v>7</v>
      </c>
      <c r="J225" t="s">
        <v>16</v>
      </c>
      <c r="K225">
        <v>1</v>
      </c>
      <c r="L225">
        <v>1</v>
      </c>
      <c r="M225" t="s">
        <v>4</v>
      </c>
      <c r="N225" t="s">
        <v>11</v>
      </c>
      <c r="O225" t="s">
        <v>569</v>
      </c>
      <c r="P225" t="s">
        <v>201</v>
      </c>
      <c r="Q225" t="s">
        <v>568</v>
      </c>
      <c r="R225" t="s">
        <v>11</v>
      </c>
      <c r="S225" t="s">
        <v>32</v>
      </c>
      <c r="T225" t="s">
        <v>567</v>
      </c>
      <c r="V225" t="s">
        <v>12</v>
      </c>
      <c r="W225" t="s">
        <v>11</v>
      </c>
      <c r="Y225" s="11" t="s">
        <v>565</v>
      </c>
      <c r="Z225" t="s">
        <v>483</v>
      </c>
      <c r="AA225" t="s">
        <v>484</v>
      </c>
      <c r="AB225" t="s">
        <v>483</v>
      </c>
      <c r="AC225" t="s">
        <v>483</v>
      </c>
      <c r="AD225" t="b">
        <v>0</v>
      </c>
      <c r="AE225" s="2"/>
      <c r="AF225" s="2" t="s">
        <v>123</v>
      </c>
      <c r="AG225" s="2" t="s">
        <v>8</v>
      </c>
      <c r="AH225" s="2" t="s">
        <v>280</v>
      </c>
      <c r="AI225" s="2">
        <v>7</v>
      </c>
      <c r="AJ225" s="2" t="s">
        <v>567</v>
      </c>
      <c r="AK225" s="2" t="s">
        <v>566</v>
      </c>
      <c r="AL225" s="2" t="s">
        <v>4</v>
      </c>
      <c r="AM225" s="2"/>
      <c r="AN225" s="2">
        <v>1</v>
      </c>
      <c r="AO225" s="2">
        <v>1</v>
      </c>
      <c r="AP225" s="2" t="s">
        <v>565</v>
      </c>
    </row>
    <row r="226" spans="1:42" x14ac:dyDescent="0.4">
      <c r="A226" t="str">
        <f t="shared" si="105"/>
        <v>|OGW|白|17|クリーチャー|CIP時敵軍3体なら&amp;br;天使4/4|《[[保護者、リンヴァーラ]]》|</v>
      </c>
      <c r="B226" t="s">
        <v>16</v>
      </c>
      <c r="C226" t="s">
        <v>119</v>
      </c>
      <c r="D226">
        <v>3</v>
      </c>
      <c r="E226" t="s">
        <v>16</v>
      </c>
      <c r="F226" t="s">
        <v>37</v>
      </c>
      <c r="G226">
        <v>1</v>
      </c>
      <c r="H226" t="s">
        <v>16</v>
      </c>
      <c r="I226">
        <v>17</v>
      </c>
      <c r="J226" t="s">
        <v>16</v>
      </c>
      <c r="K226">
        <v>8</v>
      </c>
      <c r="L226">
        <v>8</v>
      </c>
      <c r="M226" t="s">
        <v>4</v>
      </c>
      <c r="N226" t="s">
        <v>11</v>
      </c>
      <c r="O226" t="s">
        <v>564</v>
      </c>
      <c r="P226" t="s">
        <v>201</v>
      </c>
      <c r="Q226" t="s">
        <v>510</v>
      </c>
      <c r="R226" t="s">
        <v>11</v>
      </c>
      <c r="S226" t="s">
        <v>32</v>
      </c>
      <c r="T226" t="s">
        <v>118</v>
      </c>
      <c r="V226" t="s">
        <v>12</v>
      </c>
      <c r="W226" t="s">
        <v>11</v>
      </c>
      <c r="Y226" s="11" t="s">
        <v>117</v>
      </c>
      <c r="Z226" t="s">
        <v>551</v>
      </c>
      <c r="AA226" t="s">
        <v>484</v>
      </c>
      <c r="AB226" t="s">
        <v>483</v>
      </c>
      <c r="AD226" t="b">
        <v>0</v>
      </c>
      <c r="AE226" s="2"/>
      <c r="AF226" s="2" t="s">
        <v>119</v>
      </c>
      <c r="AG226" s="2" t="s">
        <v>37</v>
      </c>
      <c r="AH226" s="2" t="s">
        <v>280</v>
      </c>
      <c r="AI226" s="2">
        <v>17</v>
      </c>
      <c r="AJ226" s="2" t="s">
        <v>118</v>
      </c>
      <c r="AK226" s="2" t="s">
        <v>563</v>
      </c>
      <c r="AL226" s="2" t="s">
        <v>4</v>
      </c>
      <c r="AM226" s="2"/>
      <c r="AN226" s="2">
        <v>8</v>
      </c>
      <c r="AO226" s="2">
        <v>8</v>
      </c>
      <c r="AP226" s="2" t="s">
        <v>117</v>
      </c>
    </row>
    <row r="227" spans="1:42" x14ac:dyDescent="0.4">
      <c r="A227" t="str">
        <f t="shared" si="105"/>
        <v>|SOI|白|7|クリーチャー|死亡誘発&amp;br;スピリット1/1|《[[不屈の聖戦士]]》|</v>
      </c>
      <c r="B227" t="s">
        <v>16</v>
      </c>
      <c r="C227" t="s">
        <v>87</v>
      </c>
      <c r="D227">
        <v>4</v>
      </c>
      <c r="E227" t="s">
        <v>16</v>
      </c>
      <c r="F227" t="s">
        <v>37</v>
      </c>
      <c r="G227">
        <v>1</v>
      </c>
      <c r="H227" t="s">
        <v>16</v>
      </c>
      <c r="I227">
        <v>7</v>
      </c>
      <c r="J227" t="s">
        <v>16</v>
      </c>
      <c r="K227">
        <v>2</v>
      </c>
      <c r="L227">
        <v>1</v>
      </c>
      <c r="M227" t="s">
        <v>4</v>
      </c>
      <c r="N227" t="s">
        <v>11</v>
      </c>
      <c r="O227" t="s">
        <v>557</v>
      </c>
      <c r="P227" t="s">
        <v>201</v>
      </c>
      <c r="Q227" t="s">
        <v>495</v>
      </c>
      <c r="R227" t="s">
        <v>11</v>
      </c>
      <c r="S227" t="s">
        <v>32</v>
      </c>
      <c r="T227" t="s">
        <v>115</v>
      </c>
      <c r="V227" t="s">
        <v>12</v>
      </c>
      <c r="W227" t="s">
        <v>11</v>
      </c>
      <c r="Y227" s="11" t="s">
        <v>114</v>
      </c>
      <c r="Z227" t="s">
        <v>483</v>
      </c>
      <c r="AA227" t="s">
        <v>484</v>
      </c>
      <c r="AB227" t="s">
        <v>483</v>
      </c>
      <c r="AC227" t="s">
        <v>483</v>
      </c>
      <c r="AD227" t="b">
        <v>0</v>
      </c>
      <c r="AE227" s="2"/>
      <c r="AF227" s="2" t="s">
        <v>87</v>
      </c>
      <c r="AG227" s="2" t="s">
        <v>37</v>
      </c>
      <c r="AH227" s="2" t="s">
        <v>276</v>
      </c>
      <c r="AI227" s="2">
        <v>7</v>
      </c>
      <c r="AJ227" s="2" t="s">
        <v>115</v>
      </c>
      <c r="AK227" s="2" t="s">
        <v>562</v>
      </c>
      <c r="AL227" s="2" t="s">
        <v>4</v>
      </c>
      <c r="AM227" s="2"/>
      <c r="AN227" s="2">
        <v>2</v>
      </c>
      <c r="AO227" s="2">
        <v>1</v>
      </c>
      <c r="AP227" s="2" t="s">
        <v>114</v>
      </c>
    </row>
    <row r="228" spans="1:42" x14ac:dyDescent="0.4">
      <c r="A228" t="str">
        <f t="shared" si="105"/>
        <v>|SOI|白|7|クリーチャー|CIP時自スピリット死亡なら&amp;br;スピリット1/1|《[[眠れぬ者の使者]]》|</v>
      </c>
      <c r="B228" t="s">
        <v>16</v>
      </c>
      <c r="C228" t="s">
        <v>87</v>
      </c>
      <c r="D228">
        <v>4</v>
      </c>
      <c r="E228" t="s">
        <v>16</v>
      </c>
      <c r="F228" t="s">
        <v>37</v>
      </c>
      <c r="G228">
        <v>1</v>
      </c>
      <c r="H228" t="s">
        <v>16</v>
      </c>
      <c r="I228">
        <v>7</v>
      </c>
      <c r="J228" t="s">
        <v>16</v>
      </c>
      <c r="K228">
        <v>1</v>
      </c>
      <c r="L228">
        <v>2</v>
      </c>
      <c r="M228" t="s">
        <v>4</v>
      </c>
      <c r="N228" t="s">
        <v>11</v>
      </c>
      <c r="O228" t="s">
        <v>561</v>
      </c>
      <c r="P228" t="s">
        <v>201</v>
      </c>
      <c r="Q228" t="s">
        <v>495</v>
      </c>
      <c r="R228" t="s">
        <v>11</v>
      </c>
      <c r="S228" t="s">
        <v>32</v>
      </c>
      <c r="T228" t="s">
        <v>560</v>
      </c>
      <c r="V228" t="s">
        <v>12</v>
      </c>
      <c r="W228" t="s">
        <v>11</v>
      </c>
      <c r="Y228" s="11" t="s">
        <v>558</v>
      </c>
      <c r="Z228" t="s">
        <v>551</v>
      </c>
      <c r="AA228" t="s">
        <v>484</v>
      </c>
      <c r="AB228" t="s">
        <v>483</v>
      </c>
      <c r="AC228" t="s">
        <v>483</v>
      </c>
      <c r="AD228" t="b">
        <v>0</v>
      </c>
      <c r="AE228" s="2"/>
      <c r="AF228" s="2" t="s">
        <v>87</v>
      </c>
      <c r="AG228" s="2" t="s">
        <v>37</v>
      </c>
      <c r="AH228" s="2" t="s">
        <v>276</v>
      </c>
      <c r="AI228" s="2">
        <v>7</v>
      </c>
      <c r="AJ228" s="2" t="s">
        <v>560</v>
      </c>
      <c r="AK228" s="2" t="s">
        <v>559</v>
      </c>
      <c r="AL228" s="2" t="s">
        <v>4</v>
      </c>
      <c r="AM228" s="2"/>
      <c r="AN228" s="2">
        <v>1</v>
      </c>
      <c r="AO228" s="2">
        <v>2</v>
      </c>
      <c r="AP228" s="2" t="s">
        <v>558</v>
      </c>
    </row>
    <row r="229" spans="1:42" x14ac:dyDescent="0.4">
      <c r="A229" t="str">
        <f t="shared" si="105"/>
        <v>|SOI|白|10|クリーチャー|死亡誘発&amp;br;スピリット1/1|《[[近野の司祭]]》|</v>
      </c>
      <c r="B229" t="s">
        <v>16</v>
      </c>
      <c r="C229" t="s">
        <v>87</v>
      </c>
      <c r="D229">
        <v>4</v>
      </c>
      <c r="E229" t="s">
        <v>16</v>
      </c>
      <c r="F229" t="s">
        <v>37</v>
      </c>
      <c r="G229">
        <v>1</v>
      </c>
      <c r="H229" t="s">
        <v>16</v>
      </c>
      <c r="I229">
        <v>10</v>
      </c>
      <c r="J229" t="s">
        <v>16</v>
      </c>
      <c r="K229">
        <v>3</v>
      </c>
      <c r="L229">
        <v>1</v>
      </c>
      <c r="M229" t="s">
        <v>4</v>
      </c>
      <c r="N229" t="s">
        <v>11</v>
      </c>
      <c r="O229" t="s">
        <v>557</v>
      </c>
      <c r="P229" t="s">
        <v>201</v>
      </c>
      <c r="Q229" t="s">
        <v>495</v>
      </c>
      <c r="R229" t="s">
        <v>11</v>
      </c>
      <c r="S229" t="s">
        <v>32</v>
      </c>
      <c r="T229" t="s">
        <v>110</v>
      </c>
      <c r="V229" t="s">
        <v>12</v>
      </c>
      <c r="W229" t="s">
        <v>11</v>
      </c>
      <c r="Y229" s="11" t="s">
        <v>109</v>
      </c>
      <c r="Z229" t="s">
        <v>483</v>
      </c>
      <c r="AA229" t="s">
        <v>484</v>
      </c>
      <c r="AB229" t="s">
        <v>483</v>
      </c>
      <c r="AC229" t="s">
        <v>483</v>
      </c>
      <c r="AD229" t="b">
        <v>0</v>
      </c>
      <c r="AE229" s="2"/>
      <c r="AF229" s="2" t="s">
        <v>87</v>
      </c>
      <c r="AG229" s="2" t="s">
        <v>37</v>
      </c>
      <c r="AH229" s="2" t="s">
        <v>272</v>
      </c>
      <c r="AI229" s="2">
        <v>10</v>
      </c>
      <c r="AJ229" s="2" t="s">
        <v>110</v>
      </c>
      <c r="AK229" s="2" t="s">
        <v>556</v>
      </c>
      <c r="AL229" s="2" t="s">
        <v>4</v>
      </c>
      <c r="AM229" s="2"/>
      <c r="AN229" s="2">
        <v>3</v>
      </c>
      <c r="AO229" s="2">
        <v>1</v>
      </c>
      <c r="AP229" s="2" t="s">
        <v>109</v>
      </c>
    </row>
    <row r="230" spans="1:42" x14ac:dyDescent="0.4">
      <c r="A230" t="str">
        <f t="shared" si="105"/>
        <v>|SOI|白|13|クリーチャー|起動&amp;br;スピリット1/1|《[[ドラグスコルの騎兵]]》|</v>
      </c>
      <c r="B230" t="s">
        <v>16</v>
      </c>
      <c r="C230" t="s">
        <v>87</v>
      </c>
      <c r="D230">
        <v>4</v>
      </c>
      <c r="E230" t="s">
        <v>16</v>
      </c>
      <c r="F230" t="s">
        <v>37</v>
      </c>
      <c r="G230">
        <v>1</v>
      </c>
      <c r="H230" t="s">
        <v>16</v>
      </c>
      <c r="I230">
        <v>13</v>
      </c>
      <c r="J230" t="s">
        <v>16</v>
      </c>
      <c r="K230">
        <v>6</v>
      </c>
      <c r="L230">
        <v>6</v>
      </c>
      <c r="M230" t="s">
        <v>4</v>
      </c>
      <c r="N230" t="s">
        <v>11</v>
      </c>
      <c r="O230" t="s">
        <v>544</v>
      </c>
      <c r="P230" t="s">
        <v>201</v>
      </c>
      <c r="Q230" t="s">
        <v>495</v>
      </c>
      <c r="R230" t="s">
        <v>11</v>
      </c>
      <c r="S230" t="s">
        <v>32</v>
      </c>
      <c r="T230" t="s">
        <v>108</v>
      </c>
      <c r="V230" t="s">
        <v>12</v>
      </c>
      <c r="W230" t="s">
        <v>11</v>
      </c>
      <c r="Y230" s="11" t="s">
        <v>107</v>
      </c>
      <c r="Z230" t="s">
        <v>551</v>
      </c>
      <c r="AA230" t="s">
        <v>484</v>
      </c>
      <c r="AB230" t="s">
        <v>483</v>
      </c>
      <c r="AD230" t="b">
        <v>0</v>
      </c>
      <c r="AE230" s="2"/>
      <c r="AF230" s="2" t="s">
        <v>87</v>
      </c>
      <c r="AG230" s="2" t="s">
        <v>37</v>
      </c>
      <c r="AH230" s="2" t="s">
        <v>7</v>
      </c>
      <c r="AI230" s="2">
        <v>13</v>
      </c>
      <c r="AJ230" s="2" t="s">
        <v>108</v>
      </c>
      <c r="AK230" s="2" t="s">
        <v>555</v>
      </c>
      <c r="AL230" s="2" t="s">
        <v>4</v>
      </c>
      <c r="AM230" s="2"/>
      <c r="AN230" s="2">
        <v>6</v>
      </c>
      <c r="AO230" s="2">
        <v>6</v>
      </c>
      <c r="AP230" s="2" t="s">
        <v>107</v>
      </c>
    </row>
    <row r="231" spans="1:42" x14ac:dyDescent="0.4">
      <c r="A231" t="str">
        <f t="shared" si="105"/>
        <v>|KLD|白|15|クリーチャー|起動&amp;br;飛行機械1/1を2体|《[[小物作りの達人]]》|</v>
      </c>
      <c r="B231" t="s">
        <v>16</v>
      </c>
      <c r="C231" t="s">
        <v>51</v>
      </c>
      <c r="D231">
        <v>6</v>
      </c>
      <c r="E231" t="s">
        <v>16</v>
      </c>
      <c r="F231" t="s">
        <v>37</v>
      </c>
      <c r="G231">
        <v>1</v>
      </c>
      <c r="H231" t="s">
        <v>16</v>
      </c>
      <c r="I231">
        <v>15</v>
      </c>
      <c r="J231" t="s">
        <v>16</v>
      </c>
      <c r="K231">
        <v>6</v>
      </c>
      <c r="L231">
        <v>5</v>
      </c>
      <c r="M231" t="s">
        <v>4</v>
      </c>
      <c r="N231" t="s">
        <v>11</v>
      </c>
      <c r="O231" t="s">
        <v>544</v>
      </c>
      <c r="P231" t="s">
        <v>201</v>
      </c>
      <c r="Q231" t="s">
        <v>490</v>
      </c>
      <c r="R231" t="s">
        <v>11</v>
      </c>
      <c r="S231" t="s">
        <v>32</v>
      </c>
      <c r="T231" t="s">
        <v>554</v>
      </c>
      <c r="V231" t="s">
        <v>12</v>
      </c>
      <c r="W231" t="s">
        <v>11</v>
      </c>
      <c r="Y231" s="11" t="s">
        <v>552</v>
      </c>
      <c r="Z231" t="s">
        <v>483</v>
      </c>
      <c r="AA231" t="s">
        <v>484</v>
      </c>
      <c r="AB231" t="s">
        <v>483</v>
      </c>
      <c r="AC231" t="s">
        <v>483</v>
      </c>
      <c r="AD231" t="b">
        <v>0</v>
      </c>
      <c r="AE231" s="2"/>
      <c r="AF231" s="2" t="s">
        <v>51</v>
      </c>
      <c r="AG231" s="2" t="s">
        <v>37</v>
      </c>
      <c r="AH231" s="2" t="s">
        <v>7</v>
      </c>
      <c r="AI231" s="2">
        <v>15</v>
      </c>
      <c r="AJ231" s="2" t="s">
        <v>554</v>
      </c>
      <c r="AK231" s="2" t="s">
        <v>553</v>
      </c>
      <c r="AL231" s="2" t="s">
        <v>4</v>
      </c>
      <c r="AM231" s="2"/>
      <c r="AN231" s="2">
        <v>6</v>
      </c>
      <c r="AO231" s="2">
        <v>5</v>
      </c>
      <c r="AP231" s="2" t="s">
        <v>552</v>
      </c>
    </row>
    <row r="232" spans="1:42" x14ac:dyDescent="0.4">
      <c r="A232" t="str">
        <f t="shared" si="105"/>
        <v>|KLD|青|10|クリーチャー|CIP&amp;br;飛行機械1/1を2体|《[[試験飛行士]]》|</v>
      </c>
      <c r="B232" t="s">
        <v>16</v>
      </c>
      <c r="C232" t="s">
        <v>51</v>
      </c>
      <c r="D232">
        <v>6</v>
      </c>
      <c r="E232" t="s">
        <v>16</v>
      </c>
      <c r="F232" t="s">
        <v>42</v>
      </c>
      <c r="G232">
        <v>2</v>
      </c>
      <c r="H232" t="s">
        <v>16</v>
      </c>
      <c r="I232">
        <v>10</v>
      </c>
      <c r="J232" t="s">
        <v>16</v>
      </c>
      <c r="K232">
        <v>3</v>
      </c>
      <c r="L232">
        <v>5</v>
      </c>
      <c r="M232" t="s">
        <v>4</v>
      </c>
      <c r="N232" t="s">
        <v>11</v>
      </c>
      <c r="O232" t="s">
        <v>531</v>
      </c>
      <c r="P232" t="s">
        <v>201</v>
      </c>
      <c r="Q232" t="s">
        <v>490</v>
      </c>
      <c r="R232" t="s">
        <v>11</v>
      </c>
      <c r="S232" t="s">
        <v>32</v>
      </c>
      <c r="T232" t="s">
        <v>550</v>
      </c>
      <c r="V232" t="s">
        <v>12</v>
      </c>
      <c r="W232" t="s">
        <v>11</v>
      </c>
      <c r="Y232" s="11" t="s">
        <v>548</v>
      </c>
      <c r="Z232" t="s">
        <v>551</v>
      </c>
      <c r="AA232" t="s">
        <v>484</v>
      </c>
      <c r="AB232" t="s">
        <v>483</v>
      </c>
      <c r="AC232" t="s">
        <v>483</v>
      </c>
      <c r="AD232" t="b">
        <v>0</v>
      </c>
      <c r="AE232" s="2"/>
      <c r="AF232" s="2" t="s">
        <v>51</v>
      </c>
      <c r="AG232" s="2" t="s">
        <v>42</v>
      </c>
      <c r="AH232" s="2" t="s">
        <v>272</v>
      </c>
      <c r="AI232" s="2">
        <v>10</v>
      </c>
      <c r="AJ232" s="2" t="s">
        <v>550</v>
      </c>
      <c r="AK232" s="2" t="s">
        <v>549</v>
      </c>
      <c r="AL232" s="2" t="s">
        <v>4</v>
      </c>
      <c r="AM232" s="2"/>
      <c r="AN232" s="2">
        <v>3</v>
      </c>
      <c r="AO232" s="2">
        <v>5</v>
      </c>
      <c r="AP232" s="2" t="s">
        <v>548</v>
      </c>
    </row>
    <row r="233" spans="1:42" x14ac:dyDescent="0.4">
      <c r="A233" t="str">
        <f t="shared" si="105"/>
        <v>|KLD|赤|14|クリーチャー|起動&amp;br;飛行機械1/1|《[[ピア・ナラー]]》|</v>
      </c>
      <c r="B233" t="s">
        <v>16</v>
      </c>
      <c r="C233" t="s">
        <v>51</v>
      </c>
      <c r="D233">
        <v>6</v>
      </c>
      <c r="E233" t="s">
        <v>16</v>
      </c>
      <c r="F233" t="s">
        <v>8</v>
      </c>
      <c r="G233">
        <v>4</v>
      </c>
      <c r="H233" t="s">
        <v>16</v>
      </c>
      <c r="I233">
        <v>14</v>
      </c>
      <c r="J233" t="s">
        <v>16</v>
      </c>
      <c r="K233">
        <v>4</v>
      </c>
      <c r="L233">
        <v>4</v>
      </c>
      <c r="M233" t="s">
        <v>4</v>
      </c>
      <c r="N233" t="s">
        <v>11</v>
      </c>
      <c r="O233" t="s">
        <v>544</v>
      </c>
      <c r="P233" t="s">
        <v>201</v>
      </c>
      <c r="Q233" t="s">
        <v>535</v>
      </c>
      <c r="R233" t="s">
        <v>11</v>
      </c>
      <c r="S233" t="s">
        <v>32</v>
      </c>
      <c r="T233" t="s">
        <v>547</v>
      </c>
      <c r="V233" t="s">
        <v>12</v>
      </c>
      <c r="W233" t="s">
        <v>11</v>
      </c>
      <c r="Y233" s="11" t="s">
        <v>545</v>
      </c>
      <c r="Z233" t="s">
        <v>483</v>
      </c>
      <c r="AA233" t="s">
        <v>484</v>
      </c>
      <c r="AB233" t="s">
        <v>483</v>
      </c>
      <c r="AC233" t="s">
        <v>483</v>
      </c>
      <c r="AD233" t="b">
        <v>0</v>
      </c>
      <c r="AE233" s="2"/>
      <c r="AF233" s="2" t="s">
        <v>51</v>
      </c>
      <c r="AG233" s="2" t="s">
        <v>8</v>
      </c>
      <c r="AH233" s="2" t="s">
        <v>280</v>
      </c>
      <c r="AI233" s="2">
        <v>14</v>
      </c>
      <c r="AJ233" s="2" t="s">
        <v>547</v>
      </c>
      <c r="AK233" s="2" t="s">
        <v>546</v>
      </c>
      <c r="AL233" s="2" t="s">
        <v>4</v>
      </c>
      <c r="AM233" s="2"/>
      <c r="AN233" s="2">
        <v>4</v>
      </c>
      <c r="AO233" s="2">
        <v>4</v>
      </c>
      <c r="AP233" s="2" t="s">
        <v>545</v>
      </c>
    </row>
    <row r="234" spans="1:42" x14ac:dyDescent="0.4">
      <c r="A234" t="str">
        <f t="shared" si="105"/>
        <v>|KLD|緑|7|クリーチャー|起動&amp;br;飛行機械1/1|《[[造命の賢者、オビア・パースリー]]》|</v>
      </c>
      <c r="B234" t="s">
        <v>16</v>
      </c>
      <c r="C234" t="s">
        <v>51</v>
      </c>
      <c r="D234">
        <v>6</v>
      </c>
      <c r="E234" t="s">
        <v>16</v>
      </c>
      <c r="F234" t="s">
        <v>58</v>
      </c>
      <c r="G234">
        <v>5</v>
      </c>
      <c r="H234" t="s">
        <v>16</v>
      </c>
      <c r="I234">
        <v>7</v>
      </c>
      <c r="J234" t="s">
        <v>16</v>
      </c>
      <c r="K234">
        <v>2</v>
      </c>
      <c r="L234">
        <v>2</v>
      </c>
      <c r="M234" t="s">
        <v>4</v>
      </c>
      <c r="N234" t="s">
        <v>11</v>
      </c>
      <c r="O234" t="s">
        <v>544</v>
      </c>
      <c r="P234" t="s">
        <v>201</v>
      </c>
      <c r="Q234" t="s">
        <v>535</v>
      </c>
      <c r="R234" t="s">
        <v>11</v>
      </c>
      <c r="S234" t="s">
        <v>32</v>
      </c>
      <c r="T234" t="s">
        <v>543</v>
      </c>
      <c r="V234" t="s">
        <v>12</v>
      </c>
      <c r="W234" t="s">
        <v>11</v>
      </c>
      <c r="Y234" s="11" t="s">
        <v>541</v>
      </c>
      <c r="Z234" t="s">
        <v>483</v>
      </c>
      <c r="AA234" t="s">
        <v>484</v>
      </c>
      <c r="AB234" t="s">
        <v>483</v>
      </c>
      <c r="AC234" t="s">
        <v>483</v>
      </c>
      <c r="AD234" t="b">
        <v>0</v>
      </c>
      <c r="AE234" s="2"/>
      <c r="AF234" s="2" t="s">
        <v>51</v>
      </c>
      <c r="AG234" s="2" t="s">
        <v>58</v>
      </c>
      <c r="AH234" s="2" t="s">
        <v>280</v>
      </c>
      <c r="AI234" s="2">
        <v>7</v>
      </c>
      <c r="AJ234" s="2" t="s">
        <v>543</v>
      </c>
      <c r="AK234" s="2" t="s">
        <v>542</v>
      </c>
      <c r="AL234" s="2" t="s">
        <v>4</v>
      </c>
      <c r="AM234" s="2"/>
      <c r="AN234" s="2">
        <v>2</v>
      </c>
      <c r="AO234" s="2">
        <v>2</v>
      </c>
      <c r="AP234" s="2" t="s">
        <v>541</v>
      </c>
    </row>
    <row r="235" spans="1:42" x14ac:dyDescent="0.4">
      <c r="A235" t="str">
        <f t="shared" si="105"/>
        <v>|KLD|青赤|11|クリーチャー|超過2&amp;br;飛行機械1/1|《[[つむじ風の巨匠]]》|</v>
      </c>
      <c r="B235" t="s">
        <v>16</v>
      </c>
      <c r="C235" t="s">
        <v>51</v>
      </c>
      <c r="D235">
        <v>6</v>
      </c>
      <c r="E235" t="s">
        <v>16</v>
      </c>
      <c r="F235" t="s">
        <v>178</v>
      </c>
      <c r="G235">
        <v>12</v>
      </c>
      <c r="H235" t="s">
        <v>16</v>
      </c>
      <c r="I235">
        <v>11</v>
      </c>
      <c r="J235" t="s">
        <v>16</v>
      </c>
      <c r="K235">
        <v>3</v>
      </c>
      <c r="L235">
        <v>4</v>
      </c>
      <c r="M235" t="s">
        <v>4</v>
      </c>
      <c r="N235" t="s">
        <v>11</v>
      </c>
      <c r="O235" t="s">
        <v>540</v>
      </c>
      <c r="P235" t="s">
        <v>201</v>
      </c>
      <c r="Q235" t="s">
        <v>535</v>
      </c>
      <c r="R235" t="s">
        <v>11</v>
      </c>
      <c r="S235" t="s">
        <v>32</v>
      </c>
      <c r="T235" t="s">
        <v>539</v>
      </c>
      <c r="V235" t="s">
        <v>12</v>
      </c>
      <c r="W235" t="s">
        <v>11</v>
      </c>
      <c r="Y235" s="11" t="s">
        <v>537</v>
      </c>
      <c r="Z235" t="s">
        <v>483</v>
      </c>
      <c r="AA235" t="s">
        <v>484</v>
      </c>
      <c r="AB235" t="s">
        <v>483</v>
      </c>
      <c r="AC235" t="s">
        <v>483</v>
      </c>
      <c r="AD235" t="b">
        <v>0</v>
      </c>
      <c r="AE235" s="2"/>
      <c r="AF235" s="2" t="s">
        <v>51</v>
      </c>
      <c r="AG235" s="2" t="s">
        <v>178</v>
      </c>
      <c r="AH235" s="2" t="s">
        <v>272</v>
      </c>
      <c r="AI235" s="2">
        <v>11</v>
      </c>
      <c r="AJ235" s="2" t="s">
        <v>539</v>
      </c>
      <c r="AK235" s="2" t="s">
        <v>538</v>
      </c>
      <c r="AL235" s="2" t="s">
        <v>4</v>
      </c>
      <c r="AM235" s="2"/>
      <c r="AN235" s="2">
        <v>3</v>
      </c>
      <c r="AO235" s="2">
        <v>4</v>
      </c>
      <c r="AP235" s="2" t="s">
        <v>537</v>
      </c>
    </row>
    <row r="236" spans="1:42" x14ac:dyDescent="0.4">
      <c r="A236" t="str">
        <f t="shared" si="105"/>
        <v>|AER|黒|10|クリーチャー|サポート破壊誘発&amp;br;飛行機械1/1|《[[枉惑な調達者]]》|</v>
      </c>
      <c r="B236" t="s">
        <v>16</v>
      </c>
      <c r="C236" t="s">
        <v>46</v>
      </c>
      <c r="D236">
        <v>7</v>
      </c>
      <c r="E236" t="s">
        <v>16</v>
      </c>
      <c r="F236" t="s">
        <v>40</v>
      </c>
      <c r="G236">
        <v>3</v>
      </c>
      <c r="H236" t="s">
        <v>16</v>
      </c>
      <c r="I236">
        <v>10</v>
      </c>
      <c r="J236" t="s">
        <v>16</v>
      </c>
      <c r="K236">
        <v>4</v>
      </c>
      <c r="L236">
        <v>4</v>
      </c>
      <c r="M236" t="s">
        <v>4</v>
      </c>
      <c r="N236" t="s">
        <v>11</v>
      </c>
      <c r="O236" t="s">
        <v>536</v>
      </c>
      <c r="P236" t="s">
        <v>201</v>
      </c>
      <c r="Q236" t="s">
        <v>535</v>
      </c>
      <c r="R236" t="s">
        <v>11</v>
      </c>
      <c r="S236" t="s">
        <v>32</v>
      </c>
      <c r="T236" t="s">
        <v>534</v>
      </c>
      <c r="V236" t="s">
        <v>12</v>
      </c>
      <c r="W236" t="s">
        <v>11</v>
      </c>
      <c r="Y236" s="11" t="s">
        <v>532</v>
      </c>
      <c r="Z236" t="s">
        <v>483</v>
      </c>
      <c r="AA236" t="s">
        <v>484</v>
      </c>
      <c r="AB236" t="s">
        <v>483</v>
      </c>
      <c r="AC236" t="s">
        <v>483</v>
      </c>
      <c r="AD236" t="b">
        <v>0</v>
      </c>
      <c r="AE236" s="2"/>
      <c r="AF236" s="2" t="s">
        <v>46</v>
      </c>
      <c r="AG236" s="2" t="s">
        <v>40</v>
      </c>
      <c r="AH236" s="2" t="s">
        <v>272</v>
      </c>
      <c r="AI236" s="2">
        <v>10</v>
      </c>
      <c r="AJ236" s="2" t="s">
        <v>534</v>
      </c>
      <c r="AK236" s="2" t="s">
        <v>533</v>
      </c>
      <c r="AL236" s="2" t="s">
        <v>4</v>
      </c>
      <c r="AM236" s="2"/>
      <c r="AN236" s="2">
        <v>4</v>
      </c>
      <c r="AO236" s="2">
        <v>4</v>
      </c>
      <c r="AP236" s="2" t="s">
        <v>532</v>
      </c>
    </row>
    <row r="237" spans="1:42" x14ac:dyDescent="0.4">
      <c r="A237" t="str">
        <f t="shared" si="105"/>
        <v>|AER|青赤|6|クリーチャー|CIP&amp;br;飛行機械1/1を2体|《[[異端の飛行機械職人]]》|</v>
      </c>
      <c r="B237" t="s">
        <v>16</v>
      </c>
      <c r="C237" t="s">
        <v>46</v>
      </c>
      <c r="D237">
        <v>7</v>
      </c>
      <c r="E237" t="s">
        <v>16</v>
      </c>
      <c r="F237" t="s">
        <v>178</v>
      </c>
      <c r="G237">
        <v>12</v>
      </c>
      <c r="H237" t="s">
        <v>16</v>
      </c>
      <c r="I237">
        <v>6</v>
      </c>
      <c r="J237" t="s">
        <v>16</v>
      </c>
      <c r="K237">
        <v>2</v>
      </c>
      <c r="L237">
        <v>2</v>
      </c>
      <c r="M237" t="s">
        <v>4</v>
      </c>
      <c r="N237" t="s">
        <v>11</v>
      </c>
      <c r="O237" t="s">
        <v>531</v>
      </c>
      <c r="P237" t="s">
        <v>201</v>
      </c>
      <c r="Q237" t="s">
        <v>490</v>
      </c>
      <c r="R237" t="s">
        <v>11</v>
      </c>
      <c r="S237" t="s">
        <v>32</v>
      </c>
      <c r="T237" t="s">
        <v>530</v>
      </c>
      <c r="V237" t="s">
        <v>12</v>
      </c>
      <c r="W237" t="s">
        <v>11</v>
      </c>
      <c r="Y237" s="11" t="s">
        <v>528</v>
      </c>
      <c r="Z237" t="s">
        <v>483</v>
      </c>
      <c r="AA237" t="s">
        <v>484</v>
      </c>
      <c r="AB237" t="s">
        <v>483</v>
      </c>
      <c r="AC237" t="s">
        <v>483</v>
      </c>
      <c r="AD237" t="b">
        <v>0</v>
      </c>
      <c r="AE237" s="2"/>
      <c r="AF237" s="2" t="s">
        <v>46</v>
      </c>
      <c r="AG237" s="2" t="s">
        <v>178</v>
      </c>
      <c r="AH237" s="2" t="s">
        <v>272</v>
      </c>
      <c r="AI237" s="2">
        <v>6</v>
      </c>
      <c r="AJ237" s="2" t="s">
        <v>530</v>
      </c>
      <c r="AK237" s="2" t="s">
        <v>529</v>
      </c>
      <c r="AL237" s="2" t="s">
        <v>4</v>
      </c>
      <c r="AM237" s="2"/>
      <c r="AN237" s="2">
        <v>2</v>
      </c>
      <c r="AO237" s="2">
        <v>2</v>
      </c>
      <c r="AP237" s="2" t="s">
        <v>528</v>
      </c>
    </row>
    <row r="238" spans="1:42" x14ac:dyDescent="0.4">
      <c r="A238" t="str">
        <f t="shared" si="105"/>
        <v>|ORI|無色|11|呪文|詠唱時&amp;br;飛行機械1/1を4体|《[[領事の鋳造所]]》|</v>
      </c>
      <c r="B238" t="s">
        <v>16</v>
      </c>
      <c r="C238" t="s">
        <v>152</v>
      </c>
      <c r="D238">
        <v>1</v>
      </c>
      <c r="E238" t="s">
        <v>16</v>
      </c>
      <c r="F238" t="s">
        <v>50</v>
      </c>
      <c r="G238">
        <v>16</v>
      </c>
      <c r="H238" t="s">
        <v>16</v>
      </c>
      <c r="I238">
        <v>11</v>
      </c>
      <c r="J238" t="s">
        <v>16</v>
      </c>
      <c r="K238">
        <v>0</v>
      </c>
      <c r="L238">
        <v>0</v>
      </c>
      <c r="M238" t="s">
        <v>192</v>
      </c>
      <c r="N238" t="s">
        <v>11</v>
      </c>
      <c r="O238" t="s">
        <v>516</v>
      </c>
      <c r="P238" t="s">
        <v>201</v>
      </c>
      <c r="Q238" t="s">
        <v>505</v>
      </c>
      <c r="R238" t="s">
        <v>11</v>
      </c>
      <c r="S238" t="s">
        <v>32</v>
      </c>
      <c r="T238" t="s">
        <v>527</v>
      </c>
      <c r="V238" t="s">
        <v>12</v>
      </c>
      <c r="W238" t="s">
        <v>11</v>
      </c>
      <c r="Y238" s="11" t="s">
        <v>525</v>
      </c>
      <c r="AA238" t="s">
        <v>484</v>
      </c>
      <c r="AB238" t="s">
        <v>483</v>
      </c>
      <c r="AC238" t="s">
        <v>483</v>
      </c>
      <c r="AD238" t="b">
        <v>0</v>
      </c>
      <c r="AE238" s="2"/>
      <c r="AF238" s="2" t="s">
        <v>152</v>
      </c>
      <c r="AG238" s="2" t="s">
        <v>50</v>
      </c>
      <c r="AH238" s="2" t="s">
        <v>272</v>
      </c>
      <c r="AI238" s="2">
        <v>11</v>
      </c>
      <c r="AJ238" s="2" t="s">
        <v>527</v>
      </c>
      <c r="AK238" s="2" t="s">
        <v>526</v>
      </c>
      <c r="AL238" s="2" t="s">
        <v>192</v>
      </c>
      <c r="AM238" s="2"/>
      <c r="AN238" s="2"/>
      <c r="AO238" s="2"/>
      <c r="AP238" s="2" t="s">
        <v>525</v>
      </c>
    </row>
    <row r="239" spans="1:42" x14ac:dyDescent="0.4">
      <c r="A239" t="str">
        <f t="shared" si="105"/>
        <v>|SOI|白|3|呪文|詠唱時&amp;br;スピリット1/1を2体|《[[忘られじ]]》|</v>
      </c>
      <c r="B239" t="s">
        <v>16</v>
      </c>
      <c r="C239" t="s">
        <v>87</v>
      </c>
      <c r="D239">
        <v>4</v>
      </c>
      <c r="E239" t="s">
        <v>16</v>
      </c>
      <c r="F239" t="s">
        <v>37</v>
      </c>
      <c r="G239">
        <v>1</v>
      </c>
      <c r="H239" t="s">
        <v>16</v>
      </c>
      <c r="I239">
        <v>3</v>
      </c>
      <c r="J239" t="s">
        <v>16</v>
      </c>
      <c r="K239">
        <v>0</v>
      </c>
      <c r="L239">
        <v>0</v>
      </c>
      <c r="M239" t="s">
        <v>192</v>
      </c>
      <c r="N239" t="s">
        <v>11</v>
      </c>
      <c r="O239" t="s">
        <v>516</v>
      </c>
      <c r="P239" t="s">
        <v>201</v>
      </c>
      <c r="Q239" t="s">
        <v>500</v>
      </c>
      <c r="R239" t="s">
        <v>11</v>
      </c>
      <c r="S239" t="s">
        <v>32</v>
      </c>
      <c r="T239" t="s">
        <v>524</v>
      </c>
      <c r="V239" t="s">
        <v>12</v>
      </c>
      <c r="W239" t="s">
        <v>11</v>
      </c>
      <c r="Y239" s="11" t="s">
        <v>522</v>
      </c>
      <c r="AA239" t="s">
        <v>484</v>
      </c>
      <c r="AB239" t="s">
        <v>483</v>
      </c>
      <c r="AC239" t="s">
        <v>483</v>
      </c>
      <c r="AD239" t="b">
        <v>0</v>
      </c>
      <c r="AE239" s="2"/>
      <c r="AF239" s="2" t="s">
        <v>87</v>
      </c>
      <c r="AG239" s="2" t="s">
        <v>37</v>
      </c>
      <c r="AH239" s="2" t="s">
        <v>272</v>
      </c>
      <c r="AI239" s="2">
        <v>3</v>
      </c>
      <c r="AJ239" s="2" t="s">
        <v>524</v>
      </c>
      <c r="AK239" s="2" t="s">
        <v>523</v>
      </c>
      <c r="AL239" s="2" t="s">
        <v>192</v>
      </c>
      <c r="AM239" s="2"/>
      <c r="AN239" s="2"/>
      <c r="AO239" s="2"/>
      <c r="AP239" s="2" t="s">
        <v>522</v>
      </c>
    </row>
    <row r="240" spans="1:42" x14ac:dyDescent="0.4">
      <c r="A240" t="str">
        <f t="shared" si="105"/>
        <v>|SOI|白|12|呪文|昂揚時&amp;br;天使4/4を2体|《[[罪人への急襲]]》|</v>
      </c>
      <c r="B240" t="s">
        <v>16</v>
      </c>
      <c r="C240" t="s">
        <v>87</v>
      </c>
      <c r="D240">
        <v>4</v>
      </c>
      <c r="E240" t="s">
        <v>16</v>
      </c>
      <c r="F240" t="s">
        <v>37</v>
      </c>
      <c r="G240">
        <v>1</v>
      </c>
      <c r="H240" t="s">
        <v>16</v>
      </c>
      <c r="I240">
        <v>12</v>
      </c>
      <c r="J240" t="s">
        <v>16</v>
      </c>
      <c r="K240">
        <v>0</v>
      </c>
      <c r="L240">
        <v>0</v>
      </c>
      <c r="M240" t="s">
        <v>192</v>
      </c>
      <c r="N240" t="s">
        <v>11</v>
      </c>
      <c r="O240" t="s">
        <v>521</v>
      </c>
      <c r="P240" t="s">
        <v>201</v>
      </c>
      <c r="Q240" t="s">
        <v>520</v>
      </c>
      <c r="R240" t="s">
        <v>11</v>
      </c>
      <c r="S240" t="s">
        <v>32</v>
      </c>
      <c r="T240" t="s">
        <v>519</v>
      </c>
      <c r="V240" t="s">
        <v>12</v>
      </c>
      <c r="W240" t="s">
        <v>11</v>
      </c>
      <c r="Y240" s="11" t="s">
        <v>517</v>
      </c>
      <c r="AA240" t="s">
        <v>484</v>
      </c>
      <c r="AB240" t="s">
        <v>483</v>
      </c>
      <c r="AC240" t="s">
        <v>483</v>
      </c>
      <c r="AD240" t="b">
        <v>0</v>
      </c>
      <c r="AE240" s="2"/>
      <c r="AF240" s="2" t="s">
        <v>87</v>
      </c>
      <c r="AG240" s="2" t="s">
        <v>37</v>
      </c>
      <c r="AH240" s="2" t="s">
        <v>280</v>
      </c>
      <c r="AI240" s="2">
        <v>12</v>
      </c>
      <c r="AJ240" s="2" t="s">
        <v>519</v>
      </c>
      <c r="AK240" s="2" t="s">
        <v>518</v>
      </c>
      <c r="AL240" s="2" t="s">
        <v>192</v>
      </c>
      <c r="AM240" s="2"/>
      <c r="AN240" s="2"/>
      <c r="AO240" s="2"/>
      <c r="AP240" s="2" t="s">
        <v>517</v>
      </c>
    </row>
    <row r="241" spans="1:48" x14ac:dyDescent="0.4">
      <c r="A241" t="str">
        <f t="shared" si="105"/>
        <v>|AER|白|13|呪文|詠唱時&amp;br;飛行機械1/1を6体|《[[スラムの巧技]]》|</v>
      </c>
      <c r="B241" t="s">
        <v>16</v>
      </c>
      <c r="C241" t="s">
        <v>46</v>
      </c>
      <c r="D241">
        <v>7</v>
      </c>
      <c r="E241" t="s">
        <v>16</v>
      </c>
      <c r="F241" t="s">
        <v>37</v>
      </c>
      <c r="G241">
        <v>1</v>
      </c>
      <c r="H241" t="s">
        <v>16</v>
      </c>
      <c r="I241">
        <v>13</v>
      </c>
      <c r="J241" t="s">
        <v>16</v>
      </c>
      <c r="K241">
        <v>0</v>
      </c>
      <c r="L241">
        <v>0</v>
      </c>
      <c r="M241" t="s">
        <v>192</v>
      </c>
      <c r="N241" t="s">
        <v>11</v>
      </c>
      <c r="O241" t="s">
        <v>516</v>
      </c>
      <c r="P241" t="s">
        <v>201</v>
      </c>
      <c r="Q241" t="s">
        <v>515</v>
      </c>
      <c r="R241" t="s">
        <v>11</v>
      </c>
      <c r="S241" t="s">
        <v>32</v>
      </c>
      <c r="T241" t="s">
        <v>514</v>
      </c>
      <c r="V241" t="s">
        <v>12</v>
      </c>
      <c r="W241" t="s">
        <v>11</v>
      </c>
      <c r="Y241" s="11" t="s">
        <v>512</v>
      </c>
      <c r="AA241" t="s">
        <v>484</v>
      </c>
      <c r="AB241" t="s">
        <v>483</v>
      </c>
      <c r="AD241" t="b">
        <v>0</v>
      </c>
      <c r="AE241" s="2"/>
      <c r="AF241" s="2" t="s">
        <v>46</v>
      </c>
      <c r="AG241" s="2" t="s">
        <v>37</v>
      </c>
      <c r="AH241" s="2" t="s">
        <v>7</v>
      </c>
      <c r="AI241" s="2">
        <v>13</v>
      </c>
      <c r="AJ241" s="2" t="s">
        <v>514</v>
      </c>
      <c r="AK241" s="2" t="s">
        <v>513</v>
      </c>
      <c r="AL241" s="2" t="s">
        <v>192</v>
      </c>
      <c r="AM241" s="2"/>
      <c r="AN241" s="2"/>
      <c r="AO241" s="2"/>
      <c r="AP241" s="2" t="s">
        <v>512</v>
      </c>
    </row>
    <row r="242" spans="1:48" x14ac:dyDescent="0.4">
      <c r="A242" t="str">
        <f t="shared" si="105"/>
        <v>|ORI|白|14|サポート|他のサポート詠唱時&amp;br;天使4/4|《[[空位の玉座の印章]]》|</v>
      </c>
      <c r="B242" t="s">
        <v>16</v>
      </c>
      <c r="C242" t="s">
        <v>152</v>
      </c>
      <c r="D242">
        <v>1</v>
      </c>
      <c r="E242" t="s">
        <v>16</v>
      </c>
      <c r="F242" t="s">
        <v>37</v>
      </c>
      <c r="G242">
        <v>1</v>
      </c>
      <c r="H242" t="s">
        <v>16</v>
      </c>
      <c r="I242">
        <v>14</v>
      </c>
      <c r="J242" t="s">
        <v>16</v>
      </c>
      <c r="K242">
        <v>0</v>
      </c>
      <c r="L242">
        <v>0</v>
      </c>
      <c r="M242" t="s">
        <v>270</v>
      </c>
      <c r="N242" t="s">
        <v>11</v>
      </c>
      <c r="O242" t="s">
        <v>511</v>
      </c>
      <c r="P242" t="s">
        <v>201</v>
      </c>
      <c r="Q242" t="s">
        <v>510</v>
      </c>
      <c r="R242" t="s">
        <v>11</v>
      </c>
      <c r="S242" t="s">
        <v>32</v>
      </c>
      <c r="T242" t="s">
        <v>509</v>
      </c>
      <c r="V242" t="s">
        <v>12</v>
      </c>
      <c r="W242" t="s">
        <v>11</v>
      </c>
      <c r="Y242" s="11" t="s">
        <v>507</v>
      </c>
      <c r="AA242" t="s">
        <v>484</v>
      </c>
      <c r="AB242" t="s">
        <v>483</v>
      </c>
      <c r="AC242" t="s">
        <v>483</v>
      </c>
      <c r="AD242" t="b">
        <v>0</v>
      </c>
      <c r="AE242" s="2"/>
      <c r="AF242" s="2" t="s">
        <v>152</v>
      </c>
      <c r="AG242" s="2" t="s">
        <v>37</v>
      </c>
      <c r="AH242" s="2" t="s">
        <v>7</v>
      </c>
      <c r="AI242" s="2">
        <v>14</v>
      </c>
      <c r="AJ242" s="2" t="s">
        <v>509</v>
      </c>
      <c r="AK242" s="2" t="s">
        <v>508</v>
      </c>
      <c r="AL242" s="2" t="s">
        <v>270</v>
      </c>
      <c r="AM242" s="2">
        <v>2</v>
      </c>
      <c r="AN242" s="2"/>
      <c r="AO242" s="2"/>
      <c r="AP242" s="2" t="s">
        <v>507</v>
      </c>
    </row>
    <row r="243" spans="1:48" x14ac:dyDescent="0.4">
      <c r="A243" t="str">
        <f t="shared" si="105"/>
        <v>|ORI|青|13|サポート|ターン開始時他のサポートがあれば&amp;br;飛行機械1/1を4体|《[[飛行機械の諜報網]]》|</v>
      </c>
      <c r="B243" t="s">
        <v>16</v>
      </c>
      <c r="C243" t="s">
        <v>152</v>
      </c>
      <c r="D243">
        <v>1</v>
      </c>
      <c r="E243" t="s">
        <v>16</v>
      </c>
      <c r="F243" t="s">
        <v>42</v>
      </c>
      <c r="G243">
        <v>2</v>
      </c>
      <c r="H243" t="s">
        <v>16</v>
      </c>
      <c r="I243">
        <v>13</v>
      </c>
      <c r="J243" t="s">
        <v>16</v>
      </c>
      <c r="K243">
        <v>0</v>
      </c>
      <c r="L243">
        <v>0</v>
      </c>
      <c r="M243" t="s">
        <v>270</v>
      </c>
      <c r="N243" t="s">
        <v>11</v>
      </c>
      <c r="O243" t="s">
        <v>506</v>
      </c>
      <c r="P243" t="s">
        <v>201</v>
      </c>
      <c r="Q243" t="s">
        <v>505</v>
      </c>
      <c r="R243" t="s">
        <v>11</v>
      </c>
      <c r="S243" t="s">
        <v>32</v>
      </c>
      <c r="T243" t="s">
        <v>504</v>
      </c>
      <c r="V243" t="s">
        <v>12</v>
      </c>
      <c r="W243" t="s">
        <v>11</v>
      </c>
      <c r="Y243" s="11" t="s">
        <v>502</v>
      </c>
      <c r="AA243" t="s">
        <v>484</v>
      </c>
      <c r="AC243" t="s">
        <v>483</v>
      </c>
      <c r="AD243" t="b">
        <v>0</v>
      </c>
      <c r="AE243" s="2"/>
      <c r="AF243" s="2" t="s">
        <v>152</v>
      </c>
      <c r="AG243" s="2" t="s">
        <v>42</v>
      </c>
      <c r="AH243" s="2" t="s">
        <v>280</v>
      </c>
      <c r="AI243" s="2">
        <v>13</v>
      </c>
      <c r="AJ243" s="2" t="s">
        <v>504</v>
      </c>
      <c r="AK243" s="2" t="s">
        <v>503</v>
      </c>
      <c r="AL243" s="2" t="s">
        <v>270</v>
      </c>
      <c r="AM243" s="2">
        <v>3</v>
      </c>
      <c r="AN243" s="2"/>
      <c r="AO243" s="2"/>
      <c r="AP243" s="2" t="s">
        <v>502</v>
      </c>
    </row>
    <row r="244" spans="1:48" x14ac:dyDescent="0.4">
      <c r="A244" t="str">
        <f t="shared" si="105"/>
        <v>|SOI|白|3|サポート|このカード破壊誘発&amp;br;スピリット1/1を2体|《[[刹那の器]]》|</v>
      </c>
      <c r="B244" t="s">
        <v>16</v>
      </c>
      <c r="C244" t="s">
        <v>87</v>
      </c>
      <c r="D244">
        <v>4</v>
      </c>
      <c r="E244" t="s">
        <v>16</v>
      </c>
      <c r="F244" t="s">
        <v>37</v>
      </c>
      <c r="G244">
        <v>1</v>
      </c>
      <c r="H244" t="s">
        <v>16</v>
      </c>
      <c r="I244">
        <v>3</v>
      </c>
      <c r="J244" t="s">
        <v>16</v>
      </c>
      <c r="K244">
        <v>0</v>
      </c>
      <c r="L244">
        <v>0</v>
      </c>
      <c r="M244" t="s">
        <v>270</v>
      </c>
      <c r="N244" t="s">
        <v>11</v>
      </c>
      <c r="O244" t="s">
        <v>501</v>
      </c>
      <c r="P244" t="s">
        <v>201</v>
      </c>
      <c r="Q244" t="s">
        <v>500</v>
      </c>
      <c r="R244" t="s">
        <v>11</v>
      </c>
      <c r="S244" t="s">
        <v>32</v>
      </c>
      <c r="T244" t="s">
        <v>499</v>
      </c>
      <c r="V244" t="s">
        <v>12</v>
      </c>
      <c r="W244" t="s">
        <v>11</v>
      </c>
      <c r="Y244" s="11" t="s">
        <v>497</v>
      </c>
      <c r="AA244" t="s">
        <v>484</v>
      </c>
      <c r="AB244" t="s">
        <v>483</v>
      </c>
      <c r="AC244" t="s">
        <v>483</v>
      </c>
      <c r="AD244" t="b">
        <v>0</v>
      </c>
      <c r="AE244" s="2"/>
      <c r="AF244" s="2" t="s">
        <v>87</v>
      </c>
      <c r="AG244" s="2" t="s">
        <v>37</v>
      </c>
      <c r="AH244" s="2" t="s">
        <v>276</v>
      </c>
      <c r="AI244" s="2">
        <v>3</v>
      </c>
      <c r="AJ244" s="2" t="s">
        <v>499</v>
      </c>
      <c r="AK244" s="2" t="s">
        <v>498</v>
      </c>
      <c r="AL244" s="2" t="s">
        <v>270</v>
      </c>
      <c r="AM244" s="2">
        <v>1</v>
      </c>
      <c r="AN244" s="2"/>
      <c r="AO244" s="2"/>
      <c r="AP244" s="2" t="s">
        <v>497</v>
      </c>
    </row>
    <row r="245" spans="1:48" x14ac:dyDescent="0.4">
      <c r="A245" t="str">
        <f t="shared" si="105"/>
        <v>|SOI|無色|9|サポート|最初のクリーチャーが人間時の死亡誘発&amp;br;スピリット1/1|《[[処刑者の板金鎧]]》|</v>
      </c>
      <c r="B245" t="s">
        <v>16</v>
      </c>
      <c r="C245" t="s">
        <v>87</v>
      </c>
      <c r="D245">
        <v>4</v>
      </c>
      <c r="E245" t="s">
        <v>16</v>
      </c>
      <c r="F245" t="s">
        <v>50</v>
      </c>
      <c r="G245">
        <v>16</v>
      </c>
      <c r="H245" t="s">
        <v>16</v>
      </c>
      <c r="I245">
        <v>9</v>
      </c>
      <c r="J245" t="s">
        <v>16</v>
      </c>
      <c r="K245">
        <v>0</v>
      </c>
      <c r="L245">
        <v>0</v>
      </c>
      <c r="M245" t="s">
        <v>270</v>
      </c>
      <c r="N245" t="s">
        <v>11</v>
      </c>
      <c r="O245" t="s">
        <v>496</v>
      </c>
      <c r="P245" t="s">
        <v>201</v>
      </c>
      <c r="Q245" t="s">
        <v>495</v>
      </c>
      <c r="R245" t="s">
        <v>11</v>
      </c>
      <c r="S245" t="s">
        <v>32</v>
      </c>
      <c r="T245" t="s">
        <v>494</v>
      </c>
      <c r="V245" t="s">
        <v>12</v>
      </c>
      <c r="W245" t="s">
        <v>11</v>
      </c>
      <c r="Y245" s="11" t="s">
        <v>492</v>
      </c>
      <c r="AA245" t="s">
        <v>484</v>
      </c>
      <c r="AB245" t="s">
        <v>483</v>
      </c>
      <c r="AD245" t="b">
        <v>0</v>
      </c>
      <c r="AE245" s="2"/>
      <c r="AF245" s="2" t="s">
        <v>87</v>
      </c>
      <c r="AG245" s="2" t="s">
        <v>50</v>
      </c>
      <c r="AH245" s="2" t="s">
        <v>7</v>
      </c>
      <c r="AI245" s="2">
        <v>9</v>
      </c>
      <c r="AJ245" s="2" t="s">
        <v>494</v>
      </c>
      <c r="AK245" s="2" t="s">
        <v>493</v>
      </c>
      <c r="AL245" s="2" t="s">
        <v>270</v>
      </c>
      <c r="AM245" s="2">
        <v>3</v>
      </c>
      <c r="AN245" s="2"/>
      <c r="AO245" s="2"/>
      <c r="AP245" s="2" t="s">
        <v>492</v>
      </c>
    </row>
    <row r="246" spans="1:48" x14ac:dyDescent="0.4">
      <c r="A246" t="str">
        <f t="shared" si="105"/>
        <v>|KLD|青|11|サポート|呪文詠唱時&amp;br;飛行機械1/1を2体|《[[機械医学的召喚]]》|</v>
      </c>
      <c r="B246" t="s">
        <v>16</v>
      </c>
      <c r="C246" t="s">
        <v>51</v>
      </c>
      <c r="D246">
        <v>6</v>
      </c>
      <c r="E246" t="s">
        <v>16</v>
      </c>
      <c r="F246" t="s">
        <v>42</v>
      </c>
      <c r="G246">
        <v>2</v>
      </c>
      <c r="H246" t="s">
        <v>16</v>
      </c>
      <c r="I246">
        <v>11</v>
      </c>
      <c r="J246" t="s">
        <v>16</v>
      </c>
      <c r="K246">
        <v>0</v>
      </c>
      <c r="L246">
        <v>0</v>
      </c>
      <c r="M246" t="s">
        <v>270</v>
      </c>
      <c r="N246" t="s">
        <v>11</v>
      </c>
      <c r="O246" t="s">
        <v>491</v>
      </c>
      <c r="P246" t="s">
        <v>201</v>
      </c>
      <c r="Q246" t="s">
        <v>490</v>
      </c>
      <c r="R246" t="s">
        <v>11</v>
      </c>
      <c r="S246" t="s">
        <v>32</v>
      </c>
      <c r="T246" t="s">
        <v>489</v>
      </c>
      <c r="V246" t="s">
        <v>12</v>
      </c>
      <c r="W246" t="s">
        <v>11</v>
      </c>
      <c r="Y246" s="11" t="s">
        <v>487</v>
      </c>
      <c r="AA246" t="s">
        <v>484</v>
      </c>
      <c r="AB246" t="s">
        <v>483</v>
      </c>
      <c r="AC246" t="s">
        <v>483</v>
      </c>
      <c r="AD246" t="b">
        <v>0</v>
      </c>
      <c r="AE246" s="2"/>
      <c r="AF246" s="2" t="s">
        <v>51</v>
      </c>
      <c r="AG246" s="2" t="s">
        <v>42</v>
      </c>
      <c r="AH246" s="2" t="s">
        <v>280</v>
      </c>
      <c r="AI246" s="2">
        <v>11</v>
      </c>
      <c r="AJ246" s="2" t="s">
        <v>489</v>
      </c>
      <c r="AK246" s="2" t="s">
        <v>488</v>
      </c>
      <c r="AL246" s="2" t="s">
        <v>270</v>
      </c>
      <c r="AM246" s="2">
        <v>3</v>
      </c>
      <c r="AN246" s="2"/>
      <c r="AO246" s="2"/>
      <c r="AP246" s="2" t="s">
        <v>487</v>
      </c>
    </row>
    <row r="247" spans="1:48" x14ac:dyDescent="0.4">
      <c r="A247" t="str">
        <f t="shared" si="105"/>
        <v>|AKH|青|4|サポート|サイクリング誘発&amp;br;ドレイク2/2を2体|《[[ドレイクの安息地]]》|</v>
      </c>
      <c r="B247" t="s">
        <v>16</v>
      </c>
      <c r="C247" t="s">
        <v>34</v>
      </c>
      <c r="D247">
        <v>10</v>
      </c>
      <c r="E247" t="s">
        <v>16</v>
      </c>
      <c r="F247" t="s">
        <v>42</v>
      </c>
      <c r="G247">
        <v>2</v>
      </c>
      <c r="H247" t="s">
        <v>16</v>
      </c>
      <c r="I247">
        <v>4</v>
      </c>
      <c r="J247" t="s">
        <v>16</v>
      </c>
      <c r="K247">
        <v>0</v>
      </c>
      <c r="L247">
        <v>0</v>
      </c>
      <c r="M247" t="s">
        <v>270</v>
      </c>
      <c r="N247" t="s">
        <v>11</v>
      </c>
      <c r="O247" t="s">
        <v>486</v>
      </c>
      <c r="P247" t="s">
        <v>201</v>
      </c>
      <c r="Q247" t="s">
        <v>485</v>
      </c>
      <c r="R247" t="s">
        <v>11</v>
      </c>
      <c r="S247" t="s">
        <v>32</v>
      </c>
      <c r="T247" t="s">
        <v>482</v>
      </c>
      <c r="V247" t="s">
        <v>12</v>
      </c>
      <c r="W247" t="s">
        <v>11</v>
      </c>
      <c r="Y247" s="11" t="s">
        <v>480</v>
      </c>
      <c r="AA247" t="s">
        <v>484</v>
      </c>
      <c r="AB247" t="s">
        <v>483</v>
      </c>
      <c r="AC247" t="s">
        <v>483</v>
      </c>
      <c r="AD247" t="b">
        <v>0</v>
      </c>
      <c r="AE247" s="2"/>
      <c r="AF247" s="2" t="s">
        <v>34</v>
      </c>
      <c r="AG247" s="2" t="s">
        <v>42</v>
      </c>
      <c r="AH247" s="2" t="s">
        <v>7</v>
      </c>
      <c r="AI247" s="2">
        <v>4</v>
      </c>
      <c r="AJ247" s="2" t="s">
        <v>482</v>
      </c>
      <c r="AK247" s="2" t="s">
        <v>481</v>
      </c>
      <c r="AL247" s="2" t="s">
        <v>270</v>
      </c>
      <c r="AM247" s="2">
        <v>3</v>
      </c>
      <c r="AN247" s="2"/>
      <c r="AO247" s="2"/>
      <c r="AP247" s="2" t="s">
        <v>480</v>
      </c>
    </row>
    <row r="248" spans="1:48" x14ac:dyDescent="0.4">
      <c r="A248" t="str">
        <f t="shared" ref="A248" si="106">B248&amp;C248&amp;E248&amp;F248&amp;H248&amp;I248&amp;J248&amp;M248&amp;N248&amp;O248&amp;P248&amp;Q248&amp;R248&amp;S248&amp;T248&amp;U248&amp;V248&amp;W248&amp;X248</f>
        <v>|HOU|青|7|サポート|呪文かサポート詠唱時&amp;br;スフィンクス1/1|《[[謎変化]]》|</v>
      </c>
      <c r="B248" t="s">
        <v>16</v>
      </c>
      <c r="C248" t="str">
        <f>AF248</f>
        <v>HOU</v>
      </c>
      <c r="D248">
        <v>11</v>
      </c>
      <c r="E248" t="s">
        <v>16</v>
      </c>
      <c r="F248" t="str">
        <f>AG248</f>
        <v>青</v>
      </c>
      <c r="G248">
        <v>3</v>
      </c>
      <c r="H248" t="s">
        <v>16</v>
      </c>
      <c r="I248">
        <f>AI248</f>
        <v>7</v>
      </c>
      <c r="J248" t="s">
        <v>16</v>
      </c>
      <c r="K248">
        <v>0</v>
      </c>
      <c r="L248">
        <v>0</v>
      </c>
      <c r="M248" t="str">
        <f>AL248</f>
        <v>サポート</v>
      </c>
      <c r="N248" t="s">
        <v>11</v>
      </c>
      <c r="O248" t="s">
        <v>2431</v>
      </c>
      <c r="P248" t="s">
        <v>201</v>
      </c>
      <c r="Q248" t="s">
        <v>2433</v>
      </c>
      <c r="R248" t="s">
        <v>11</v>
      </c>
      <c r="S248" t="s">
        <v>32</v>
      </c>
      <c r="T248" t="str">
        <f>AJ248</f>
        <v>謎変化</v>
      </c>
      <c r="V248" t="s">
        <v>12</v>
      </c>
      <c r="W248" t="s">
        <v>11</v>
      </c>
      <c r="Y248" s="11" t="s">
        <v>2429</v>
      </c>
      <c r="Z248" t="str">
        <f>IF(SEARCH("飛",Y248,1)&lt;10,"飛行","")</f>
        <v/>
      </c>
      <c r="AA248" t="str">
        <f>IF(ISERR(SEARCH("召",Y248,1)),"","召喚")</f>
        <v/>
      </c>
      <c r="AB248" t="str">
        <f>IF(ISERR(SEARCH("与",Y248,1)),"","与える")</f>
        <v/>
      </c>
      <c r="AC248" t="str">
        <f>IF(ISERR(SEARCH("得",Y248,1)),"","得る")</f>
        <v/>
      </c>
      <c r="AD248" t="b">
        <f>OR(AB248="与える",AC248="得る")</f>
        <v>0</v>
      </c>
      <c r="AF248" t="s">
        <v>2321</v>
      </c>
      <c r="AG248" t="s">
        <v>42</v>
      </c>
      <c r="AH248" t="s">
        <v>272</v>
      </c>
      <c r="AI248">
        <v>7</v>
      </c>
      <c r="AJ248" t="s">
        <v>2427</v>
      </c>
      <c r="AK248" t="s">
        <v>2428</v>
      </c>
      <c r="AL248" t="s">
        <v>270</v>
      </c>
      <c r="AP248" t="s">
        <v>2429</v>
      </c>
      <c r="AS248">
        <v>2</v>
      </c>
      <c r="AT248" t="s">
        <v>483</v>
      </c>
      <c r="AU248" t="s">
        <v>483</v>
      </c>
      <c r="AV248" t="s">
        <v>2429</v>
      </c>
    </row>
    <row r="249" spans="1:48" x14ac:dyDescent="0.4">
      <c r="A249" t="str">
        <f t="shared" ref="A249" si="107">B249&amp;C249&amp;E249&amp;F249&amp;H249&amp;I249&amp;J249&amp;M249&amp;N249&amp;O249&amp;P249&amp;Q249&amp;R249&amp;S249&amp;T249&amp;U249&amp;V249&amp;W249&amp;X249</f>
        <v>|HOU|青赤|22|クリーチャー|自分がドローする度&amp;br;昆虫1/1|《[[蝗の神]]》|</v>
      </c>
      <c r="B249" t="s">
        <v>16</v>
      </c>
      <c r="C249" t="str">
        <f>AF249</f>
        <v>HOU</v>
      </c>
      <c r="D249">
        <v>12</v>
      </c>
      <c r="E249" t="s">
        <v>16</v>
      </c>
      <c r="F249" t="str">
        <f>AG249</f>
        <v>青赤</v>
      </c>
      <c r="G249">
        <v>4</v>
      </c>
      <c r="H249" t="s">
        <v>16</v>
      </c>
      <c r="I249">
        <f>AI249</f>
        <v>22</v>
      </c>
      <c r="J249" t="s">
        <v>16</v>
      </c>
      <c r="K249">
        <v>0</v>
      </c>
      <c r="L249">
        <v>0</v>
      </c>
      <c r="M249" t="str">
        <f>AL249</f>
        <v>クリーチャー</v>
      </c>
      <c r="N249" t="s">
        <v>11</v>
      </c>
      <c r="O249" t="s">
        <v>2434</v>
      </c>
      <c r="P249" t="s">
        <v>201</v>
      </c>
      <c r="Q249" t="s">
        <v>2432</v>
      </c>
      <c r="R249" t="s">
        <v>11</v>
      </c>
      <c r="S249" t="s">
        <v>32</v>
      </c>
      <c r="T249" t="str">
        <f>AJ249</f>
        <v>蝗の神</v>
      </c>
      <c r="V249" t="s">
        <v>12</v>
      </c>
      <c r="W249" t="s">
        <v>11</v>
      </c>
      <c r="Y249" s="11" t="s">
        <v>2419</v>
      </c>
      <c r="Z249" t="str">
        <f>IF(SEARCH("飛",Y249,1)&lt;10,"飛行","")</f>
        <v>飛行</v>
      </c>
      <c r="AA249" t="str">
        <f>IF(ISERR(SEARCH("召",Y249,1)),"","召喚")</f>
        <v>召喚</v>
      </c>
      <c r="AB249" t="str">
        <f>IF(ISERR(SEARCH("与",Y249,1)),"","与える")</f>
        <v/>
      </c>
      <c r="AC249" t="str">
        <f>IF(ISERR(SEARCH("得",Y249,1)),"","得る")</f>
        <v/>
      </c>
      <c r="AD249" t="b">
        <f>OR(AB249="与える",AC249="得る")</f>
        <v>0</v>
      </c>
      <c r="AF249" t="s">
        <v>2321</v>
      </c>
      <c r="AG249" t="s">
        <v>178</v>
      </c>
      <c r="AH249" t="s">
        <v>280</v>
      </c>
      <c r="AI249">
        <v>22</v>
      </c>
      <c r="AJ249" t="s">
        <v>2415</v>
      </c>
      <c r="AK249" t="s">
        <v>2416</v>
      </c>
      <c r="AL249" t="s">
        <v>4</v>
      </c>
      <c r="AM249" t="s">
        <v>728</v>
      </c>
      <c r="AP249" t="s">
        <v>551</v>
      </c>
      <c r="AQ249" t="s">
        <v>2417</v>
      </c>
      <c r="AR249" t="s">
        <v>2418</v>
      </c>
      <c r="AT249">
        <v>8</v>
      </c>
      <c r="AU249">
        <v>8</v>
      </c>
      <c r="AV249" t="s">
        <v>2419</v>
      </c>
    </row>
  </sheetData>
  <autoFilter ref="Y1:AD159"/>
  <phoneticPr fontId="2"/>
  <dataValidations count="1">
    <dataValidation type="list" allowBlank="1" showInputMessage="1" showErrorMessage="1" sqref="AH55:AH56 AH5:AH6 AH70 AH187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V71"/>
  <sheetViews>
    <sheetView topLeftCell="A2" zoomScale="70" zoomScaleNormal="70" workbookViewId="0">
      <selection activeCell="S22" sqref="S22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customWidth="1"/>
    <col min="5" max="5" width="2" bestFit="1" customWidth="1"/>
    <col min="6" max="6" width="6.625" customWidth="1"/>
    <col min="7" max="7" width="3.5" bestFit="1" customWidth="1"/>
    <col min="8" max="8" width="2" bestFit="1" customWidth="1"/>
    <col min="9" max="9" width="5.375" customWidth="1"/>
    <col min="10" max="10" width="2" bestFit="1" customWidth="1"/>
    <col min="11" max="12" width="2" customWidth="1"/>
    <col min="14" max="15" width="5.875" customWidth="1"/>
    <col min="16" max="16" width="2" bestFit="1" customWidth="1"/>
    <col min="17" max="17" width="3.75" bestFit="1" customWidth="1"/>
    <col min="19" max="19" width="10.25" customWidth="1"/>
    <col min="20" max="20" width="3.75" bestFit="1" customWidth="1"/>
    <col min="21" max="21" width="2" bestFit="1" customWidth="1"/>
    <col min="22" max="22" width="2.5" bestFit="1" customWidth="1"/>
    <col min="23" max="23" width="2.75" bestFit="1" customWidth="1"/>
    <col min="24" max="24" width="2.5" bestFit="1" customWidth="1"/>
    <col min="25" max="25" width="59.25" style="11" customWidth="1"/>
    <col min="26" max="26" width="5.25" bestFit="1" customWidth="1"/>
    <col min="27" max="27" width="6" bestFit="1" customWidth="1"/>
    <col min="28" max="28" width="8.125" bestFit="1" customWidth="1"/>
    <col min="29" max="29" width="3.5" bestFit="1" customWidth="1"/>
    <col min="30" max="30" width="3.5" customWidth="1"/>
    <col min="31" max="32" width="5.5" bestFit="1" customWidth="1"/>
    <col min="33" max="33" width="5.25" bestFit="1" customWidth="1"/>
    <col min="34" max="34" width="9.5" bestFit="1" customWidth="1"/>
    <col min="35" max="35" width="5" bestFit="1" customWidth="1"/>
    <col min="36" max="36" width="14.875" customWidth="1"/>
    <col min="37" max="37" width="9" customWidth="1"/>
    <col min="39" max="44" width="0" hidden="1" customWidth="1"/>
    <col min="45" max="45" width="4.875" bestFit="1" customWidth="1"/>
    <col min="46" max="47" width="3.5" bestFit="1" customWidth="1"/>
  </cols>
  <sheetData>
    <row r="1" spans="1:48" x14ac:dyDescent="0.4">
      <c r="A1" t="str">
        <f t="shared" ref="A1:A6" si="0">B1&amp;C1&amp;E1&amp;F1&amp;H1&amp;I1&amp;J1&amp;M1&amp;O1&amp;P1&amp;Q1&amp;R1&amp;S1&amp;T1&amp;U1&amp;V1&amp;W1&amp;X1</f>
        <v>*威迫カード一覧</v>
      </c>
      <c r="B1" t="s">
        <v>188</v>
      </c>
      <c r="C1" t="s">
        <v>1297</v>
      </c>
      <c r="F1" t="s">
        <v>186</v>
      </c>
    </row>
    <row r="2" spans="1:48" x14ac:dyDescent="0.4">
      <c r="A2" t="str">
        <f t="shared" si="0"/>
        <v>**マジック:オリジン</v>
      </c>
      <c r="B2" t="s">
        <v>185</v>
      </c>
      <c r="C2" t="s">
        <v>184</v>
      </c>
    </row>
    <row r="3" spans="1:48" x14ac:dyDescent="0.4">
      <c r="A3" t="str">
        <f t="shared" si="0"/>
        <v>|LEFT:50|LEFT:50|LEFT:50|LEFT:65|LEFT:500|c</v>
      </c>
      <c r="B3" t="s">
        <v>16</v>
      </c>
      <c r="C3" t="s">
        <v>28</v>
      </c>
      <c r="E3" t="s">
        <v>16</v>
      </c>
      <c r="F3" t="s">
        <v>28</v>
      </c>
      <c r="H3" t="s">
        <v>16</v>
      </c>
      <c r="I3" t="s">
        <v>28</v>
      </c>
      <c r="J3" t="s">
        <v>16</v>
      </c>
      <c r="M3" t="s">
        <v>1296</v>
      </c>
      <c r="P3" t="s">
        <v>11</v>
      </c>
      <c r="R3" t="s">
        <v>26</v>
      </c>
      <c r="U3" t="s">
        <v>11</v>
      </c>
      <c r="V3" t="s">
        <v>25</v>
      </c>
    </row>
    <row r="4" spans="1:48" x14ac:dyDescent="0.4">
      <c r="A4" t="str">
        <f t="shared" si="0"/>
        <v>|セット|色|コスト|P/T|カード名|</v>
      </c>
      <c r="B4" t="s">
        <v>16</v>
      </c>
      <c r="C4" t="s">
        <v>24</v>
      </c>
      <c r="E4" t="s">
        <v>16</v>
      </c>
      <c r="F4" t="s">
        <v>23</v>
      </c>
      <c r="H4" t="s">
        <v>16</v>
      </c>
      <c r="I4" t="s">
        <v>22</v>
      </c>
      <c r="J4" t="s">
        <v>16</v>
      </c>
      <c r="K4" t="s">
        <v>21</v>
      </c>
      <c r="L4" t="s">
        <v>20</v>
      </c>
      <c r="M4" t="str">
        <f>K4&amp;"/"&amp;L4</f>
        <v>P/T</v>
      </c>
      <c r="P4" t="s">
        <v>11</v>
      </c>
      <c r="R4" t="s">
        <v>18</v>
      </c>
      <c r="U4" t="s">
        <v>11</v>
      </c>
      <c r="AD4" t="b">
        <f>OR(AB4="与える",AC4="得る")</f>
        <v>0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4">
      <c r="A5" t="str">
        <f t="shared" si="0"/>
        <v>|ORI|黒|16|4/3|《[[光り葉の選別者]]》|</v>
      </c>
      <c r="B5" t="s">
        <v>16</v>
      </c>
      <c r="C5" t="str">
        <f>AF5</f>
        <v>ORI</v>
      </c>
      <c r="D5">
        <f>IF(AF5="","",VLOOKUP(C5,[1]tnpl!$Z$1:$AA$11,2,TRUE))</f>
        <v>1</v>
      </c>
      <c r="E5" t="s">
        <v>16</v>
      </c>
      <c r="F5" t="str">
        <f>AG5</f>
        <v>黒</v>
      </c>
      <c r="G5">
        <f>IF(AG5="","",VLOOKUP(F5,[1]tnpl!$X$1:$Y$16,2,TRUE))</f>
        <v>3</v>
      </c>
      <c r="H5" t="s">
        <v>16</v>
      </c>
      <c r="I5">
        <f>AI5</f>
        <v>16</v>
      </c>
      <c r="J5" t="s">
        <v>16</v>
      </c>
      <c r="K5">
        <f>AT5</f>
        <v>4</v>
      </c>
      <c r="L5">
        <f>AU5</f>
        <v>3</v>
      </c>
      <c r="M5" t="str">
        <f>IF(AL5="クリーチャー",K5&amp;"/"&amp;L5,"")</f>
        <v>4/3</v>
      </c>
      <c r="P5" t="s">
        <v>11</v>
      </c>
      <c r="Q5" t="s">
        <v>32</v>
      </c>
      <c r="R5" t="str">
        <f>AJ5</f>
        <v>光り葉の選別者</v>
      </c>
      <c r="T5" t="s">
        <v>12</v>
      </c>
      <c r="U5" t="s">
        <v>11</v>
      </c>
      <c r="V5" s="6"/>
      <c r="Y5" s="11" t="s">
        <v>262</v>
      </c>
      <c r="Z5" t="e">
        <f>IF(SEARCH("飛",Y5,1)&lt;10,"飛行","")</f>
        <v>#VALUE!</v>
      </c>
      <c r="AA5" t="str">
        <f>IF(ISERR(SEARCH("召",Y5,1)),"","召喚")</f>
        <v/>
      </c>
      <c r="AB5" t="str">
        <f>IF(ISERR(SEARCH("与",Y5,1)),"","与える")</f>
        <v/>
      </c>
      <c r="AC5" t="str">
        <f>IF(ISERR(SEARCH("得",Y5,1)),"","得る")</f>
        <v/>
      </c>
      <c r="AD5" t="b">
        <f>OR(AB5="与える",AC5="得る")</f>
        <v>0</v>
      </c>
      <c r="AE5" s="2"/>
      <c r="AF5" s="3" t="s">
        <v>152</v>
      </c>
      <c r="AG5" s="2" t="s">
        <v>40</v>
      </c>
      <c r="AH5" s="2" t="s">
        <v>272</v>
      </c>
      <c r="AI5" s="2">
        <v>16</v>
      </c>
      <c r="AJ5" s="2" t="s">
        <v>263</v>
      </c>
      <c r="AK5" s="2" t="s">
        <v>1295</v>
      </c>
      <c r="AL5" s="2" t="s">
        <v>4</v>
      </c>
      <c r="AM5" s="2" t="s">
        <v>424</v>
      </c>
      <c r="AN5" s="2" t="s">
        <v>324</v>
      </c>
      <c r="AO5" s="2"/>
      <c r="AP5" s="2" t="s">
        <v>262</v>
      </c>
      <c r="AQ5" s="2"/>
      <c r="AR5" s="2"/>
      <c r="AS5" s="2"/>
      <c r="AT5" s="2">
        <v>4</v>
      </c>
      <c r="AU5" s="2">
        <v>3</v>
      </c>
      <c r="AV5" s="2" t="s">
        <v>262</v>
      </c>
    </row>
    <row r="6" spans="1:48" x14ac:dyDescent="0.4">
      <c r="A6" t="str">
        <f t="shared" si="0"/>
        <v>|ORI|赤|11|5/3|《[[ボガートの粗暴者]]》|</v>
      </c>
      <c r="B6" t="s">
        <v>16</v>
      </c>
      <c r="C6" t="str">
        <f>AF6</f>
        <v>ORI</v>
      </c>
      <c r="D6">
        <f>IF(AF6="","",VLOOKUP(C6,[1]tnpl!$Z$1:$AA$11,2,TRUE))</f>
        <v>1</v>
      </c>
      <c r="E6" t="s">
        <v>16</v>
      </c>
      <c r="F6" t="str">
        <f>AG6</f>
        <v>赤</v>
      </c>
      <c r="G6">
        <f>IF(AG6="","",VLOOKUP(F6,[1]tnpl!$X$1:$Y$16,2,TRUE))</f>
        <v>4</v>
      </c>
      <c r="H6" t="s">
        <v>16</v>
      </c>
      <c r="I6">
        <f>AI6</f>
        <v>11</v>
      </c>
      <c r="J6" t="s">
        <v>16</v>
      </c>
      <c r="K6">
        <f>AT6</f>
        <v>5</v>
      </c>
      <c r="L6">
        <f>AU6</f>
        <v>3</v>
      </c>
      <c r="M6" t="str">
        <f>IF(AL6="クリーチャー",K6&amp;"/"&amp;L6,"")</f>
        <v>5/3</v>
      </c>
      <c r="P6" t="s">
        <v>11</v>
      </c>
      <c r="Q6" t="s">
        <v>32</v>
      </c>
      <c r="R6" t="str">
        <f>AJ6</f>
        <v>ボガートの粗暴者</v>
      </c>
      <c r="T6" t="s">
        <v>12</v>
      </c>
      <c r="U6" t="s">
        <v>11</v>
      </c>
      <c r="V6" s="6"/>
      <c r="Y6" s="11" t="s">
        <v>1217</v>
      </c>
      <c r="Z6" t="e">
        <f>IF(SEARCH("飛",Y6,1)&lt;10,"飛行","")</f>
        <v>#VALUE!</v>
      </c>
      <c r="AA6" t="str">
        <f>IF(ISERR(SEARCH("召",Y6,1)),"","召喚")</f>
        <v/>
      </c>
      <c r="AB6" t="str">
        <f>IF(ISERR(SEARCH("与",Y6,1)),"","与える")</f>
        <v/>
      </c>
      <c r="AC6" t="str">
        <f>IF(ISERR(SEARCH("得",Y6,1)),"","得る")</f>
        <v/>
      </c>
      <c r="AD6" t="b">
        <f>OR(AB6="与える",AC6="得る")</f>
        <v>0</v>
      </c>
      <c r="AE6" s="2"/>
      <c r="AF6" s="3" t="s">
        <v>152</v>
      </c>
      <c r="AG6" s="2" t="s">
        <v>8</v>
      </c>
      <c r="AH6" s="2" t="s">
        <v>272</v>
      </c>
      <c r="AI6" s="2">
        <v>11</v>
      </c>
      <c r="AJ6" s="2" t="s">
        <v>1294</v>
      </c>
      <c r="AK6" s="2" t="s">
        <v>1293</v>
      </c>
      <c r="AL6" s="2" t="s">
        <v>4</v>
      </c>
      <c r="AM6" s="2" t="s">
        <v>1283</v>
      </c>
      <c r="AN6" s="2" t="s">
        <v>324</v>
      </c>
      <c r="AO6" s="2"/>
      <c r="AP6" s="2" t="s">
        <v>1217</v>
      </c>
      <c r="AQ6" s="2"/>
      <c r="AR6" s="2"/>
      <c r="AS6" s="2"/>
      <c r="AT6" s="2">
        <v>5</v>
      </c>
      <c r="AU6" s="2">
        <v>3</v>
      </c>
      <c r="AV6" s="2" t="s">
        <v>1217</v>
      </c>
    </row>
    <row r="7" spans="1:48" x14ac:dyDescent="0.4">
      <c r="V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48" x14ac:dyDescent="0.4">
      <c r="A8" t="s">
        <v>149</v>
      </c>
    </row>
    <row r="9" spans="1:48" x14ac:dyDescent="0.4">
      <c r="A9" t="str">
        <f t="shared" ref="A9:A14" si="1">B9&amp;C9&amp;E9&amp;F9&amp;H9&amp;I9&amp;J9&amp;M9&amp;O9&amp;P9&amp;Q9&amp;R9&amp;S9&amp;T9&amp;U9&amp;V9&amp;W9&amp;X9</f>
        <v>|LEFT:50|LEFT:50|LEFT:50|LEFT:50|LEFT:500|c</v>
      </c>
      <c r="B9" t="s">
        <v>16</v>
      </c>
      <c r="C9" t="s">
        <v>28</v>
      </c>
      <c r="E9" t="s">
        <v>16</v>
      </c>
      <c r="F9" t="s">
        <v>28</v>
      </c>
      <c r="H9" t="s">
        <v>16</v>
      </c>
      <c r="I9" t="s">
        <v>28</v>
      </c>
      <c r="J9" t="s">
        <v>16</v>
      </c>
      <c r="M9" t="s">
        <v>28</v>
      </c>
      <c r="P9" t="s">
        <v>11</v>
      </c>
      <c r="R9" t="s">
        <v>26</v>
      </c>
      <c r="U9" t="s">
        <v>11</v>
      </c>
      <c r="V9" t="s">
        <v>25</v>
      </c>
    </row>
    <row r="10" spans="1:48" x14ac:dyDescent="0.4">
      <c r="A10" t="str">
        <f t="shared" si="1"/>
        <v>|セット|色|コスト|P/T|カード名|</v>
      </c>
      <c r="B10" t="s">
        <v>16</v>
      </c>
      <c r="C10" t="s">
        <v>24</v>
      </c>
      <c r="E10" t="s">
        <v>16</v>
      </c>
      <c r="F10" t="s">
        <v>23</v>
      </c>
      <c r="H10" t="s">
        <v>16</v>
      </c>
      <c r="I10" t="s">
        <v>22</v>
      </c>
      <c r="J10" t="s">
        <v>16</v>
      </c>
      <c r="K10" t="s">
        <v>21</v>
      </c>
      <c r="L10" t="s">
        <v>20</v>
      </c>
      <c r="M10" t="str">
        <f>K10&amp;"/"&amp;L10</f>
        <v>P/T</v>
      </c>
      <c r="P10" t="s">
        <v>11</v>
      </c>
      <c r="R10" t="s">
        <v>18</v>
      </c>
      <c r="U10" t="s">
        <v>11</v>
      </c>
      <c r="AD10" t="b">
        <f>OR(AB10="与える",AC10="得る")</f>
        <v>0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4">
      <c r="A11" t="str">
        <f t="shared" si="1"/>
        <v>|BFZ|黒|7|2/1|《[[間欠泉の忍び寄り]]》|</v>
      </c>
      <c r="B11" t="s">
        <v>16</v>
      </c>
      <c r="C11" t="str">
        <f>AF11</f>
        <v>BFZ</v>
      </c>
      <c r="D11">
        <f>IF(AF11="","",VLOOKUP(C11,[1]tnpl!$Z$1:$AA$11,2,TRUE))</f>
        <v>2</v>
      </c>
      <c r="E11" t="s">
        <v>16</v>
      </c>
      <c r="F11" t="str">
        <f>AG11</f>
        <v>黒</v>
      </c>
      <c r="G11">
        <f>IF(AG11="","",VLOOKUP(F11,[1]tnpl!$X$1:$Y$16,2,TRUE))</f>
        <v>3</v>
      </c>
      <c r="H11" t="s">
        <v>16</v>
      </c>
      <c r="I11">
        <f>AI11</f>
        <v>7</v>
      </c>
      <c r="J11" t="s">
        <v>16</v>
      </c>
      <c r="K11">
        <f t="shared" ref="K11:L14" si="2">AT11</f>
        <v>2</v>
      </c>
      <c r="L11">
        <f t="shared" si="2"/>
        <v>1</v>
      </c>
      <c r="M11" t="str">
        <f>IF(AL11="クリーチャー",K11&amp;"/"&amp;L11,"")</f>
        <v>2/1</v>
      </c>
      <c r="P11" t="s">
        <v>11</v>
      </c>
      <c r="Q11" t="s">
        <v>32</v>
      </c>
      <c r="R11" t="str">
        <f>AJ11</f>
        <v>間欠泉の忍び寄り</v>
      </c>
      <c r="T11" t="s">
        <v>12</v>
      </c>
      <c r="U11" t="s">
        <v>11</v>
      </c>
      <c r="V11" s="6"/>
      <c r="Y11" s="11" t="s">
        <v>1289</v>
      </c>
      <c r="Z11" t="e">
        <f>IF(SEARCH("飛",Y11,1)&lt;10,"飛行","")</f>
        <v>#VALUE!</v>
      </c>
      <c r="AA11" t="str">
        <f>IF(ISERR(SEARCH("召",Y11,1)),"","召喚")</f>
        <v/>
      </c>
      <c r="AB11" t="str">
        <f>IF(ISERR(SEARCH("与",Y11,1)),"","与える")</f>
        <v/>
      </c>
      <c r="AC11" t="str">
        <f>IF(ISERR(SEARCH("得",Y11,1)),"","得る")</f>
        <v/>
      </c>
      <c r="AD11" t="b">
        <f>OR(AB11="与える",AC11="得る")</f>
        <v>0</v>
      </c>
      <c r="AE11" s="2"/>
      <c r="AF11" s="3" t="s">
        <v>123</v>
      </c>
      <c r="AG11" s="2" t="s">
        <v>40</v>
      </c>
      <c r="AH11" s="2" t="s">
        <v>276</v>
      </c>
      <c r="AI11" s="2">
        <v>7</v>
      </c>
      <c r="AJ11" s="2" t="s">
        <v>1292</v>
      </c>
      <c r="AK11" s="2" t="s">
        <v>1291</v>
      </c>
      <c r="AL11" s="2" t="s">
        <v>4</v>
      </c>
      <c r="AM11" s="2" t="s">
        <v>430</v>
      </c>
      <c r="AN11" s="2"/>
      <c r="AO11" s="2"/>
      <c r="AP11" s="2" t="s">
        <v>1290</v>
      </c>
      <c r="AQ11" s="2" t="s">
        <v>1081</v>
      </c>
      <c r="AR11" s="2"/>
      <c r="AS11" s="2"/>
      <c r="AT11" s="2">
        <v>2</v>
      </c>
      <c r="AU11" s="2">
        <v>1</v>
      </c>
      <c r="AV11" s="2" t="s">
        <v>1289</v>
      </c>
    </row>
    <row r="12" spans="1:48" x14ac:dyDescent="0.4">
      <c r="A12" t="str">
        <f t="shared" si="1"/>
        <v>|BFZ|赤|6|2/2|《[[髑髏砕きの補充兵]]》|</v>
      </c>
      <c r="B12" t="s">
        <v>16</v>
      </c>
      <c r="C12" t="str">
        <f>AF12</f>
        <v>BFZ</v>
      </c>
      <c r="D12">
        <f>IF(AF12="","",VLOOKUP(C12,[1]tnpl!$Z$1:$AA$11,2,TRUE))</f>
        <v>2</v>
      </c>
      <c r="E12" t="s">
        <v>16</v>
      </c>
      <c r="F12" t="str">
        <f>AG12</f>
        <v>赤</v>
      </c>
      <c r="G12">
        <f>IF(AG12="","",VLOOKUP(F12,[1]tnpl!$X$1:$Y$16,2,TRUE))</f>
        <v>4</v>
      </c>
      <c r="H12" t="s">
        <v>16</v>
      </c>
      <c r="I12">
        <f>AI12</f>
        <v>6</v>
      </c>
      <c r="J12" t="s">
        <v>16</v>
      </c>
      <c r="K12">
        <f t="shared" si="2"/>
        <v>2</v>
      </c>
      <c r="L12">
        <f t="shared" si="2"/>
        <v>2</v>
      </c>
      <c r="M12" t="str">
        <f>IF(AL12="クリーチャー",K12&amp;"/"&amp;L12,"")</f>
        <v>2/2</v>
      </c>
      <c r="P12" t="s">
        <v>11</v>
      </c>
      <c r="Q12" t="s">
        <v>32</v>
      </c>
      <c r="R12" t="str">
        <f>AJ12</f>
        <v>髑髏砕きの補充兵</v>
      </c>
      <c r="T12" t="s">
        <v>12</v>
      </c>
      <c r="U12" t="s">
        <v>11</v>
      </c>
      <c r="V12" s="6"/>
      <c r="Y12" s="11" t="s">
        <v>1217</v>
      </c>
      <c r="Z12" t="e">
        <f>IF(SEARCH("飛",Y12,1)&lt;10,"飛行","")</f>
        <v>#VALUE!</v>
      </c>
      <c r="AA12" t="str">
        <f>IF(ISERR(SEARCH("召",Y12,1)),"","召喚")</f>
        <v/>
      </c>
      <c r="AB12" t="str">
        <f>IF(ISERR(SEARCH("与",Y12,1)),"","与える")</f>
        <v/>
      </c>
      <c r="AC12" t="str">
        <f>IF(ISERR(SEARCH("得",Y12,1)),"","得る")</f>
        <v/>
      </c>
      <c r="AD12" t="b">
        <f>OR(AB12="与える",AC12="得る")</f>
        <v>0</v>
      </c>
      <c r="AE12" s="2"/>
      <c r="AF12" s="3" t="s">
        <v>123</v>
      </c>
      <c r="AG12" s="2" t="s">
        <v>8</v>
      </c>
      <c r="AH12" s="2" t="s">
        <v>276</v>
      </c>
      <c r="AI12" s="2">
        <v>6</v>
      </c>
      <c r="AJ12" s="2" t="s">
        <v>1288</v>
      </c>
      <c r="AK12" s="2" t="s">
        <v>1287</v>
      </c>
      <c r="AL12" s="2" t="s">
        <v>4</v>
      </c>
      <c r="AM12" s="2" t="s">
        <v>460</v>
      </c>
      <c r="AN12" s="2" t="s">
        <v>324</v>
      </c>
      <c r="AO12" s="2" t="s">
        <v>422</v>
      </c>
      <c r="AP12" s="2" t="s">
        <v>1217</v>
      </c>
      <c r="AQ12" s="2"/>
      <c r="AR12" s="2"/>
      <c r="AS12" s="2"/>
      <c r="AT12" s="2">
        <v>2</v>
      </c>
      <c r="AU12" s="2">
        <v>2</v>
      </c>
      <c r="AV12" s="2" t="s">
        <v>1286</v>
      </c>
    </row>
    <row r="13" spans="1:48" x14ac:dyDescent="0.4">
      <c r="A13" t="str">
        <f t="shared" si="1"/>
        <v>|OGW|赤|13|4/4|《[[ゴブリンの闇住まい]]》|</v>
      </c>
      <c r="B13" t="s">
        <v>16</v>
      </c>
      <c r="C13" t="str">
        <f>AF13</f>
        <v>OGW</v>
      </c>
      <c r="D13">
        <f>IF(AF13="","",VLOOKUP(C13,[1]tnpl!$Z$1:$AA$11,2,TRUE))</f>
        <v>3</v>
      </c>
      <c r="E13" t="s">
        <v>16</v>
      </c>
      <c r="F13" t="str">
        <f>AG13</f>
        <v>赤</v>
      </c>
      <c r="G13">
        <f>IF(AG13="","",VLOOKUP(F13,[1]tnpl!$X$1:$Y$16,2,TRUE))</f>
        <v>4</v>
      </c>
      <c r="H13" t="s">
        <v>16</v>
      </c>
      <c r="I13">
        <f>AI13</f>
        <v>13</v>
      </c>
      <c r="J13" t="s">
        <v>16</v>
      </c>
      <c r="K13">
        <f t="shared" si="2"/>
        <v>4</v>
      </c>
      <c r="L13">
        <f t="shared" si="2"/>
        <v>4</v>
      </c>
      <c r="M13" t="str">
        <f>IF(AL13="クリーチャー",K13&amp;"/"&amp;L13,"")</f>
        <v>4/4</v>
      </c>
      <c r="P13" t="s">
        <v>11</v>
      </c>
      <c r="Q13" t="s">
        <v>32</v>
      </c>
      <c r="R13" t="str">
        <f>AJ13</f>
        <v>ゴブリンの闇住まい</v>
      </c>
      <c r="T13" t="s">
        <v>12</v>
      </c>
      <c r="U13" t="s">
        <v>11</v>
      </c>
      <c r="V13" s="6"/>
      <c r="Y13" s="11" t="s">
        <v>1281</v>
      </c>
      <c r="Z13" t="e">
        <f>IF(SEARCH("飛",Y13,1)&lt;10,"飛行","")</f>
        <v>#VALUE!</v>
      </c>
      <c r="AA13" t="str">
        <f>IF(ISERR(SEARCH("召",Y13,1)),"","召喚")</f>
        <v/>
      </c>
      <c r="AB13" t="str">
        <f>IF(ISERR(SEARCH("与",Y13,1)),"","与える")</f>
        <v/>
      </c>
      <c r="AD13" t="b">
        <f>OR(AB13="与える",AC13="得る")</f>
        <v>0</v>
      </c>
      <c r="AE13" s="2"/>
      <c r="AF13" s="3" t="s">
        <v>119</v>
      </c>
      <c r="AG13" s="2" t="s">
        <v>8</v>
      </c>
      <c r="AH13" s="2" t="s">
        <v>7</v>
      </c>
      <c r="AI13" s="2">
        <v>13</v>
      </c>
      <c r="AJ13" s="2" t="s">
        <v>1285</v>
      </c>
      <c r="AK13" s="2" t="s">
        <v>1284</v>
      </c>
      <c r="AL13" s="2" t="s">
        <v>4</v>
      </c>
      <c r="AM13" s="2" t="s">
        <v>1283</v>
      </c>
      <c r="AN13" s="2"/>
      <c r="AO13" s="2"/>
      <c r="AP13" s="2" t="s">
        <v>1217</v>
      </c>
      <c r="AQ13" s="2" t="s">
        <v>1282</v>
      </c>
      <c r="AR13" s="2"/>
      <c r="AS13" s="2"/>
      <c r="AT13" s="2">
        <v>4</v>
      </c>
      <c r="AU13" s="2">
        <v>4</v>
      </c>
      <c r="AV13" s="2" t="s">
        <v>1281</v>
      </c>
    </row>
    <row r="14" spans="1:48" x14ac:dyDescent="0.4">
      <c r="A14" t="str">
        <f t="shared" si="1"/>
        <v>|OGW|無色|28|12/12|《[[大いなる歪み、コジレック]]》|</v>
      </c>
      <c r="B14" t="s">
        <v>16</v>
      </c>
      <c r="C14" t="str">
        <f>AF14</f>
        <v>OGW</v>
      </c>
      <c r="D14">
        <f>IF(AF14="","",VLOOKUP(C14,[1]tnpl!$Z$1:$AA$11,2,TRUE))</f>
        <v>3</v>
      </c>
      <c r="E14" t="s">
        <v>16</v>
      </c>
      <c r="F14" t="str">
        <f>AG14</f>
        <v>無色</v>
      </c>
      <c r="G14">
        <f>IF(AG14="","",VLOOKUP(F14,[1]tnpl!$X$1:$Y$16,2,TRUE))</f>
        <v>16</v>
      </c>
      <c r="H14" t="s">
        <v>16</v>
      </c>
      <c r="I14">
        <f>AI14</f>
        <v>28</v>
      </c>
      <c r="J14" t="s">
        <v>16</v>
      </c>
      <c r="K14">
        <f t="shared" si="2"/>
        <v>12</v>
      </c>
      <c r="L14">
        <f t="shared" si="2"/>
        <v>12</v>
      </c>
      <c r="M14" t="str">
        <f>IF(AL14="クリーチャー",K14&amp;"/"&amp;L14,"")</f>
        <v>12/12</v>
      </c>
      <c r="P14" t="s">
        <v>11</v>
      </c>
      <c r="Q14" t="s">
        <v>32</v>
      </c>
      <c r="R14" t="str">
        <f>AJ14</f>
        <v>大いなる歪み、コジレック</v>
      </c>
      <c r="T14" t="s">
        <v>12</v>
      </c>
      <c r="U14" t="s">
        <v>11</v>
      </c>
      <c r="V14" s="6"/>
      <c r="Y14" s="11" t="s">
        <v>1275</v>
      </c>
      <c r="Z14" t="e">
        <f>IF(SEARCH("飛",Y14,1)&lt;10,"飛行","")</f>
        <v>#VALUE!</v>
      </c>
      <c r="AA14" t="str">
        <f>IF(ISERR(SEARCH("召",Y14,1)),"","召喚")</f>
        <v/>
      </c>
      <c r="AB14" t="str">
        <f>IF(ISERR(SEARCH("与",Y14,1)),"","与える")</f>
        <v/>
      </c>
      <c r="AD14" t="b">
        <f>OR(AB14="与える",AC14="得る")</f>
        <v>0</v>
      </c>
      <c r="AE14" s="2"/>
      <c r="AF14" s="3" t="s">
        <v>119</v>
      </c>
      <c r="AG14" s="2" t="s">
        <v>50</v>
      </c>
      <c r="AH14" s="2" t="s">
        <v>280</v>
      </c>
      <c r="AI14" s="2">
        <v>28</v>
      </c>
      <c r="AJ14" s="2" t="s">
        <v>1280</v>
      </c>
      <c r="AK14" s="2" t="s">
        <v>1279</v>
      </c>
      <c r="AL14" s="2" t="s">
        <v>4</v>
      </c>
      <c r="AM14" s="2" t="s">
        <v>404</v>
      </c>
      <c r="AN14" s="2"/>
      <c r="AO14" s="2"/>
      <c r="AP14" s="2" t="s">
        <v>1278</v>
      </c>
      <c r="AQ14" s="2" t="s">
        <v>1277</v>
      </c>
      <c r="AR14" s="2" t="s">
        <v>1276</v>
      </c>
      <c r="AS14" s="2"/>
      <c r="AT14" s="2">
        <v>12</v>
      </c>
      <c r="AU14" s="2">
        <v>12</v>
      </c>
      <c r="AV14" s="2" t="s">
        <v>1275</v>
      </c>
    </row>
    <row r="15" spans="1:48" x14ac:dyDescent="0.4">
      <c r="V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x14ac:dyDescent="0.4">
      <c r="A16" t="s">
        <v>116</v>
      </c>
    </row>
    <row r="17" spans="1:48" x14ac:dyDescent="0.4">
      <c r="A17" t="str">
        <f t="shared" ref="A17:A23" si="3">B17&amp;C17&amp;E17&amp;F17&amp;H17&amp;I17&amp;J17&amp;M17&amp;O17&amp;P17&amp;Q17&amp;R17&amp;S17&amp;T17&amp;U17&amp;V17&amp;W17&amp;X17</f>
        <v>|LEFT:50|LEFT:50|LEFT:50|LEFT:50|LEFT:500|c</v>
      </c>
      <c r="B17" t="s">
        <v>16</v>
      </c>
      <c r="C17" t="s">
        <v>28</v>
      </c>
      <c r="E17" t="s">
        <v>16</v>
      </c>
      <c r="F17" t="s">
        <v>28</v>
      </c>
      <c r="H17" t="s">
        <v>16</v>
      </c>
      <c r="I17" t="s">
        <v>28</v>
      </c>
      <c r="J17" t="s">
        <v>16</v>
      </c>
      <c r="M17" t="s">
        <v>28</v>
      </c>
      <c r="P17" t="s">
        <v>11</v>
      </c>
      <c r="R17" t="s">
        <v>26</v>
      </c>
      <c r="U17" t="s">
        <v>11</v>
      </c>
      <c r="V17" t="s">
        <v>25</v>
      </c>
    </row>
    <row r="18" spans="1:48" x14ac:dyDescent="0.4">
      <c r="A18" t="str">
        <f t="shared" si="3"/>
        <v>|セット|色|コスト|P/T|カード名|</v>
      </c>
      <c r="B18" t="s">
        <v>16</v>
      </c>
      <c r="C18" t="s">
        <v>24</v>
      </c>
      <c r="E18" t="s">
        <v>16</v>
      </c>
      <c r="F18" t="s">
        <v>23</v>
      </c>
      <c r="H18" t="s">
        <v>16</v>
      </c>
      <c r="I18" t="s">
        <v>22</v>
      </c>
      <c r="J18" t="s">
        <v>16</v>
      </c>
      <c r="K18" t="s">
        <v>21</v>
      </c>
      <c r="L18" t="s">
        <v>20</v>
      </c>
      <c r="M18" t="str">
        <f>K18&amp;"/"&amp;L18</f>
        <v>P/T</v>
      </c>
      <c r="P18" t="s">
        <v>11</v>
      </c>
      <c r="R18" t="s">
        <v>18</v>
      </c>
      <c r="U18" t="s">
        <v>11</v>
      </c>
      <c r="AD18" t="b">
        <f t="shared" ref="AD18:AD23" si="4">OR(AB18="与える",AC18="得る")</f>
        <v>0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4">
      <c r="A19" t="str">
        <f t="shared" si="3"/>
        <v>|SOI|黒|9|4/4|《[[モークラッドの屍蛞蝓]]》|</v>
      </c>
      <c r="B19" t="s">
        <v>16</v>
      </c>
      <c r="C19" t="str">
        <f>AF19</f>
        <v>SOI</v>
      </c>
      <c r="D19">
        <f>IF(AF19="","",VLOOKUP(C19,[1]tnpl!$Z$1:$AA$11,2,TRUE))</f>
        <v>4</v>
      </c>
      <c r="E19" t="s">
        <v>16</v>
      </c>
      <c r="F19" t="str">
        <f>AG19</f>
        <v>黒</v>
      </c>
      <c r="G19">
        <f>IF(AG19="","",VLOOKUP(F19,[1]tnpl!$X$1:$Y$16,2,TRUE))</f>
        <v>3</v>
      </c>
      <c r="H19" t="s">
        <v>16</v>
      </c>
      <c r="I19">
        <f>AI19</f>
        <v>9</v>
      </c>
      <c r="J19" t="s">
        <v>16</v>
      </c>
      <c r="K19">
        <f t="shared" ref="K19:L23" si="5">AT19</f>
        <v>4</v>
      </c>
      <c r="L19">
        <f t="shared" si="5"/>
        <v>4</v>
      </c>
      <c r="M19" t="str">
        <f>IF(AL19="クリーチャー",K19&amp;"/"&amp;L19,"")</f>
        <v>4/4</v>
      </c>
      <c r="P19" t="s">
        <v>11</v>
      </c>
      <c r="Q19" t="s">
        <v>32</v>
      </c>
      <c r="R19" t="str">
        <f>AJ19</f>
        <v>モークラッドの屍蛞蝓</v>
      </c>
      <c r="T19" t="s">
        <v>12</v>
      </c>
      <c r="U19" t="s">
        <v>11</v>
      </c>
      <c r="V19" s="6"/>
      <c r="Y19" s="11" t="s">
        <v>100</v>
      </c>
      <c r="Z19" t="e">
        <f>IF(SEARCH("飛",Y19,1)&lt;10,"飛行","")</f>
        <v>#VALUE!</v>
      </c>
      <c r="AA19" t="str">
        <f>IF(ISERR(SEARCH("召",Y19,1)),"","召喚")</f>
        <v/>
      </c>
      <c r="AB19" t="str">
        <f>IF(ISERR(SEARCH("与",Y19,1)),"","与える")</f>
        <v/>
      </c>
      <c r="AC19" t="str">
        <f>IF(ISERR(SEARCH("得",Y19,1)),"","得る")</f>
        <v/>
      </c>
      <c r="AD19" t="b">
        <f t="shared" si="4"/>
        <v>0</v>
      </c>
      <c r="AE19" s="2"/>
      <c r="AF19" s="3" t="s">
        <v>87</v>
      </c>
      <c r="AG19" s="2" t="s">
        <v>40</v>
      </c>
      <c r="AH19" s="2" t="s">
        <v>272</v>
      </c>
      <c r="AI19" s="2">
        <v>9</v>
      </c>
      <c r="AJ19" s="2" t="s">
        <v>101</v>
      </c>
      <c r="AK19" s="2" t="s">
        <v>1274</v>
      </c>
      <c r="AL19" s="2" t="s">
        <v>4</v>
      </c>
      <c r="AM19" s="2" t="s">
        <v>1273</v>
      </c>
      <c r="AN19" s="2" t="s">
        <v>410</v>
      </c>
      <c r="AO19" s="2"/>
      <c r="AP19" s="2" t="s">
        <v>1251</v>
      </c>
      <c r="AQ19" s="2" t="s">
        <v>1272</v>
      </c>
      <c r="AR19" s="2"/>
      <c r="AS19" s="2"/>
      <c r="AT19" s="2">
        <v>4</v>
      </c>
      <c r="AU19" s="2">
        <v>4</v>
      </c>
      <c r="AV19" s="2" t="s">
        <v>100</v>
      </c>
    </row>
    <row r="20" spans="1:48" x14ac:dyDescent="0.4">
      <c r="A20" t="str">
        <f t="shared" si="3"/>
        <v>|SOI|黒|14|2/2|《[[無情な死者]]》|</v>
      </c>
      <c r="B20" t="s">
        <v>16</v>
      </c>
      <c r="C20" t="str">
        <f>AF20</f>
        <v>SOI</v>
      </c>
      <c r="D20">
        <f>IF(AF20="","",VLOOKUP(C20,[1]tnpl!$Z$1:$AA$11,2,TRUE))</f>
        <v>4</v>
      </c>
      <c r="E20" t="s">
        <v>16</v>
      </c>
      <c r="F20" t="str">
        <f>AG20</f>
        <v>黒</v>
      </c>
      <c r="G20">
        <f>IF(AG20="","",VLOOKUP(F20,[1]tnpl!$X$1:$Y$16,2,TRUE))</f>
        <v>3</v>
      </c>
      <c r="H20" t="s">
        <v>16</v>
      </c>
      <c r="I20">
        <f>AI20</f>
        <v>14</v>
      </c>
      <c r="J20" t="s">
        <v>16</v>
      </c>
      <c r="K20">
        <f t="shared" si="5"/>
        <v>2</v>
      </c>
      <c r="L20">
        <f t="shared" si="5"/>
        <v>2</v>
      </c>
      <c r="M20" t="str">
        <f>IF(AL20="クリーチャー",K20&amp;"/"&amp;L20,"")</f>
        <v>2/2</v>
      </c>
      <c r="P20" t="s">
        <v>11</v>
      </c>
      <c r="Q20" t="s">
        <v>32</v>
      </c>
      <c r="R20" t="str">
        <f>AJ20</f>
        <v>無情な死者</v>
      </c>
      <c r="T20" t="s">
        <v>12</v>
      </c>
      <c r="U20" t="s">
        <v>11</v>
      </c>
      <c r="V20" s="6"/>
      <c r="Y20" s="11" t="s">
        <v>1268</v>
      </c>
      <c r="Z20" t="e">
        <f>IF(SEARCH("飛",Y20,1)&lt;10,"飛行","")</f>
        <v>#VALUE!</v>
      </c>
      <c r="AA20" t="str">
        <f>IF(ISERR(SEARCH("召",Y20,1)),"","召喚")</f>
        <v/>
      </c>
      <c r="AB20" t="str">
        <f>IF(ISERR(SEARCH("与",Y20,1)),"","与える")</f>
        <v/>
      </c>
      <c r="AC20" t="str">
        <f>IF(ISERR(SEARCH("得",Y20,1)),"","得る")</f>
        <v/>
      </c>
      <c r="AD20" t="b">
        <f t="shared" si="4"/>
        <v>0</v>
      </c>
      <c r="AE20" s="2"/>
      <c r="AF20" s="3" t="s">
        <v>87</v>
      </c>
      <c r="AG20" s="2" t="s">
        <v>40</v>
      </c>
      <c r="AH20" s="2" t="s">
        <v>280</v>
      </c>
      <c r="AI20" s="2">
        <v>14</v>
      </c>
      <c r="AJ20" s="2" t="s">
        <v>1271</v>
      </c>
      <c r="AK20" s="2" t="s">
        <v>1270</v>
      </c>
      <c r="AL20" s="2" t="s">
        <v>4</v>
      </c>
      <c r="AM20" s="2" t="s">
        <v>910</v>
      </c>
      <c r="AN20" s="2"/>
      <c r="AO20" s="2"/>
      <c r="AP20" s="2" t="s">
        <v>1217</v>
      </c>
      <c r="AQ20" s="2" t="s">
        <v>1269</v>
      </c>
      <c r="AR20" s="2"/>
      <c r="AS20" s="2"/>
      <c r="AT20" s="2">
        <v>2</v>
      </c>
      <c r="AU20" s="2">
        <v>2</v>
      </c>
      <c r="AV20" s="2" t="s">
        <v>1268</v>
      </c>
    </row>
    <row r="21" spans="1:48" x14ac:dyDescent="0.4">
      <c r="A21" t="str">
        <f t="shared" si="3"/>
        <v>|SOI|赤|1|4/3|《[[ガツタフの荒廃者&gt;ガツタフの放火魔]]》|</v>
      </c>
      <c r="B21" t="s">
        <v>16</v>
      </c>
      <c r="C21" t="str">
        <f>AF21</f>
        <v>SOI</v>
      </c>
      <c r="D21">
        <f>IF(AF21="","",VLOOKUP(C21,[1]tnpl!$Z$1:$AA$11,2,TRUE))</f>
        <v>4</v>
      </c>
      <c r="E21" t="s">
        <v>16</v>
      </c>
      <c r="F21" t="str">
        <f>AG21</f>
        <v>赤</v>
      </c>
      <c r="G21">
        <f>IF(AG21="","",VLOOKUP(F21,[1]tnpl!$X$1:$Y$16,2,TRUE))</f>
        <v>4</v>
      </c>
      <c r="H21" t="s">
        <v>16</v>
      </c>
      <c r="I21">
        <f>AI21</f>
        <v>1</v>
      </c>
      <c r="J21" t="s">
        <v>16</v>
      </c>
      <c r="K21">
        <f t="shared" si="5"/>
        <v>4</v>
      </c>
      <c r="L21">
        <f t="shared" si="5"/>
        <v>3</v>
      </c>
      <c r="M21" t="str">
        <f>IF(AL21="クリーチャー",K21&amp;"/"&amp;L21,"")</f>
        <v>4/3</v>
      </c>
      <c r="P21" t="s">
        <v>11</v>
      </c>
      <c r="Q21" t="s">
        <v>32</v>
      </c>
      <c r="R21" t="str">
        <f>AJ21</f>
        <v>ガツタフの荒廃者</v>
      </c>
      <c r="S21" t="s">
        <v>1267</v>
      </c>
      <c r="T21" t="s">
        <v>12</v>
      </c>
      <c r="U21" t="s">
        <v>11</v>
      </c>
      <c r="V21" s="6"/>
      <c r="Y21" s="11" t="s">
        <v>1260</v>
      </c>
      <c r="Z21" t="e">
        <f>IF(SEARCH("飛",Y21,1)&lt;10,"飛行","")</f>
        <v>#VALUE!</v>
      </c>
      <c r="AA21" t="str">
        <f>IF(ISERR(SEARCH("召",Y21,1)),"","召喚")</f>
        <v/>
      </c>
      <c r="AB21" t="str">
        <f>IF(ISERR(SEARCH("与",Y21,1)),"","与える")</f>
        <v/>
      </c>
      <c r="AC21" t="str">
        <f>IF(ISERR(SEARCH("得",Y21,1)),"","得る")</f>
        <v/>
      </c>
      <c r="AD21" t="b">
        <f t="shared" si="4"/>
        <v>0</v>
      </c>
      <c r="AE21" s="2"/>
      <c r="AF21" s="3" t="s">
        <v>87</v>
      </c>
      <c r="AG21" s="2" t="s">
        <v>8</v>
      </c>
      <c r="AH21" s="2" t="s">
        <v>276</v>
      </c>
      <c r="AI21" s="2">
        <v>1</v>
      </c>
      <c r="AJ21" s="2" t="s">
        <v>1266</v>
      </c>
      <c r="AK21" s="2" t="s">
        <v>1265</v>
      </c>
      <c r="AL21" s="2" t="s">
        <v>4</v>
      </c>
      <c r="AM21" s="2" t="s">
        <v>1256</v>
      </c>
      <c r="AN21" s="2"/>
      <c r="AO21" s="2"/>
      <c r="AP21" s="2" t="s">
        <v>1217</v>
      </c>
      <c r="AQ21" s="2" t="s">
        <v>1261</v>
      </c>
      <c r="AR21" s="2"/>
      <c r="AS21" s="2"/>
      <c r="AT21" s="2">
        <v>4</v>
      </c>
      <c r="AU21" s="2">
        <v>3</v>
      </c>
      <c r="AV21" s="2" t="s">
        <v>1260</v>
      </c>
    </row>
    <row r="22" spans="1:48" x14ac:dyDescent="0.4">
      <c r="A22" t="str">
        <f t="shared" si="3"/>
        <v>|SOI|赤|1|5/5|《[[月の出の侵入者&gt;村の伝書使]]》|</v>
      </c>
      <c r="B22" t="s">
        <v>16</v>
      </c>
      <c r="C22" t="str">
        <f>AF22</f>
        <v>SOI</v>
      </c>
      <c r="D22">
        <f>IF(AF22="","",VLOOKUP(C22,[1]tnpl!$Z$1:$AA$11,2,TRUE))</f>
        <v>4</v>
      </c>
      <c r="E22" t="s">
        <v>16</v>
      </c>
      <c r="F22" t="str">
        <f>AG22</f>
        <v>赤</v>
      </c>
      <c r="G22">
        <f>IF(AG22="","",VLOOKUP(F22,[1]tnpl!$X$1:$Y$16,2,TRUE))</f>
        <v>4</v>
      </c>
      <c r="H22" t="s">
        <v>16</v>
      </c>
      <c r="I22">
        <f>AI22</f>
        <v>1</v>
      </c>
      <c r="J22" t="s">
        <v>16</v>
      </c>
      <c r="K22">
        <f t="shared" si="5"/>
        <v>5</v>
      </c>
      <c r="L22">
        <f t="shared" si="5"/>
        <v>5</v>
      </c>
      <c r="M22" t="str">
        <f>IF(AL22="クリーチャー",K22&amp;"/"&amp;L22,"")</f>
        <v>5/5</v>
      </c>
      <c r="P22" t="s">
        <v>11</v>
      </c>
      <c r="Q22" t="s">
        <v>32</v>
      </c>
      <c r="R22" t="str">
        <f>AJ22</f>
        <v>月の出の侵入者</v>
      </c>
      <c r="S22" t="s">
        <v>1264</v>
      </c>
      <c r="T22" t="s">
        <v>12</v>
      </c>
      <c r="U22" t="s">
        <v>11</v>
      </c>
      <c r="V22" s="6"/>
      <c r="Y22" s="11" t="s">
        <v>1260</v>
      </c>
      <c r="Z22" t="e">
        <f>IF(SEARCH("飛",Y22,1)&lt;10,"飛行","")</f>
        <v>#VALUE!</v>
      </c>
      <c r="AA22" t="str">
        <f>IF(ISERR(SEARCH("召",Y22,1)),"","召喚")</f>
        <v/>
      </c>
      <c r="AB22" t="str">
        <f>IF(ISERR(SEARCH("与",Y22,1)),"","与える")</f>
        <v/>
      </c>
      <c r="AC22" t="str">
        <f>IF(ISERR(SEARCH("得",Y22,1)),"","得る")</f>
        <v/>
      </c>
      <c r="AD22" t="b">
        <f t="shared" si="4"/>
        <v>0</v>
      </c>
      <c r="AE22" s="2"/>
      <c r="AF22" s="3" t="s">
        <v>87</v>
      </c>
      <c r="AG22" s="2" t="s">
        <v>8</v>
      </c>
      <c r="AH22" s="2" t="s">
        <v>272</v>
      </c>
      <c r="AI22" s="2">
        <v>1</v>
      </c>
      <c r="AJ22" s="2" t="s">
        <v>1263</v>
      </c>
      <c r="AK22" s="2" t="s">
        <v>1262</v>
      </c>
      <c r="AL22" s="2" t="s">
        <v>4</v>
      </c>
      <c r="AM22" s="2" t="s">
        <v>1256</v>
      </c>
      <c r="AN22" s="2"/>
      <c r="AO22" s="2"/>
      <c r="AP22" s="2" t="s">
        <v>1217</v>
      </c>
      <c r="AQ22" s="2" t="s">
        <v>1261</v>
      </c>
      <c r="AR22" s="2"/>
      <c r="AS22" s="2"/>
      <c r="AT22" s="2">
        <v>5</v>
      </c>
      <c r="AU22" s="2">
        <v>5</v>
      </c>
      <c r="AV22" s="2" t="s">
        <v>1260</v>
      </c>
    </row>
    <row r="23" spans="1:48" x14ac:dyDescent="0.4">
      <c r="A23" t="str">
        <f t="shared" si="3"/>
        <v>|EMN|緑|1|4/4|《[[しなやかな捕食者&gt;ケッシグをうろつくもの]]》|</v>
      </c>
      <c r="B23" t="s">
        <v>16</v>
      </c>
      <c r="C23" t="str">
        <f>AF23</f>
        <v>EMN</v>
      </c>
      <c r="D23">
        <f>IF(AF23="","",VLOOKUP(C23,[1]tnpl!$Z$1:$AA$11,2,TRUE))</f>
        <v>5</v>
      </c>
      <c r="E23" t="s">
        <v>16</v>
      </c>
      <c r="F23" t="str">
        <f>AG23</f>
        <v>緑</v>
      </c>
      <c r="G23">
        <f>IF(AG23="","",VLOOKUP(F23,[1]tnpl!$X$1:$Y$16,2,TRUE))</f>
        <v>5</v>
      </c>
      <c r="H23" t="s">
        <v>16</v>
      </c>
      <c r="I23">
        <f>AI23</f>
        <v>1</v>
      </c>
      <c r="J23" t="s">
        <v>16</v>
      </c>
      <c r="K23">
        <f t="shared" si="5"/>
        <v>4</v>
      </c>
      <c r="L23">
        <f t="shared" si="5"/>
        <v>4</v>
      </c>
      <c r="M23" t="str">
        <f>IF(AL23="クリーチャー",K23&amp;"/"&amp;L23,"")</f>
        <v>4/4</v>
      </c>
      <c r="P23" t="s">
        <v>11</v>
      </c>
      <c r="Q23" t="s">
        <v>32</v>
      </c>
      <c r="R23" t="str">
        <f>AJ23</f>
        <v>しなやかな捕食者</v>
      </c>
      <c r="S23" t="s">
        <v>1259</v>
      </c>
      <c r="T23" t="s">
        <v>12</v>
      </c>
      <c r="U23" t="s">
        <v>11</v>
      </c>
      <c r="V23" s="6"/>
      <c r="Y23" s="11" t="s">
        <v>1217</v>
      </c>
      <c r="Z23" t="e">
        <f>IF(SEARCH("飛",Y23,1)&lt;10,"飛行","")</f>
        <v>#VALUE!</v>
      </c>
      <c r="AA23" t="str">
        <f>IF(ISERR(SEARCH("召",Y23,1)),"","召喚")</f>
        <v/>
      </c>
      <c r="AB23" t="str">
        <f>IF(ISERR(SEARCH("与",Y23,1)),"","与える")</f>
        <v/>
      </c>
      <c r="AC23" t="str">
        <f>IF(ISERR(SEARCH("得",Y23,1)),"","得る")</f>
        <v/>
      </c>
      <c r="AD23" t="b">
        <f t="shared" si="4"/>
        <v>0</v>
      </c>
      <c r="AE23" s="2"/>
      <c r="AF23" s="3" t="s">
        <v>9</v>
      </c>
      <c r="AG23" s="2" t="s">
        <v>58</v>
      </c>
      <c r="AH23" s="2" t="s">
        <v>272</v>
      </c>
      <c r="AI23" s="2">
        <v>1</v>
      </c>
      <c r="AJ23" s="2" t="s">
        <v>1258</v>
      </c>
      <c r="AK23" s="2" t="s">
        <v>1257</v>
      </c>
      <c r="AL23" s="2" t="s">
        <v>4</v>
      </c>
      <c r="AM23" s="2" t="s">
        <v>404</v>
      </c>
      <c r="AN23" s="2" t="s">
        <v>1256</v>
      </c>
      <c r="AO23" s="2"/>
      <c r="AP23" s="2" t="s">
        <v>1217</v>
      </c>
      <c r="AQ23" s="2"/>
      <c r="AR23" s="2"/>
      <c r="AS23" s="2"/>
      <c r="AT23" s="2">
        <v>4</v>
      </c>
      <c r="AU23" s="2">
        <v>4</v>
      </c>
      <c r="AV23" s="2" t="s">
        <v>1217</v>
      </c>
    </row>
    <row r="24" spans="1:48" x14ac:dyDescent="0.4">
      <c r="V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spans="1:48" x14ac:dyDescent="0.4">
      <c r="A25" t="s">
        <v>76</v>
      </c>
    </row>
    <row r="26" spans="1:48" x14ac:dyDescent="0.4">
      <c r="A26" t="str">
        <f t="shared" ref="A26:A33" si="6">B26&amp;C26&amp;E26&amp;F26&amp;H26&amp;I26&amp;J26&amp;M26&amp;O26&amp;P26&amp;Q26&amp;R26&amp;S26&amp;T26&amp;U26&amp;V26&amp;W26&amp;X26</f>
        <v>|LEFT:50|LEFT:50|LEFT:50|LEFT:50|LEFT:500|c</v>
      </c>
      <c r="B26" t="s">
        <v>16</v>
      </c>
      <c r="C26" t="s">
        <v>28</v>
      </c>
      <c r="E26" t="s">
        <v>16</v>
      </c>
      <c r="F26" t="s">
        <v>28</v>
      </c>
      <c r="H26" t="s">
        <v>16</v>
      </c>
      <c r="I26" t="s">
        <v>28</v>
      </c>
      <c r="J26" t="s">
        <v>16</v>
      </c>
      <c r="M26" t="s">
        <v>28</v>
      </c>
      <c r="P26" t="s">
        <v>11</v>
      </c>
      <c r="R26" t="s">
        <v>26</v>
      </c>
      <c r="U26" t="s">
        <v>11</v>
      </c>
      <c r="V26" t="s">
        <v>25</v>
      </c>
    </row>
    <row r="27" spans="1:48" x14ac:dyDescent="0.4">
      <c r="A27" t="str">
        <f t="shared" si="6"/>
        <v>|セット|色|コスト|P/T|カード名|</v>
      </c>
      <c r="B27" t="s">
        <v>16</v>
      </c>
      <c r="C27" t="s">
        <v>24</v>
      </c>
      <c r="E27" t="s">
        <v>16</v>
      </c>
      <c r="F27" t="s">
        <v>23</v>
      </c>
      <c r="H27" t="s">
        <v>16</v>
      </c>
      <c r="I27" t="s">
        <v>22</v>
      </c>
      <c r="J27" t="s">
        <v>16</v>
      </c>
      <c r="K27" t="s">
        <v>21</v>
      </c>
      <c r="L27" t="s">
        <v>20</v>
      </c>
      <c r="M27" t="str">
        <f>K27&amp;"/"&amp;L27</f>
        <v>P/T</v>
      </c>
      <c r="P27" t="s">
        <v>11</v>
      </c>
      <c r="R27" t="s">
        <v>18</v>
      </c>
      <c r="U27" t="s">
        <v>11</v>
      </c>
      <c r="AD27" t="b">
        <f t="shared" ref="AD27:AD33" si="7">OR(AB27="与える",AC27="得る")</f>
        <v>0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x14ac:dyDescent="0.4">
      <c r="A28" t="str">
        <f t="shared" si="6"/>
        <v>|KLD|黒|8|3/1|《[[襲拳会の部隊]]》|</v>
      </c>
      <c r="B28" t="s">
        <v>16</v>
      </c>
      <c r="C28" t="str">
        <f t="shared" ref="C28:C33" si="8">AF28</f>
        <v>KLD</v>
      </c>
      <c r="D28">
        <f>IF(AF28="","",VLOOKUP(C28,[1]tnpl!$Z$1:$AA$11,2,TRUE))</f>
        <v>6</v>
      </c>
      <c r="E28" t="s">
        <v>16</v>
      </c>
      <c r="F28" t="str">
        <f t="shared" ref="F28:F33" si="9">AG28</f>
        <v>黒</v>
      </c>
      <c r="G28">
        <f>IF(AG28="","",VLOOKUP(F28,[1]tnpl!$X$1:$Y$16,2,TRUE))</f>
        <v>3</v>
      </c>
      <c r="H28" t="s">
        <v>16</v>
      </c>
      <c r="I28">
        <f t="shared" ref="I28:I33" si="10">AI28</f>
        <v>8</v>
      </c>
      <c r="J28" t="s">
        <v>16</v>
      </c>
      <c r="K28">
        <f t="shared" ref="K28:L33" si="11">AT28</f>
        <v>3</v>
      </c>
      <c r="L28">
        <f t="shared" si="11"/>
        <v>1</v>
      </c>
      <c r="M28" t="str">
        <f t="shared" ref="M28:M33" si="12">IF(AL28="クリーチャー",K28&amp;"/"&amp;L28,"")</f>
        <v>3/1</v>
      </c>
      <c r="P28" t="s">
        <v>11</v>
      </c>
      <c r="Q28" t="s">
        <v>32</v>
      </c>
      <c r="R28" t="str">
        <f t="shared" ref="R28:R33" si="13">AJ28</f>
        <v>襲拳会の部隊</v>
      </c>
      <c r="T28" t="s">
        <v>12</v>
      </c>
      <c r="U28" t="s">
        <v>11</v>
      </c>
      <c r="V28" s="6"/>
      <c r="Y28" s="11" t="s">
        <v>1253</v>
      </c>
      <c r="Z28" t="e">
        <f t="shared" ref="Z28:Z33" si="14">IF(SEARCH("飛",Y28,1)&lt;10,"飛行","")</f>
        <v>#VALUE!</v>
      </c>
      <c r="AA28" t="str">
        <f t="shared" ref="AA28:AA33" si="15">IF(ISERR(SEARCH("召",Y28,1)),"","召喚")</f>
        <v/>
      </c>
      <c r="AB28" t="str">
        <f>IF(ISERR(SEARCH("与",Y28,1)),"","与える")</f>
        <v/>
      </c>
      <c r="AC28" t="str">
        <f>IF(ISERR(SEARCH("得",Y28,1)),"","得る")</f>
        <v/>
      </c>
      <c r="AD28" t="b">
        <f t="shared" si="7"/>
        <v>0</v>
      </c>
      <c r="AE28" s="2"/>
      <c r="AF28" s="3" t="s">
        <v>51</v>
      </c>
      <c r="AG28" s="2" t="s">
        <v>40</v>
      </c>
      <c r="AH28" s="2" t="s">
        <v>276</v>
      </c>
      <c r="AI28" s="2">
        <v>8</v>
      </c>
      <c r="AJ28" s="2" t="s">
        <v>1255</v>
      </c>
      <c r="AK28" s="2" t="s">
        <v>1254</v>
      </c>
      <c r="AL28" s="2" t="s">
        <v>4</v>
      </c>
      <c r="AM28" s="2" t="s">
        <v>371</v>
      </c>
      <c r="AN28" s="2" t="s">
        <v>791</v>
      </c>
      <c r="AO28" s="2"/>
      <c r="AP28" s="2" t="s">
        <v>1217</v>
      </c>
      <c r="AQ28" s="2" t="s">
        <v>866</v>
      </c>
      <c r="AR28" s="2"/>
      <c r="AS28" s="2"/>
      <c r="AT28" s="2">
        <v>3</v>
      </c>
      <c r="AU28" s="2">
        <v>1</v>
      </c>
      <c r="AV28" s="2" t="s">
        <v>1253</v>
      </c>
    </row>
    <row r="29" spans="1:48" x14ac:dyDescent="0.4">
      <c r="A29" t="str">
        <f t="shared" si="6"/>
        <v>|KLD|黒|18|8/8|《[[害悪の機械巨人]]》|</v>
      </c>
      <c r="B29" t="s">
        <v>16</v>
      </c>
      <c r="C29" t="str">
        <f t="shared" si="8"/>
        <v>KLD</v>
      </c>
      <c r="D29">
        <f>IF(AF29="","",VLOOKUP(C29,[1]tnpl!$Z$1:$AA$11,2,TRUE))</f>
        <v>6</v>
      </c>
      <c r="E29" t="s">
        <v>16</v>
      </c>
      <c r="F29" t="str">
        <f t="shared" si="9"/>
        <v>黒</v>
      </c>
      <c r="G29">
        <f>IF(AG29="","",VLOOKUP(F29,[1]tnpl!$X$1:$Y$16,2,TRUE))</f>
        <v>3</v>
      </c>
      <c r="H29" t="s">
        <v>16</v>
      </c>
      <c r="I29">
        <f t="shared" si="10"/>
        <v>18</v>
      </c>
      <c r="J29" t="s">
        <v>16</v>
      </c>
      <c r="K29">
        <f t="shared" si="11"/>
        <v>8</v>
      </c>
      <c r="L29">
        <f t="shared" si="11"/>
        <v>8</v>
      </c>
      <c r="M29" t="str">
        <f t="shared" si="12"/>
        <v>8/8</v>
      </c>
      <c r="P29" t="s">
        <v>11</v>
      </c>
      <c r="Q29" t="s">
        <v>32</v>
      </c>
      <c r="R29" t="str">
        <f t="shared" si="13"/>
        <v>害悪の機械巨人</v>
      </c>
      <c r="T29" t="s">
        <v>12</v>
      </c>
      <c r="U29" t="s">
        <v>11</v>
      </c>
      <c r="V29" s="6"/>
      <c r="Y29" s="11" t="s">
        <v>61</v>
      </c>
      <c r="Z29" t="e">
        <f t="shared" si="14"/>
        <v>#VALUE!</v>
      </c>
      <c r="AA29" t="str">
        <f t="shared" si="15"/>
        <v/>
      </c>
      <c r="AB29" t="str">
        <f>IF(ISERR(SEARCH("与",Y29,1)),"","与える")</f>
        <v/>
      </c>
      <c r="AD29" t="b">
        <f t="shared" si="7"/>
        <v>0</v>
      </c>
      <c r="AE29" s="2"/>
      <c r="AF29" s="3" t="s">
        <v>51</v>
      </c>
      <c r="AG29" s="2" t="s">
        <v>40</v>
      </c>
      <c r="AH29" s="2" t="s">
        <v>280</v>
      </c>
      <c r="AI29" s="2">
        <v>18</v>
      </c>
      <c r="AJ29" s="2" t="s">
        <v>62</v>
      </c>
      <c r="AK29" s="2" t="s">
        <v>1252</v>
      </c>
      <c r="AL29" s="2" t="s">
        <v>4</v>
      </c>
      <c r="AM29" s="2" t="s">
        <v>387</v>
      </c>
      <c r="AN29" s="2"/>
      <c r="AO29" s="2"/>
      <c r="AP29" s="2" t="s">
        <v>1251</v>
      </c>
      <c r="AQ29" s="2" t="s">
        <v>1250</v>
      </c>
      <c r="AR29" s="2"/>
      <c r="AS29" s="2"/>
      <c r="AT29" s="2">
        <v>8</v>
      </c>
      <c r="AU29" s="2">
        <v>8</v>
      </c>
      <c r="AV29" s="2" t="s">
        <v>61</v>
      </c>
    </row>
    <row r="30" spans="1:48" x14ac:dyDescent="0.4">
      <c r="A30" t="str">
        <f t="shared" si="6"/>
        <v>|KLD|無色|7|2/2|《[[アラダラ急行]]》|</v>
      </c>
      <c r="B30" t="s">
        <v>16</v>
      </c>
      <c r="C30" t="str">
        <f t="shared" si="8"/>
        <v>KLD</v>
      </c>
      <c r="D30">
        <f>IF(AF30="","",VLOOKUP(C30,[1]tnpl!$Z$1:$AA$11,2,TRUE))</f>
        <v>6</v>
      </c>
      <c r="E30" t="s">
        <v>16</v>
      </c>
      <c r="F30" t="str">
        <f t="shared" si="9"/>
        <v>無色</v>
      </c>
      <c r="G30">
        <f>IF(AG30="","",VLOOKUP(F30,[1]tnpl!$X$1:$Y$16,2,TRUE))</f>
        <v>16</v>
      </c>
      <c r="H30" t="s">
        <v>16</v>
      </c>
      <c r="I30">
        <f t="shared" si="10"/>
        <v>7</v>
      </c>
      <c r="J30" t="s">
        <v>16</v>
      </c>
      <c r="K30">
        <f t="shared" si="11"/>
        <v>2</v>
      </c>
      <c r="L30">
        <f t="shared" si="11"/>
        <v>2</v>
      </c>
      <c r="M30" t="str">
        <f t="shared" si="12"/>
        <v>2/2</v>
      </c>
      <c r="P30" t="s">
        <v>11</v>
      </c>
      <c r="Q30" t="s">
        <v>32</v>
      </c>
      <c r="R30" t="str">
        <f t="shared" si="13"/>
        <v>アラダラ急行</v>
      </c>
      <c r="T30" t="s">
        <v>12</v>
      </c>
      <c r="U30" t="s">
        <v>11</v>
      </c>
      <c r="V30" s="6"/>
      <c r="Y30" s="11" t="s">
        <v>1247</v>
      </c>
      <c r="Z30" t="e">
        <f t="shared" si="14"/>
        <v>#VALUE!</v>
      </c>
      <c r="AA30" t="str">
        <f t="shared" si="15"/>
        <v/>
      </c>
      <c r="AB30" t="str">
        <f>IF(ISERR(SEARCH("与",Y30,1)),"","与える")</f>
        <v/>
      </c>
      <c r="AC30" t="str">
        <f>IF(ISERR(SEARCH("得",Y30,1)),"","得る")</f>
        <v/>
      </c>
      <c r="AD30" t="b">
        <f t="shared" si="7"/>
        <v>0</v>
      </c>
      <c r="AE30" s="2"/>
      <c r="AF30" s="3" t="s">
        <v>51</v>
      </c>
      <c r="AG30" s="2" t="s">
        <v>50</v>
      </c>
      <c r="AH30" s="2" t="s">
        <v>276</v>
      </c>
      <c r="AI30" s="2">
        <v>7</v>
      </c>
      <c r="AJ30" s="2" t="s">
        <v>1249</v>
      </c>
      <c r="AK30" s="2" t="s">
        <v>1248</v>
      </c>
      <c r="AL30" s="2" t="s">
        <v>4</v>
      </c>
      <c r="AM30" s="2" t="s">
        <v>378</v>
      </c>
      <c r="AN30" s="2"/>
      <c r="AO30" s="2"/>
      <c r="AP30" s="2" t="s">
        <v>1217</v>
      </c>
      <c r="AQ30" s="2" t="s">
        <v>813</v>
      </c>
      <c r="AR30" s="2"/>
      <c r="AS30" s="2"/>
      <c r="AT30" s="2">
        <v>2</v>
      </c>
      <c r="AU30" s="2">
        <v>2</v>
      </c>
      <c r="AV30" s="2" t="s">
        <v>1247</v>
      </c>
    </row>
    <row r="31" spans="1:48" x14ac:dyDescent="0.4">
      <c r="A31" t="str">
        <f t="shared" si="6"/>
        <v>|AER|黒|17|6/5|《[[光袖会の収集者]]》|</v>
      </c>
      <c r="B31" t="s">
        <v>16</v>
      </c>
      <c r="C31" t="str">
        <f t="shared" si="8"/>
        <v>AER</v>
      </c>
      <c r="D31">
        <f>IF(AF31="","",VLOOKUP(C31,[1]tnpl!$Z$1:$AA$11,2,TRUE))</f>
        <v>7</v>
      </c>
      <c r="E31" t="s">
        <v>16</v>
      </c>
      <c r="F31" t="str">
        <f t="shared" si="9"/>
        <v>黒</v>
      </c>
      <c r="G31">
        <f>IF(AG31="","",VLOOKUP(F31,[1]tnpl!$X$1:$Y$16,2,TRUE))</f>
        <v>3</v>
      </c>
      <c r="H31" t="s">
        <v>16</v>
      </c>
      <c r="I31">
        <f t="shared" si="10"/>
        <v>17</v>
      </c>
      <c r="J31" t="s">
        <v>16</v>
      </c>
      <c r="K31">
        <f t="shared" si="11"/>
        <v>6</v>
      </c>
      <c r="L31">
        <f t="shared" si="11"/>
        <v>5</v>
      </c>
      <c r="M31" t="str">
        <f t="shared" si="12"/>
        <v>6/5</v>
      </c>
      <c r="P31" t="s">
        <v>11</v>
      </c>
      <c r="Q31" t="s">
        <v>32</v>
      </c>
      <c r="R31" t="str">
        <f t="shared" si="13"/>
        <v>光袖会の収集者</v>
      </c>
      <c r="T31" t="s">
        <v>12</v>
      </c>
      <c r="U31" t="s">
        <v>11</v>
      </c>
      <c r="V31" s="6"/>
      <c r="Y31" s="11" t="s">
        <v>1242</v>
      </c>
      <c r="Z31" t="e">
        <f t="shared" si="14"/>
        <v>#VALUE!</v>
      </c>
      <c r="AA31" t="str">
        <f t="shared" si="15"/>
        <v/>
      </c>
      <c r="AC31" t="str">
        <f>IF(ISERR(SEARCH("得",Y31,1)),"","得る")</f>
        <v/>
      </c>
      <c r="AD31" t="b">
        <f t="shared" si="7"/>
        <v>0</v>
      </c>
      <c r="AE31" s="2"/>
      <c r="AF31" s="3" t="s">
        <v>46</v>
      </c>
      <c r="AG31" s="2" t="s">
        <v>40</v>
      </c>
      <c r="AH31" s="2" t="s">
        <v>7</v>
      </c>
      <c r="AI31" s="2">
        <v>17</v>
      </c>
      <c r="AJ31" s="2" t="s">
        <v>1246</v>
      </c>
      <c r="AK31" s="2" t="s">
        <v>1245</v>
      </c>
      <c r="AL31" s="2" t="s">
        <v>4</v>
      </c>
      <c r="AM31" s="2" t="s">
        <v>371</v>
      </c>
      <c r="AN31" s="2" t="s">
        <v>838</v>
      </c>
      <c r="AO31" s="2"/>
      <c r="AP31" s="2" t="s">
        <v>1217</v>
      </c>
      <c r="AQ31" s="2" t="s">
        <v>1244</v>
      </c>
      <c r="AR31" s="2" t="s">
        <v>1243</v>
      </c>
      <c r="AS31" s="2"/>
      <c r="AT31" s="2">
        <v>6</v>
      </c>
      <c r="AU31" s="2">
        <v>5</v>
      </c>
      <c r="AV31" s="2" t="s">
        <v>1242</v>
      </c>
    </row>
    <row r="32" spans="1:48" x14ac:dyDescent="0.4">
      <c r="A32" t="str">
        <f t="shared" si="6"/>
        <v>|AER|赤|5|1/3|《[[航空船を強襲する者、カーリ・ゼヴ]]》|</v>
      </c>
      <c r="B32" t="s">
        <v>16</v>
      </c>
      <c r="C32" t="str">
        <f t="shared" si="8"/>
        <v>AER</v>
      </c>
      <c r="D32">
        <f>IF(AF32="","",VLOOKUP(C32,[1]tnpl!$Z$1:$AA$11,2,TRUE))</f>
        <v>7</v>
      </c>
      <c r="E32" t="s">
        <v>16</v>
      </c>
      <c r="F32" t="str">
        <f t="shared" si="9"/>
        <v>赤</v>
      </c>
      <c r="G32">
        <f>IF(AG32="","",VLOOKUP(F32,[1]tnpl!$X$1:$Y$16,2,TRUE))</f>
        <v>4</v>
      </c>
      <c r="H32" t="s">
        <v>16</v>
      </c>
      <c r="I32">
        <f t="shared" si="10"/>
        <v>5</v>
      </c>
      <c r="J32" t="s">
        <v>16</v>
      </c>
      <c r="K32">
        <f t="shared" si="11"/>
        <v>1</v>
      </c>
      <c r="L32">
        <f t="shared" si="11"/>
        <v>3</v>
      </c>
      <c r="M32" t="str">
        <f t="shared" si="12"/>
        <v>1/3</v>
      </c>
      <c r="P32" t="s">
        <v>11</v>
      </c>
      <c r="Q32" t="s">
        <v>32</v>
      </c>
      <c r="R32" t="str">
        <f t="shared" si="13"/>
        <v>航空船を強襲する者、カーリ・ゼヴ</v>
      </c>
      <c r="T32" t="s">
        <v>12</v>
      </c>
      <c r="U32" t="s">
        <v>11</v>
      </c>
      <c r="V32" s="6"/>
      <c r="Y32" s="11" t="s">
        <v>1235</v>
      </c>
      <c r="Z32" t="e">
        <f t="shared" si="14"/>
        <v>#VALUE!</v>
      </c>
      <c r="AA32" t="str">
        <f t="shared" si="15"/>
        <v/>
      </c>
      <c r="AB32" t="str">
        <f>IF(ISERR(SEARCH("与",Y32,1)),"","与える")</f>
        <v/>
      </c>
      <c r="AC32" t="str">
        <f>IF(ISERR(SEARCH("得",Y32,1)),"","得る")</f>
        <v/>
      </c>
      <c r="AD32" t="b">
        <f t="shared" si="7"/>
        <v>0</v>
      </c>
      <c r="AE32" s="2"/>
      <c r="AF32" s="3" t="s">
        <v>46</v>
      </c>
      <c r="AG32" s="2" t="s">
        <v>8</v>
      </c>
      <c r="AH32" s="2" t="s">
        <v>280</v>
      </c>
      <c r="AI32" s="2">
        <v>5</v>
      </c>
      <c r="AJ32" s="2" t="s">
        <v>1241</v>
      </c>
      <c r="AK32" s="2" t="s">
        <v>1240</v>
      </c>
      <c r="AL32" s="2" t="s">
        <v>4</v>
      </c>
      <c r="AM32" s="2" t="s">
        <v>371</v>
      </c>
      <c r="AN32" s="2" t="s">
        <v>1239</v>
      </c>
      <c r="AO32" s="2"/>
      <c r="AP32" s="2" t="s">
        <v>1238</v>
      </c>
      <c r="AQ32" s="2" t="s">
        <v>1237</v>
      </c>
      <c r="AR32" s="2" t="s">
        <v>1236</v>
      </c>
      <c r="AS32" s="2"/>
      <c r="AT32" s="2">
        <v>1</v>
      </c>
      <c r="AU32" s="2">
        <v>3</v>
      </c>
      <c r="AV32" s="2" t="s">
        <v>1235</v>
      </c>
    </row>
    <row r="33" spans="1:48" x14ac:dyDescent="0.4">
      <c r="A33" t="str">
        <f t="shared" si="6"/>
        <v>|KLDP|赤|12|6/5|《[[むら気な巨人]]》|</v>
      </c>
      <c r="B33" t="s">
        <v>16</v>
      </c>
      <c r="C33" t="str">
        <f t="shared" si="8"/>
        <v>KLDP</v>
      </c>
      <c r="D33">
        <f>IF(AF33="","",VLOOKUP(C33,[1]tnpl!$Z$1:$AA$11,2,TRUE))</f>
        <v>8</v>
      </c>
      <c r="E33" t="s">
        <v>16</v>
      </c>
      <c r="F33" t="str">
        <f t="shared" si="9"/>
        <v>赤</v>
      </c>
      <c r="G33">
        <f>IF(AG33="","",VLOOKUP(F33,[1]tnpl!$X$1:$Y$16,2,TRUE))</f>
        <v>4</v>
      </c>
      <c r="H33" t="s">
        <v>16</v>
      </c>
      <c r="I33">
        <f t="shared" si="10"/>
        <v>12</v>
      </c>
      <c r="J33" t="s">
        <v>16</v>
      </c>
      <c r="K33">
        <f t="shared" si="11"/>
        <v>6</v>
      </c>
      <c r="L33">
        <f t="shared" si="11"/>
        <v>5</v>
      </c>
      <c r="M33" t="str">
        <f t="shared" si="12"/>
        <v>6/5</v>
      </c>
      <c r="P33" t="s">
        <v>11</v>
      </c>
      <c r="Q33" t="s">
        <v>32</v>
      </c>
      <c r="R33" t="str">
        <f t="shared" si="13"/>
        <v>むら気な巨人</v>
      </c>
      <c r="T33" t="s">
        <v>12</v>
      </c>
      <c r="U33" t="s">
        <v>11</v>
      </c>
      <c r="V33" s="6"/>
      <c r="Y33" s="11" t="s">
        <v>1232</v>
      </c>
      <c r="Z33" t="e">
        <f t="shared" si="14"/>
        <v>#VALUE!</v>
      </c>
      <c r="AA33" t="str">
        <f t="shared" si="15"/>
        <v/>
      </c>
      <c r="AB33" t="str">
        <f>IF(ISERR(SEARCH("与",Y33,1)),"","与える")</f>
        <v/>
      </c>
      <c r="AC33" t="str">
        <f>IF(ISERR(SEARCH("得",Y33,1)),"","得る")</f>
        <v/>
      </c>
      <c r="AD33" t="b">
        <f t="shared" si="7"/>
        <v>0</v>
      </c>
      <c r="AE33" s="2"/>
      <c r="AF33" s="3" t="s">
        <v>173</v>
      </c>
      <c r="AG33" s="2" t="s">
        <v>8</v>
      </c>
      <c r="AH33" s="2" t="s">
        <v>7</v>
      </c>
      <c r="AI33" s="2">
        <v>12</v>
      </c>
      <c r="AJ33" s="2" t="s">
        <v>1234</v>
      </c>
      <c r="AK33" s="2" t="s">
        <v>1233</v>
      </c>
      <c r="AL33" s="2" t="s">
        <v>4</v>
      </c>
      <c r="AM33" s="2" t="s">
        <v>460</v>
      </c>
      <c r="AN33" s="2"/>
      <c r="AO33" s="2"/>
      <c r="AP33" s="2" t="s">
        <v>1232</v>
      </c>
      <c r="AQ33" s="2"/>
      <c r="AR33" s="2"/>
      <c r="AS33" s="2"/>
      <c r="AT33" s="2">
        <v>6</v>
      </c>
      <c r="AU33" s="2">
        <v>5</v>
      </c>
      <c r="AV33" s="2" t="s">
        <v>1232</v>
      </c>
    </row>
    <row r="34" spans="1:48" x14ac:dyDescent="0.4">
      <c r="V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x14ac:dyDescent="0.4">
      <c r="A35" t="s">
        <v>2319</v>
      </c>
    </row>
    <row r="36" spans="1:48" x14ac:dyDescent="0.4">
      <c r="A36" t="str">
        <f>B36&amp;C36&amp;E36&amp;F36&amp;H36&amp;I36&amp;J36&amp;M36&amp;O36&amp;P36&amp;Q36&amp;R36&amp;S36&amp;T36&amp;U36&amp;V36&amp;W36&amp;X36</f>
        <v>|LEFT:50|LEFT:50|LEFT:50|LEFT:50|LEFT:500|c</v>
      </c>
      <c r="B36" t="s">
        <v>16</v>
      </c>
      <c r="C36" t="s">
        <v>28</v>
      </c>
      <c r="E36" t="s">
        <v>16</v>
      </c>
      <c r="F36" t="s">
        <v>28</v>
      </c>
      <c r="H36" t="s">
        <v>16</v>
      </c>
      <c r="I36" t="s">
        <v>28</v>
      </c>
      <c r="J36" t="s">
        <v>16</v>
      </c>
      <c r="M36" t="s">
        <v>28</v>
      </c>
      <c r="P36" t="s">
        <v>11</v>
      </c>
      <c r="R36" t="s">
        <v>26</v>
      </c>
      <c r="U36" t="s">
        <v>11</v>
      </c>
      <c r="V36" t="s">
        <v>25</v>
      </c>
    </row>
    <row r="37" spans="1:48" x14ac:dyDescent="0.4">
      <c r="A37" t="str">
        <f>B37&amp;C37&amp;E37&amp;F37&amp;H37&amp;I37&amp;J37&amp;M37&amp;O37&amp;P37&amp;Q37&amp;R37&amp;S37&amp;T37&amp;U37&amp;V37&amp;W37&amp;X37</f>
        <v>|セット|色|コスト|P/T|カード名|</v>
      </c>
      <c r="B37" t="s">
        <v>16</v>
      </c>
      <c r="C37" t="s">
        <v>24</v>
      </c>
      <c r="E37" t="s">
        <v>16</v>
      </c>
      <c r="F37" t="s">
        <v>23</v>
      </c>
      <c r="H37" t="s">
        <v>16</v>
      </c>
      <c r="I37" t="s">
        <v>22</v>
      </c>
      <c r="J37" t="s">
        <v>16</v>
      </c>
      <c r="K37" t="s">
        <v>21</v>
      </c>
      <c r="L37" t="s">
        <v>20</v>
      </c>
      <c r="M37" t="str">
        <f>K37&amp;"/"&amp;L37</f>
        <v>P/T</v>
      </c>
      <c r="P37" t="s">
        <v>11</v>
      </c>
      <c r="R37" t="s">
        <v>18</v>
      </c>
      <c r="U37" t="s">
        <v>11</v>
      </c>
      <c r="AD37" t="b">
        <f>OR(AB37="与える",AC37="得る")</f>
        <v>0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x14ac:dyDescent="0.4">
      <c r="A38" t="str">
        <f>B38&amp;C38&amp;E38&amp;F38&amp;H38&amp;I38&amp;J38&amp;M38&amp;O38&amp;P38&amp;Q38&amp;R38&amp;S38&amp;T38&amp;U38&amp;V38&amp;W38&amp;X38</f>
        <v>|AKH|黒|12|6/5|《[[疫病吹き]]》|</v>
      </c>
      <c r="B38" t="s">
        <v>16</v>
      </c>
      <c r="C38" t="str">
        <f>AF38</f>
        <v>AKH</v>
      </c>
      <c r="D38">
        <f>IF(AF38="","",VLOOKUP(C38,[1]tnpl!$Z$1:$AA$11,2,TRUE))</f>
        <v>10</v>
      </c>
      <c r="E38" t="s">
        <v>16</v>
      </c>
      <c r="F38" t="str">
        <f>AG38</f>
        <v>黒</v>
      </c>
      <c r="G38">
        <f>IF(AG38="","",VLOOKUP(F38,[1]tnpl!$X$1:$Y$16,2,TRUE))</f>
        <v>3</v>
      </c>
      <c r="H38" t="s">
        <v>16</v>
      </c>
      <c r="I38">
        <f>AI38</f>
        <v>12</v>
      </c>
      <c r="J38" t="s">
        <v>16</v>
      </c>
      <c r="K38">
        <f t="shared" ref="K38:L40" si="16">AT38</f>
        <v>6</v>
      </c>
      <c r="L38">
        <f t="shared" si="16"/>
        <v>5</v>
      </c>
      <c r="M38" t="str">
        <f>IF(AL38="クリーチャー",K38&amp;"/"&amp;L38,"")</f>
        <v>6/5</v>
      </c>
      <c r="P38" t="s">
        <v>11</v>
      </c>
      <c r="Q38" t="s">
        <v>32</v>
      </c>
      <c r="R38" t="str">
        <f>AJ38</f>
        <v>疫病吹き</v>
      </c>
      <c r="T38" t="s">
        <v>12</v>
      </c>
      <c r="U38" t="s">
        <v>11</v>
      </c>
      <c r="V38" s="6"/>
      <c r="Y38" s="11" t="s">
        <v>1227</v>
      </c>
      <c r="Z38" t="e">
        <f>IF(SEARCH("飛",Y38,1)&lt;10,"飛行","")</f>
        <v>#VALUE!</v>
      </c>
      <c r="AA38" t="str">
        <f>IF(ISERR(SEARCH("召",Y38,1)),"","召喚")</f>
        <v/>
      </c>
      <c r="AB38" t="str">
        <f>IF(ISERR(SEARCH("与",Y38,1)),"","与える")</f>
        <v/>
      </c>
      <c r="AC38" t="str">
        <f>IF(ISERR(SEARCH("得",Y38,1)),"","得る")</f>
        <v/>
      </c>
      <c r="AD38" t="b">
        <f>OR(AB38="与える",AC38="得る")</f>
        <v>0</v>
      </c>
      <c r="AE38" s="2"/>
      <c r="AF38" s="3" t="s">
        <v>34</v>
      </c>
      <c r="AG38" s="2" t="s">
        <v>40</v>
      </c>
      <c r="AH38" s="2" t="s">
        <v>7</v>
      </c>
      <c r="AI38" s="2">
        <v>12</v>
      </c>
      <c r="AJ38" s="2" t="s">
        <v>1231</v>
      </c>
      <c r="AK38" s="2" t="s">
        <v>1230</v>
      </c>
      <c r="AL38" s="2" t="s">
        <v>4</v>
      </c>
      <c r="AM38" s="2" t="s">
        <v>910</v>
      </c>
      <c r="AN38" s="2" t="s">
        <v>441</v>
      </c>
      <c r="AO38" s="2"/>
      <c r="AP38" s="2" t="s">
        <v>1217</v>
      </c>
      <c r="AQ38" s="2" t="s">
        <v>1229</v>
      </c>
      <c r="AR38" s="2" t="s">
        <v>1228</v>
      </c>
      <c r="AS38" s="2"/>
      <c r="AT38" s="2">
        <v>6</v>
      </c>
      <c r="AU38" s="2">
        <v>5</v>
      </c>
      <c r="AV38" s="2" t="s">
        <v>1227</v>
      </c>
    </row>
    <row r="39" spans="1:48" x14ac:dyDescent="0.4">
      <c r="A39" t="str">
        <f>B39&amp;C39&amp;E39&amp;F39&amp;H39&amp;I39&amp;J39&amp;M39&amp;O39&amp;P39&amp;Q39&amp;R39&amp;S39&amp;T39&amp;U39&amp;V39&amp;W39&amp;X39</f>
        <v>|AKH|黒|8|8/8|《[[栄光の神バントゥ]]》|</v>
      </c>
      <c r="B39" t="s">
        <v>16</v>
      </c>
      <c r="C39" t="str">
        <f>AF39</f>
        <v>AKH</v>
      </c>
      <c r="D39">
        <f>IF(AF39="","",VLOOKUP(C39,[1]tnpl!$Z$1:$AA$11,2,TRUE))</f>
        <v>10</v>
      </c>
      <c r="E39" t="s">
        <v>16</v>
      </c>
      <c r="F39" t="str">
        <f>AG39</f>
        <v>黒</v>
      </c>
      <c r="G39">
        <f>IF(AG39="","",VLOOKUP(F39,[1]tnpl!$X$1:$Y$16,2,TRUE))</f>
        <v>3</v>
      </c>
      <c r="H39" t="s">
        <v>16</v>
      </c>
      <c r="I39">
        <f>AI39</f>
        <v>8</v>
      </c>
      <c r="J39" t="s">
        <v>16</v>
      </c>
      <c r="K39">
        <f t="shared" si="16"/>
        <v>8</v>
      </c>
      <c r="L39">
        <f t="shared" si="16"/>
        <v>8</v>
      </c>
      <c r="M39" t="str">
        <f>IF(AL39="クリーチャー",K39&amp;"/"&amp;L39,"")</f>
        <v>8/8</v>
      </c>
      <c r="P39" t="s">
        <v>11</v>
      </c>
      <c r="Q39" t="s">
        <v>32</v>
      </c>
      <c r="R39" t="str">
        <f>AJ39</f>
        <v>栄光の神バントゥ</v>
      </c>
      <c r="T39" t="s">
        <v>12</v>
      </c>
      <c r="U39" t="s">
        <v>11</v>
      </c>
      <c r="V39" s="6"/>
      <c r="Y39" s="11" t="s">
        <v>1221</v>
      </c>
      <c r="Z39" t="e">
        <f>IF(SEARCH("飛",Y39,1)&lt;10,"飛行","")</f>
        <v>#VALUE!</v>
      </c>
      <c r="AA39" t="str">
        <f>IF(ISERR(SEARCH("召",Y39,1)),"","召喚")</f>
        <v/>
      </c>
      <c r="AB39" t="str">
        <f>IF(ISERR(SEARCH("与",Y39,1)),"","与える")</f>
        <v/>
      </c>
      <c r="AD39" t="b">
        <f>OR(AB39="与える",AC39="得る")</f>
        <v>0</v>
      </c>
      <c r="AE39" s="6"/>
      <c r="AF39" s="3" t="s">
        <v>34</v>
      </c>
      <c r="AG39" s="2" t="s">
        <v>40</v>
      </c>
      <c r="AH39" s="2" t="s">
        <v>280</v>
      </c>
      <c r="AI39" s="2">
        <v>8</v>
      </c>
      <c r="AJ39" s="2" t="s">
        <v>1226</v>
      </c>
      <c r="AK39" s="2" t="s">
        <v>1225</v>
      </c>
      <c r="AL39" s="2" t="s">
        <v>4</v>
      </c>
      <c r="AM39" s="2" t="s">
        <v>728</v>
      </c>
      <c r="AN39" s="2"/>
      <c r="AO39" s="2"/>
      <c r="AP39" s="2" t="s">
        <v>1224</v>
      </c>
      <c r="AQ39" s="2" t="s">
        <v>1223</v>
      </c>
      <c r="AR39" s="2" t="s">
        <v>1222</v>
      </c>
      <c r="AS39" s="2"/>
      <c r="AT39" s="2">
        <v>8</v>
      </c>
      <c r="AU39" s="2">
        <v>8</v>
      </c>
      <c r="AV39" s="2" t="s">
        <v>1221</v>
      </c>
    </row>
    <row r="40" spans="1:48" x14ac:dyDescent="0.4">
      <c r="A40" t="str">
        <f>B40&amp;C40&amp;E40&amp;F40&amp;H40&amp;I40&amp;J40&amp;M40&amp;O40&amp;P40&amp;Q40&amp;R40&amp;S40&amp;T40&amp;U40&amp;V40&amp;W40&amp;X40</f>
        <v>|AKH|赤|9|3/4|《[[炎刃の達人]]》|</v>
      </c>
      <c r="B40" t="s">
        <v>16</v>
      </c>
      <c r="C40" t="str">
        <f>AF40</f>
        <v>AKH</v>
      </c>
      <c r="D40">
        <f>IF(AF40="","",VLOOKUP(C40,[1]tnpl!$Z$1:$AA$11,2,TRUE))</f>
        <v>10</v>
      </c>
      <c r="E40" t="s">
        <v>16</v>
      </c>
      <c r="F40" t="str">
        <f>AG40</f>
        <v>赤</v>
      </c>
      <c r="G40">
        <f>IF(AG40="","",VLOOKUP(F40,[1]tnpl!$X$1:$Y$16,2,TRUE))</f>
        <v>4</v>
      </c>
      <c r="H40" t="s">
        <v>16</v>
      </c>
      <c r="I40">
        <f>AI40</f>
        <v>9</v>
      </c>
      <c r="J40" t="s">
        <v>16</v>
      </c>
      <c r="K40">
        <f t="shared" si="16"/>
        <v>3</v>
      </c>
      <c r="L40">
        <f t="shared" si="16"/>
        <v>4</v>
      </c>
      <c r="M40" t="str">
        <f>IF(AL40="クリーチャー",K40&amp;"/"&amp;L40,"")</f>
        <v>3/4</v>
      </c>
      <c r="P40" t="s">
        <v>11</v>
      </c>
      <c r="Q40" t="s">
        <v>32</v>
      </c>
      <c r="R40" t="str">
        <f>AJ40</f>
        <v>炎刃の達人</v>
      </c>
      <c r="T40" t="s">
        <v>12</v>
      </c>
      <c r="U40" t="s">
        <v>11</v>
      </c>
      <c r="V40" s="6"/>
      <c r="Y40" s="11" t="s">
        <v>1215</v>
      </c>
      <c r="Z40" t="e">
        <f>IF(SEARCH("飛",Y40,1)&lt;10,"飛行","")</f>
        <v>#VALUE!</v>
      </c>
      <c r="AA40" t="str">
        <f>IF(ISERR(SEARCH("召",Y40,1)),"","召喚")</f>
        <v/>
      </c>
      <c r="AB40" t="str">
        <f>IF(ISERR(SEARCH("与",Y40,1)),"","与える")</f>
        <v/>
      </c>
      <c r="AC40" t="str">
        <f t="shared" ref="AC40:AC53" si="17">IF(ISERR(SEARCH("得",Y40,1)),"","得る")</f>
        <v/>
      </c>
      <c r="AD40" t="b">
        <f>OR(AB40="与える",AC40="得る")</f>
        <v>0</v>
      </c>
      <c r="AF40" s="3" t="s">
        <v>34</v>
      </c>
      <c r="AG40" s="2" t="s">
        <v>8</v>
      </c>
      <c r="AH40" s="2" t="s">
        <v>272</v>
      </c>
      <c r="AI40" s="2">
        <v>9</v>
      </c>
      <c r="AJ40" s="2" t="s">
        <v>1220</v>
      </c>
      <c r="AK40" s="2" t="s">
        <v>1219</v>
      </c>
      <c r="AL40" s="2" t="s">
        <v>4</v>
      </c>
      <c r="AM40" s="2" t="s">
        <v>1218</v>
      </c>
      <c r="AN40" s="2" t="s">
        <v>324</v>
      </c>
      <c r="AO40" s="2"/>
      <c r="AP40" s="2" t="s">
        <v>1217</v>
      </c>
      <c r="AQ40" s="2" t="s">
        <v>1216</v>
      </c>
      <c r="AR40" s="2"/>
      <c r="AS40" s="2"/>
      <c r="AT40" s="2">
        <v>3</v>
      </c>
      <c r="AU40" s="2">
        <v>4</v>
      </c>
      <c r="AV40" s="2" t="s">
        <v>1215</v>
      </c>
    </row>
    <row r="41" spans="1:48" x14ac:dyDescent="0.4">
      <c r="V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x14ac:dyDescent="0.4">
      <c r="A42" t="s">
        <v>2343</v>
      </c>
    </row>
    <row r="43" spans="1:48" x14ac:dyDescent="0.4">
      <c r="A43" t="str">
        <f>B43&amp;C43&amp;E43&amp;F43&amp;H43&amp;I43&amp;J43&amp;M43&amp;O43&amp;P43&amp;Q43&amp;R43&amp;S43&amp;T43&amp;U43&amp;V43&amp;W43&amp;X43</f>
        <v>|LEFT:50|LEFT:50|LEFT:50|LEFT:50|LEFT:500|c</v>
      </c>
      <c r="B43" t="s">
        <v>16</v>
      </c>
      <c r="C43" t="s">
        <v>28</v>
      </c>
      <c r="E43" t="s">
        <v>16</v>
      </c>
      <c r="F43" t="s">
        <v>28</v>
      </c>
      <c r="H43" t="s">
        <v>16</v>
      </c>
      <c r="I43" t="s">
        <v>28</v>
      </c>
      <c r="J43" t="s">
        <v>16</v>
      </c>
      <c r="M43" t="s">
        <v>28</v>
      </c>
      <c r="P43" t="s">
        <v>11</v>
      </c>
      <c r="R43" t="s">
        <v>26</v>
      </c>
      <c r="U43" t="s">
        <v>11</v>
      </c>
      <c r="V43" t="s">
        <v>25</v>
      </c>
    </row>
    <row r="44" spans="1:48" x14ac:dyDescent="0.4">
      <c r="A44" t="str">
        <f>B44&amp;C44&amp;E44&amp;F44&amp;H44&amp;I44&amp;J44&amp;M44&amp;O44&amp;P44&amp;Q44&amp;R44&amp;S44&amp;T44&amp;U44&amp;V44&amp;W44&amp;X44</f>
        <v>|セット|色|コスト|P/T|カード名|</v>
      </c>
      <c r="B44" t="s">
        <v>16</v>
      </c>
      <c r="C44" t="s">
        <v>24</v>
      </c>
      <c r="E44" t="s">
        <v>16</v>
      </c>
      <c r="F44" t="s">
        <v>23</v>
      </c>
      <c r="H44" t="s">
        <v>16</v>
      </c>
      <c r="I44" t="s">
        <v>22</v>
      </c>
      <c r="J44" t="s">
        <v>16</v>
      </c>
      <c r="K44" t="s">
        <v>21</v>
      </c>
      <c r="L44" t="s">
        <v>20</v>
      </c>
      <c r="M44" t="str">
        <f>K44&amp;"/"&amp;L44</f>
        <v>P/T</v>
      </c>
      <c r="P44" t="s">
        <v>11</v>
      </c>
      <c r="R44" t="s">
        <v>18</v>
      </c>
      <c r="U44" t="s">
        <v>11</v>
      </c>
      <c r="AD44" t="b">
        <f>OR(AB44="与える",AC44="得る")</f>
        <v>0</v>
      </c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x14ac:dyDescent="0.4">
      <c r="A45" t="str">
        <f>B45&amp;C45&amp;E45&amp;F45&amp;H45&amp;I45&amp;J45&amp;M45&amp;O45&amp;P45&amp;Q45&amp;R45&amp;S45&amp;T45&amp;U45&amp;V45&amp;W45&amp;X45</f>
        <v>|HOU|黒|16|1/2|《[[夢盗人]]》|</v>
      </c>
      <c r="B45" t="s">
        <v>16</v>
      </c>
      <c r="C45" t="str">
        <f>AF45</f>
        <v>HOU</v>
      </c>
      <c r="D45">
        <f>IF(AF45="","",VLOOKUP(C45,[1]tnpl!$Z$1:$AA$11,2,TRUE))</f>
        <v>5</v>
      </c>
      <c r="E45" t="s">
        <v>16</v>
      </c>
      <c r="F45" t="str">
        <f>AG45</f>
        <v>黒</v>
      </c>
      <c r="G45">
        <f>IF(AG45="","",VLOOKUP(F45,[1]tnpl!$X$1:$Y$16,2,TRUE))</f>
        <v>3</v>
      </c>
      <c r="H45" t="s">
        <v>16</v>
      </c>
      <c r="I45">
        <f>AI45</f>
        <v>16</v>
      </c>
      <c r="J45" t="s">
        <v>16</v>
      </c>
      <c r="K45">
        <f t="shared" ref="K45:K47" si="18">AT45</f>
        <v>1</v>
      </c>
      <c r="L45">
        <f t="shared" ref="L45:L47" si="19">AU45</f>
        <v>2</v>
      </c>
      <c r="M45" t="str">
        <f>IF(AL45="クリーチャー",K45&amp;"/"&amp;L45,"")</f>
        <v>1/2</v>
      </c>
      <c r="P45" t="s">
        <v>11</v>
      </c>
      <c r="Q45" t="s">
        <v>32</v>
      </c>
      <c r="R45" t="str">
        <f>AJ45</f>
        <v>夢盗人</v>
      </c>
      <c r="T45" t="s">
        <v>12</v>
      </c>
      <c r="U45" t="s">
        <v>11</v>
      </c>
      <c r="V45" s="6"/>
      <c r="Y45" s="11" t="s">
        <v>2438</v>
      </c>
      <c r="Z45" t="e">
        <f>IF(SEARCH("飛",Y45,1)&lt;10,"飛行","")</f>
        <v>#VALUE!</v>
      </c>
      <c r="AA45" t="str">
        <f>IF(ISERR(SEARCH("召",Y45,1)),"","召喚")</f>
        <v/>
      </c>
      <c r="AB45" t="str">
        <f>IF(ISERR(SEARCH("与",Y45,1)),"","与える")</f>
        <v>与える</v>
      </c>
      <c r="AC45" t="str">
        <f>IF(ISERR(SEARCH("得",Y45,1)),"","得る")</f>
        <v/>
      </c>
      <c r="AD45" t="b">
        <f>OR(AB45="与える",AC45="得る")</f>
        <v>1</v>
      </c>
      <c r="AE45" s="2"/>
      <c r="AF45" s="3" t="s">
        <v>2321</v>
      </c>
      <c r="AG45" s="2" t="s">
        <v>40</v>
      </c>
      <c r="AH45" s="2" t="s">
        <v>7</v>
      </c>
      <c r="AI45" s="2">
        <v>16</v>
      </c>
      <c r="AJ45" s="2" t="s">
        <v>2435</v>
      </c>
      <c r="AK45" s="2" t="s">
        <v>2436</v>
      </c>
      <c r="AL45" s="2" t="s">
        <v>4</v>
      </c>
      <c r="AM45" s="2" t="s">
        <v>371</v>
      </c>
      <c r="AN45" s="2" t="s">
        <v>677</v>
      </c>
      <c r="AO45" s="2"/>
      <c r="AP45" s="2" t="s">
        <v>1217</v>
      </c>
      <c r="AQ45" s="2" t="s">
        <v>2437</v>
      </c>
      <c r="AR45" s="2" t="s">
        <v>2328</v>
      </c>
      <c r="AS45" s="2"/>
      <c r="AT45" s="2">
        <v>1</v>
      </c>
      <c r="AU45" s="2">
        <v>2</v>
      </c>
      <c r="AV45" s="2" t="s">
        <v>2438</v>
      </c>
    </row>
    <row r="46" spans="1:48" x14ac:dyDescent="0.4">
      <c r="A46" t="str">
        <f>B46&amp;C46&amp;E46&amp;F46&amp;H46&amp;I46&amp;J46&amp;M46&amp;O46&amp;P46&amp;Q46&amp;R46&amp;S46&amp;T46&amp;U46&amp;V46&amp;W46&amp;X46</f>
        <v>|HOU|赤|6|2/2|《[[ケンラの潰し屋]]》|</v>
      </c>
      <c r="B46" t="s">
        <v>16</v>
      </c>
      <c r="C46" t="str">
        <f>AF46</f>
        <v>HOU</v>
      </c>
      <c r="D46">
        <f>IF(AF46="","",VLOOKUP(C46,[1]tnpl!$Z$1:$AA$11,2,TRUE))</f>
        <v>5</v>
      </c>
      <c r="E46" t="s">
        <v>16</v>
      </c>
      <c r="F46" t="str">
        <f>AG46</f>
        <v>赤</v>
      </c>
      <c r="G46">
        <f>IF(AG46="","",VLOOKUP(F46,[1]tnpl!$X$1:$Y$16,2,TRUE))</f>
        <v>4</v>
      </c>
      <c r="H46" t="s">
        <v>16</v>
      </c>
      <c r="I46">
        <f>AI46</f>
        <v>6</v>
      </c>
      <c r="J46" t="s">
        <v>16</v>
      </c>
      <c r="K46">
        <f t="shared" si="18"/>
        <v>2</v>
      </c>
      <c r="L46">
        <f t="shared" si="19"/>
        <v>2</v>
      </c>
      <c r="M46" t="str">
        <f>IF(AL46="クリーチャー",K46&amp;"/"&amp;L46,"")</f>
        <v>2/2</v>
      </c>
      <c r="P46" t="s">
        <v>11</v>
      </c>
      <c r="Q46" t="s">
        <v>32</v>
      </c>
      <c r="R46" t="str">
        <f>AJ46</f>
        <v>ケンラの潰し屋</v>
      </c>
      <c r="T46" t="s">
        <v>12</v>
      </c>
      <c r="U46" t="s">
        <v>11</v>
      </c>
      <c r="V46" s="6"/>
      <c r="Y46" s="11" t="s">
        <v>2442</v>
      </c>
      <c r="Z46" t="e">
        <f>IF(SEARCH("飛",Y46,1)&lt;10,"飛行","")</f>
        <v>#VALUE!</v>
      </c>
      <c r="AA46" t="str">
        <f>IF(ISERR(SEARCH("召",Y46,1)),"","召喚")</f>
        <v/>
      </c>
      <c r="AB46" t="str">
        <f>IF(ISERR(SEARCH("与",Y46,1)),"","与える")</f>
        <v/>
      </c>
      <c r="AD46" t="b">
        <f>OR(AB46="与える",AC46="得る")</f>
        <v>0</v>
      </c>
      <c r="AE46" s="6"/>
      <c r="AF46" s="3" t="s">
        <v>2321</v>
      </c>
      <c r="AG46" s="2" t="s">
        <v>8</v>
      </c>
      <c r="AH46" s="2" t="s">
        <v>276</v>
      </c>
      <c r="AI46" s="2">
        <v>6</v>
      </c>
      <c r="AJ46" s="2" t="s">
        <v>2439</v>
      </c>
      <c r="AK46" s="2" t="s">
        <v>2440</v>
      </c>
      <c r="AL46" s="2" t="s">
        <v>4</v>
      </c>
      <c r="AM46" s="2" t="s">
        <v>1218</v>
      </c>
      <c r="AN46" s="2" t="s">
        <v>324</v>
      </c>
      <c r="AO46" s="2"/>
      <c r="AP46" s="2" t="s">
        <v>1217</v>
      </c>
      <c r="AQ46" s="2" t="s">
        <v>2441</v>
      </c>
      <c r="AR46" s="2"/>
      <c r="AS46" s="2"/>
      <c r="AT46" s="2">
        <v>2</v>
      </c>
      <c r="AU46" s="2">
        <v>2</v>
      </c>
      <c r="AV46" s="2" t="s">
        <v>2442</v>
      </c>
    </row>
    <row r="47" spans="1:48" x14ac:dyDescent="0.4">
      <c r="A47" t="str">
        <f>B47&amp;C47&amp;E47&amp;F47&amp;H47&amp;I47&amp;J47&amp;M47&amp;O47&amp;P47&amp;Q47&amp;R47&amp;S47&amp;T47&amp;U47&amp;V47&amp;W47&amp;X47</f>
        <v>|HOU|赤|11|5/4|《[[花崗岩のタイタン]]》|</v>
      </c>
      <c r="B47" t="s">
        <v>16</v>
      </c>
      <c r="C47" t="str">
        <f>AF47</f>
        <v>HOU</v>
      </c>
      <c r="D47">
        <f>IF(AF47="","",VLOOKUP(C47,[1]tnpl!$Z$1:$AA$11,2,TRUE))</f>
        <v>5</v>
      </c>
      <c r="E47" t="s">
        <v>16</v>
      </c>
      <c r="F47" t="str">
        <f>AG47</f>
        <v>赤</v>
      </c>
      <c r="G47">
        <f>IF(AG47="","",VLOOKUP(F47,[1]tnpl!$X$1:$Y$16,2,TRUE))</f>
        <v>4</v>
      </c>
      <c r="H47" t="s">
        <v>16</v>
      </c>
      <c r="I47">
        <f>AI47</f>
        <v>11</v>
      </c>
      <c r="J47" t="s">
        <v>16</v>
      </c>
      <c r="K47">
        <f t="shared" si="18"/>
        <v>5</v>
      </c>
      <c r="L47">
        <f t="shared" si="19"/>
        <v>4</v>
      </c>
      <c r="M47" t="str">
        <f>IF(AL47="クリーチャー",K47&amp;"/"&amp;L47,"")</f>
        <v>5/4</v>
      </c>
      <c r="P47" t="s">
        <v>11</v>
      </c>
      <c r="Q47" t="s">
        <v>32</v>
      </c>
      <c r="R47" t="str">
        <f>AJ47</f>
        <v>花崗岩のタイタン</v>
      </c>
      <c r="T47" t="s">
        <v>12</v>
      </c>
      <c r="U47" t="s">
        <v>11</v>
      </c>
      <c r="V47" s="6"/>
      <c r="Y47" s="11" t="s">
        <v>2447</v>
      </c>
      <c r="Z47" t="e">
        <f>IF(SEARCH("飛",Y47,1)&lt;10,"飛行","")</f>
        <v>#VALUE!</v>
      </c>
      <c r="AA47" t="str">
        <f>IF(ISERR(SEARCH("召",Y47,1)),"","召喚")</f>
        <v/>
      </c>
      <c r="AB47" t="str">
        <f>IF(ISERR(SEARCH("与",Y47,1)),"","与える")</f>
        <v/>
      </c>
      <c r="AC47" t="str">
        <f t="shared" ref="AC47" si="20">IF(ISERR(SEARCH("得",Y47,1)),"","得る")</f>
        <v/>
      </c>
      <c r="AD47" t="b">
        <f>OR(AB47="与える",AC47="得る")</f>
        <v>0</v>
      </c>
      <c r="AF47" s="3" t="s">
        <v>2321</v>
      </c>
      <c r="AG47" s="2" t="s">
        <v>8</v>
      </c>
      <c r="AH47" s="2" t="s">
        <v>272</v>
      </c>
      <c r="AI47" s="2">
        <v>11</v>
      </c>
      <c r="AJ47" s="2" t="s">
        <v>2445</v>
      </c>
      <c r="AK47" s="2" t="s">
        <v>2446</v>
      </c>
      <c r="AL47" s="2" t="s">
        <v>4</v>
      </c>
      <c r="AM47" s="2" t="s">
        <v>430</v>
      </c>
      <c r="AN47" s="2"/>
      <c r="AO47" s="2"/>
      <c r="AP47" s="2" t="s">
        <v>1217</v>
      </c>
      <c r="AQ47" s="2" t="s">
        <v>1901</v>
      </c>
      <c r="AR47" s="2"/>
      <c r="AS47" s="2"/>
      <c r="AT47" s="2">
        <v>5</v>
      </c>
      <c r="AU47" s="2">
        <v>4</v>
      </c>
      <c r="AV47" s="2" t="s">
        <v>2447</v>
      </c>
    </row>
    <row r="48" spans="1:48" x14ac:dyDescent="0.4">
      <c r="AC48" t="str">
        <f t="shared" si="17"/>
        <v/>
      </c>
    </row>
    <row r="49" spans="1:48" x14ac:dyDescent="0.4">
      <c r="A49" t="s">
        <v>1214</v>
      </c>
      <c r="AC49" t="str">
        <f t="shared" si="17"/>
        <v/>
      </c>
    </row>
    <row r="50" spans="1:48" x14ac:dyDescent="0.4">
      <c r="A50" t="str">
        <f>B50&amp;C50&amp;E50&amp;F50&amp;H50&amp;I50&amp;J50&amp;M50&amp;N50&amp;O50&amp;P50&amp;Q50&amp;R50&amp;S50&amp;T50&amp;U50&amp;V50&amp;W50&amp;X50</f>
        <v>|LEFT:50|LEFT:50|LEFT:50|LEFT:50|LEFT:250|LEFT:250|c</v>
      </c>
      <c r="B50" t="s">
        <v>16</v>
      </c>
      <c r="C50" t="s">
        <v>28</v>
      </c>
      <c r="E50" t="s">
        <v>16</v>
      </c>
      <c r="F50" t="s">
        <v>28</v>
      </c>
      <c r="H50" t="s">
        <v>16</v>
      </c>
      <c r="I50" t="s">
        <v>28</v>
      </c>
      <c r="J50" t="s">
        <v>16</v>
      </c>
      <c r="M50" t="s">
        <v>28</v>
      </c>
      <c r="N50" t="s">
        <v>11</v>
      </c>
      <c r="O50" t="s">
        <v>27</v>
      </c>
      <c r="P50" t="s">
        <v>11</v>
      </c>
      <c r="R50" t="s">
        <v>27</v>
      </c>
      <c r="U50" t="s">
        <v>11</v>
      </c>
      <c r="V50" t="s">
        <v>25</v>
      </c>
      <c r="AC50" t="str">
        <f t="shared" si="17"/>
        <v/>
      </c>
    </row>
    <row r="51" spans="1:48" x14ac:dyDescent="0.4">
      <c r="A51" t="str">
        <f>B51&amp;C51&amp;E51&amp;F51&amp;H51&amp;I51&amp;J51&amp;M51&amp;N51&amp;O51&amp;P51&amp;Q51&amp;R51&amp;S51&amp;T51&amp;U51&amp;V51&amp;W51&amp;X51</f>
        <v>|セット|色|コスト|P/T|能力|カード名|</v>
      </c>
      <c r="B51" t="s">
        <v>16</v>
      </c>
      <c r="C51" t="s">
        <v>24</v>
      </c>
      <c r="E51" t="s">
        <v>16</v>
      </c>
      <c r="F51" t="s">
        <v>23</v>
      </c>
      <c r="H51" t="s">
        <v>16</v>
      </c>
      <c r="I51" t="s">
        <v>22</v>
      </c>
      <c r="J51" t="s">
        <v>16</v>
      </c>
      <c r="K51" t="s">
        <v>21</v>
      </c>
      <c r="L51" t="s">
        <v>20</v>
      </c>
      <c r="M51" t="str">
        <f>K51&amp;"/"&amp;L51</f>
        <v>P/T</v>
      </c>
      <c r="N51" t="s">
        <v>11</v>
      </c>
      <c r="O51" t="s">
        <v>19</v>
      </c>
      <c r="P51" t="s">
        <v>11</v>
      </c>
      <c r="R51" t="s">
        <v>18</v>
      </c>
      <c r="U51" t="s">
        <v>11</v>
      </c>
      <c r="AC51" t="str">
        <f t="shared" si="17"/>
        <v/>
      </c>
    </row>
    <row r="52" spans="1:48" x14ac:dyDescent="0.4">
      <c r="A52" t="str">
        <f>B52&amp;C52&amp;E52&amp;F52&amp;H52&amp;I52&amp;J52&amp;M52&amp;N52&amp;O52&amp;P52&amp;Q52&amp;R52&amp;S52&amp;T52&amp;U52&amp;V52&amp;W52&amp;X52</f>
        <v>|AKH|黒|14|3/4|各ゾンビ&amp;br;起動：ターン終了時まで|《[[呪われた者の王]]》|</v>
      </c>
      <c r="B52" t="s">
        <v>16</v>
      </c>
      <c r="C52" t="str">
        <f>AF52</f>
        <v>AKH</v>
      </c>
      <c r="D52">
        <f>IF(AF52="","",VLOOKUP(C52,[1]tnpl!$Z$1:$AA$11,2,TRUE))</f>
        <v>10</v>
      </c>
      <c r="E52" t="s">
        <v>16</v>
      </c>
      <c r="F52" t="str">
        <f>AG52</f>
        <v>黒</v>
      </c>
      <c r="G52">
        <f>IF(AG52="","",VLOOKUP(F52,[1]tnpl!$X$1:$Y$16,2,TRUE))</f>
        <v>3</v>
      </c>
      <c r="H52" t="s">
        <v>16</v>
      </c>
      <c r="I52">
        <f>AI52</f>
        <v>14</v>
      </c>
      <c r="J52" t="s">
        <v>16</v>
      </c>
      <c r="K52">
        <f>AT52</f>
        <v>3</v>
      </c>
      <c r="L52">
        <f>AU52</f>
        <v>4</v>
      </c>
      <c r="M52" t="str">
        <f>IF(AL52="クリーチャー",K52&amp;"/"&amp;L52,"")</f>
        <v>3/4</v>
      </c>
      <c r="N52" t="s">
        <v>11</v>
      </c>
      <c r="O52" t="s">
        <v>1201</v>
      </c>
      <c r="P52" t="s">
        <v>201</v>
      </c>
      <c r="Q52" t="s">
        <v>1213</v>
      </c>
      <c r="R52" t="s">
        <v>11</v>
      </c>
      <c r="S52" t="s">
        <v>13</v>
      </c>
      <c r="T52" t="s">
        <v>1212</v>
      </c>
      <c r="V52" s="6" t="s">
        <v>12</v>
      </c>
      <c r="W52" t="s">
        <v>11</v>
      </c>
      <c r="Y52" s="11" t="s">
        <v>1208</v>
      </c>
      <c r="Z52" t="e">
        <f>IF(SEARCH("飛",Y52,1)&lt;10,"飛行","")</f>
        <v>#VALUE!</v>
      </c>
      <c r="AA52" t="str">
        <f>IF(ISERR(SEARCH("召",Y52,1)),"","召喚")</f>
        <v/>
      </c>
      <c r="AB52" t="str">
        <f>IF(ISERR(SEARCH("与",Y52,1)),"","与える")</f>
        <v/>
      </c>
      <c r="AC52" t="str">
        <f t="shared" si="17"/>
        <v>得る</v>
      </c>
      <c r="AD52" t="b">
        <f>OR(AB52="与える",AC52="得る")</f>
        <v>1</v>
      </c>
      <c r="AE52" s="2"/>
      <c r="AF52" s="3" t="s">
        <v>34</v>
      </c>
      <c r="AG52" s="2" t="s">
        <v>40</v>
      </c>
      <c r="AH52" s="2" t="s">
        <v>272</v>
      </c>
      <c r="AI52" s="2">
        <v>14</v>
      </c>
      <c r="AJ52" s="2" t="s">
        <v>1212</v>
      </c>
      <c r="AK52" s="2" t="s">
        <v>1211</v>
      </c>
      <c r="AL52" s="2" t="s">
        <v>4</v>
      </c>
      <c r="AM52" s="2" t="s">
        <v>910</v>
      </c>
      <c r="AN52" s="2"/>
      <c r="AO52" s="2"/>
      <c r="AP52" s="2" t="s">
        <v>1210</v>
      </c>
      <c r="AQ52" s="2" t="s">
        <v>1209</v>
      </c>
      <c r="AR52" s="2"/>
      <c r="AS52" s="2"/>
      <c r="AT52" s="2">
        <v>3</v>
      </c>
      <c r="AU52" s="2">
        <v>4</v>
      </c>
      <c r="AV52" s="2" t="s">
        <v>1208</v>
      </c>
    </row>
    <row r="53" spans="1:48" x14ac:dyDescent="0.4">
      <c r="A53" t="str">
        <f>B53&amp;C53&amp;E53&amp;F53&amp;H53&amp;I53&amp;J53&amp;M53&amp;N53&amp;O53&amp;P53&amp;Q53&amp;R53&amp;S53&amp;T53&amp;U53&amp;V53&amp;W53&amp;X53</f>
        <v>|AKH|赤|6|3/2|自分のみ&amp;br;督励2：ターン終了時まで|《[[燃えさし角のミノタウルス]]》|</v>
      </c>
      <c r="B53" t="s">
        <v>16</v>
      </c>
      <c r="C53" t="str">
        <f>AF53</f>
        <v>AKH</v>
      </c>
      <c r="D53">
        <f>IF(AF53="","",VLOOKUP(C53,[1]tnpl!$Z$1:$AA$11,2,TRUE))</f>
        <v>10</v>
      </c>
      <c r="E53" t="s">
        <v>16</v>
      </c>
      <c r="F53" t="str">
        <f>AG53</f>
        <v>赤</v>
      </c>
      <c r="G53">
        <f>IF(AG53="","",VLOOKUP(F53,[1]tnpl!$X$1:$Y$16,2,TRUE))</f>
        <v>4</v>
      </c>
      <c r="H53" t="s">
        <v>16</v>
      </c>
      <c r="I53">
        <f>AI53</f>
        <v>6</v>
      </c>
      <c r="J53" t="s">
        <v>16</v>
      </c>
      <c r="K53">
        <f>AT53</f>
        <v>3</v>
      </c>
      <c r="L53">
        <f>AU53</f>
        <v>2</v>
      </c>
      <c r="M53" t="str">
        <f>IF(AL53="クリーチャー",K53&amp;"/"&amp;L53,"")</f>
        <v>3/2</v>
      </c>
      <c r="N53" t="s">
        <v>11</v>
      </c>
      <c r="O53" t="s">
        <v>632</v>
      </c>
      <c r="P53" t="s">
        <v>201</v>
      </c>
      <c r="Q53" t="s">
        <v>631</v>
      </c>
      <c r="R53" t="s">
        <v>11</v>
      </c>
      <c r="S53" t="s">
        <v>13</v>
      </c>
      <c r="T53" t="s">
        <v>1207</v>
      </c>
      <c r="V53" s="6" t="s">
        <v>12</v>
      </c>
      <c r="W53" t="s">
        <v>11</v>
      </c>
      <c r="Y53" s="11" t="s">
        <v>1204</v>
      </c>
      <c r="Z53" t="e">
        <f>IF(SEARCH("飛",Y53,1)&lt;10,"飛行","")</f>
        <v>#VALUE!</v>
      </c>
      <c r="AA53" t="str">
        <f>IF(ISERR(SEARCH("召",Y53,1)),"","召喚")</f>
        <v/>
      </c>
      <c r="AB53" t="str">
        <f>IF(ISERR(SEARCH("与",Y53,1)),"","与える")</f>
        <v/>
      </c>
      <c r="AC53" t="str">
        <f t="shared" si="17"/>
        <v>得る</v>
      </c>
      <c r="AD53" t="b">
        <f>OR(AB53="与える",AC53="得る")</f>
        <v>1</v>
      </c>
      <c r="AF53" s="3" t="s">
        <v>34</v>
      </c>
      <c r="AG53" s="2" t="s">
        <v>8</v>
      </c>
      <c r="AH53" s="2" t="s">
        <v>276</v>
      </c>
      <c r="AI53" s="2">
        <v>6</v>
      </c>
      <c r="AJ53" s="2" t="s">
        <v>1207</v>
      </c>
      <c r="AK53" s="2" t="s">
        <v>1206</v>
      </c>
      <c r="AL53" s="2" t="s">
        <v>4</v>
      </c>
      <c r="AM53" s="2" t="s">
        <v>1205</v>
      </c>
      <c r="AN53" s="2" t="s">
        <v>324</v>
      </c>
      <c r="AO53" s="2"/>
      <c r="AP53" s="2" t="s">
        <v>1204</v>
      </c>
      <c r="AQ53" s="2"/>
      <c r="AR53" s="2"/>
      <c r="AS53" s="2"/>
      <c r="AT53" s="2">
        <v>3</v>
      </c>
      <c r="AU53" s="2">
        <v>2</v>
      </c>
      <c r="AV53" s="2" t="s">
        <v>1204</v>
      </c>
    </row>
    <row r="55" spans="1:48" x14ac:dyDescent="0.4">
      <c r="A55" t="s">
        <v>1203</v>
      </c>
      <c r="AC55" t="str">
        <f>IF(ISERR(SEARCH("得",Y55,1)),"","得る")</f>
        <v/>
      </c>
    </row>
    <row r="56" spans="1:48" x14ac:dyDescent="0.4">
      <c r="A56" t="str">
        <f>B56&amp;C56&amp;E56&amp;F56&amp;H56&amp;I56&amp;J56&amp;M56&amp;N56&amp;O56&amp;P56&amp;Q56&amp;R56&amp;S56&amp;T56&amp;U56&amp;V56&amp;W56&amp;X56</f>
        <v>|LEFT:50|LEFT:50|LEFT:50|LEFT:120|LEFT:250|LEFT:250|c</v>
      </c>
      <c r="B56" t="s">
        <v>16</v>
      </c>
      <c r="C56" t="s">
        <v>28</v>
      </c>
      <c r="E56" t="s">
        <v>16</v>
      </c>
      <c r="F56" t="s">
        <v>28</v>
      </c>
      <c r="H56" t="s">
        <v>16</v>
      </c>
      <c r="I56" t="s">
        <v>28</v>
      </c>
      <c r="J56" t="s">
        <v>16</v>
      </c>
      <c r="M56" t="s">
        <v>1202</v>
      </c>
      <c r="N56" t="s">
        <v>11</v>
      </c>
      <c r="O56" t="s">
        <v>27</v>
      </c>
      <c r="P56" t="s">
        <v>11</v>
      </c>
      <c r="R56" t="s">
        <v>27</v>
      </c>
      <c r="U56" t="s">
        <v>11</v>
      </c>
      <c r="V56" t="s">
        <v>25</v>
      </c>
      <c r="AC56" t="str">
        <f>IF(ISERR(SEARCH("得",Y56,1)),"","得る")</f>
        <v/>
      </c>
    </row>
    <row r="57" spans="1:48" x14ac:dyDescent="0.4">
      <c r="A57" t="str">
        <f>B57&amp;C57&amp;E57&amp;F57&amp;H57&amp;I57&amp;J57&amp;M57&amp;N57&amp;O57&amp;P57&amp;Q57&amp;R57&amp;S57&amp;T57&amp;U57&amp;V57&amp;W57&amp;X57</f>
        <v>|セット|色|コスト|カード種|能力|カード名|</v>
      </c>
      <c r="B57" t="s">
        <v>16</v>
      </c>
      <c r="C57" t="s">
        <v>24</v>
      </c>
      <c r="E57" t="s">
        <v>16</v>
      </c>
      <c r="F57" t="s">
        <v>23</v>
      </c>
      <c r="H57" t="s">
        <v>16</v>
      </c>
      <c r="I57" t="s">
        <v>22</v>
      </c>
      <c r="J57" t="s">
        <v>16</v>
      </c>
      <c r="K57" t="s">
        <v>21</v>
      </c>
      <c r="L57" t="s">
        <v>20</v>
      </c>
      <c r="M57" t="s">
        <v>193</v>
      </c>
      <c r="N57" t="s">
        <v>11</v>
      </c>
      <c r="O57" t="s">
        <v>19</v>
      </c>
      <c r="P57" t="s">
        <v>11</v>
      </c>
      <c r="R57" t="s">
        <v>18</v>
      </c>
      <c r="U57" t="s">
        <v>11</v>
      </c>
      <c r="AC57" t="str">
        <f>IF(ISERR(SEARCH("得",Y57,1)),"","得る")</f>
        <v/>
      </c>
    </row>
    <row r="58" spans="1:48" x14ac:dyDescent="0.4">
      <c r="A58" t="str">
        <f>B58&amp;C58&amp;E58&amp;F58&amp;H58&amp;I58&amp;J58&amp;M58&amp;N58&amp;O58&amp;P58&amp;Q58&amp;R58&amp;S58&amp;T58&amp;U58&amp;V58&amp;W58&amp;X58</f>
        <v>|EMN|黒|11|サポート|各ゾンビ&amp;br;このカードがある間|《[[墓の収穫]]》|</v>
      </c>
      <c r="B58" t="s">
        <v>16</v>
      </c>
      <c r="C58" t="str">
        <f>AF58</f>
        <v>EMN</v>
      </c>
      <c r="D58">
        <f>IF(AF58="","",VLOOKUP(C58,[1]tnpl!$Z$1:$AA$11,2,TRUE))</f>
        <v>5</v>
      </c>
      <c r="E58" t="s">
        <v>16</v>
      </c>
      <c r="F58" t="str">
        <f>AG58</f>
        <v>黒</v>
      </c>
      <c r="G58">
        <f>IF(AG58="","",VLOOKUP(F58,[1]tnpl!$X$1:$Y$16,2,TRUE))</f>
        <v>3</v>
      </c>
      <c r="H58" t="s">
        <v>16</v>
      </c>
      <c r="I58">
        <f>AI58</f>
        <v>11</v>
      </c>
      <c r="J58" t="s">
        <v>16</v>
      </c>
      <c r="K58">
        <f>AT58</f>
        <v>0</v>
      </c>
      <c r="L58">
        <f>AU58</f>
        <v>0</v>
      </c>
      <c r="M58" t="s">
        <v>270</v>
      </c>
      <c r="N58" t="s">
        <v>11</v>
      </c>
      <c r="O58" t="s">
        <v>1201</v>
      </c>
      <c r="P58" t="s">
        <v>201</v>
      </c>
      <c r="Q58" t="s">
        <v>1200</v>
      </c>
      <c r="R58" t="s">
        <v>11</v>
      </c>
      <c r="S58" t="s">
        <v>13</v>
      </c>
      <c r="T58" t="s">
        <v>1199</v>
      </c>
      <c r="V58" s="6" t="s">
        <v>12</v>
      </c>
      <c r="W58" t="s">
        <v>11</v>
      </c>
      <c r="Y58" s="11" t="s">
        <v>1195</v>
      </c>
      <c r="Z58" t="e">
        <f>IF(SEARCH("飛",Y58,1)&lt;10,"飛行","")</f>
        <v>#VALUE!</v>
      </c>
      <c r="AB58" t="str">
        <f>IF(ISERR(SEARCH("与",Y58,1)),"","与える")</f>
        <v/>
      </c>
      <c r="AC58" t="str">
        <f>IF(ISERR(SEARCH("得",Y58,1)),"","得る")</f>
        <v>得る</v>
      </c>
      <c r="AD58" t="b">
        <f>OR(AB58="与える",AC58="得る")</f>
        <v>1</v>
      </c>
      <c r="AE58" s="2"/>
      <c r="AF58" s="3" t="s">
        <v>9</v>
      </c>
      <c r="AG58" s="2" t="s">
        <v>40</v>
      </c>
      <c r="AH58" s="2" t="s">
        <v>272</v>
      </c>
      <c r="AI58" s="2">
        <v>11</v>
      </c>
      <c r="AJ58" s="2" t="s">
        <v>1199</v>
      </c>
      <c r="AK58" s="2" t="s">
        <v>1198</v>
      </c>
      <c r="AL58" s="2" t="s">
        <v>270</v>
      </c>
      <c r="AM58" s="2"/>
      <c r="AN58" s="2"/>
      <c r="AO58" s="2"/>
      <c r="AP58" s="2" t="s">
        <v>1197</v>
      </c>
      <c r="AQ58" s="2" t="s">
        <v>1196</v>
      </c>
      <c r="AR58" s="2"/>
      <c r="AS58" s="2">
        <v>3</v>
      </c>
      <c r="AT58" s="2"/>
      <c r="AU58" s="2"/>
      <c r="AV58" s="2" t="s">
        <v>1195</v>
      </c>
    </row>
    <row r="59" spans="1:48" x14ac:dyDescent="0.4">
      <c r="A59" t="str">
        <f>B59&amp;C59&amp;E59&amp;F59&amp;H59&amp;I59&amp;J59&amp;M59&amp;N59&amp;O59&amp;P59&amp;Q59&amp;R59&amp;S59&amp;T59&amp;U59&amp;V59&amp;W59&amp;X59</f>
        <v>|HOU|黒緑|0(余波起動)|サポート|各クリーチャー&amp;br;余波3：永続|《[[苦闘&gt;悪戦+苦闘]]》|</v>
      </c>
      <c r="B59" t="s">
        <v>16</v>
      </c>
      <c r="C59" t="str">
        <f>AF59</f>
        <v>HOU</v>
      </c>
      <c r="D59">
        <f>IF(AF59="","",VLOOKUP(C59,[1]tnpl!$Z$1:$AA$11,2,TRUE))</f>
        <v>5</v>
      </c>
      <c r="E59" t="s">
        <v>16</v>
      </c>
      <c r="F59" t="str">
        <f>AG59</f>
        <v>黒緑</v>
      </c>
      <c r="G59">
        <f>IF(AG59="","",VLOOKUP(F59,[1]tnpl!$X$1:$Y$16,2,TRUE))</f>
        <v>13</v>
      </c>
      <c r="H59" t="s">
        <v>16</v>
      </c>
      <c r="I59" t="str">
        <f>AI59</f>
        <v>0(余波起動)</v>
      </c>
      <c r="J59" t="s">
        <v>16</v>
      </c>
      <c r="K59" t="str">
        <f>AT59</f>
        <v/>
      </c>
      <c r="L59" t="str">
        <f>AU59</f>
        <v/>
      </c>
      <c r="M59" t="s">
        <v>270</v>
      </c>
      <c r="N59" t="s">
        <v>11</v>
      </c>
      <c r="O59" t="s">
        <v>318</v>
      </c>
      <c r="P59" t="s">
        <v>201</v>
      </c>
      <c r="Q59" t="s">
        <v>2450</v>
      </c>
      <c r="R59" t="s">
        <v>11</v>
      </c>
      <c r="S59" t="s">
        <v>13</v>
      </c>
      <c r="T59" t="str">
        <f>AJ59</f>
        <v>苦闘&gt;悪戦+苦闘</v>
      </c>
      <c r="V59" s="6" t="s">
        <v>12</v>
      </c>
      <c r="W59" t="s">
        <v>11</v>
      </c>
      <c r="Y59" s="11" t="s">
        <v>2444</v>
      </c>
      <c r="Z59" t="e">
        <f>IF(SEARCH("飛",Y59,1)&lt;10,"飛行","")</f>
        <v>#VALUE!</v>
      </c>
      <c r="AB59" t="str">
        <f>IF(ISERR(SEARCH("与",Y59,1)),"","与える")</f>
        <v>与える</v>
      </c>
      <c r="AC59" t="str">
        <f>IF(ISERR(SEARCH("得",Y59,1)),"","得る")</f>
        <v>得る</v>
      </c>
      <c r="AD59" t="b">
        <f>OR(AB59="与える",AC59="得る")</f>
        <v>1</v>
      </c>
      <c r="AF59" t="s">
        <v>2321</v>
      </c>
      <c r="AG59" t="s">
        <v>128</v>
      </c>
      <c r="AH59" t="s">
        <v>7</v>
      </c>
      <c r="AI59" t="s">
        <v>2448</v>
      </c>
      <c r="AJ59" t="s">
        <v>2449</v>
      </c>
      <c r="AK59" t="s">
        <v>2443</v>
      </c>
      <c r="AL59" t="s">
        <v>192</v>
      </c>
      <c r="AP59" t="s">
        <v>2444</v>
      </c>
      <c r="AT59" t="s">
        <v>483</v>
      </c>
      <c r="AU59" t="s">
        <v>483</v>
      </c>
      <c r="AV59" t="s">
        <v>2444</v>
      </c>
    </row>
    <row r="61" spans="1:48" x14ac:dyDescent="0.4">
      <c r="A61" t="s">
        <v>1194</v>
      </c>
    </row>
    <row r="62" spans="1:48" x14ac:dyDescent="0.4">
      <c r="A62" t="s">
        <v>1193</v>
      </c>
    </row>
    <row r="63" spans="1:48" x14ac:dyDescent="0.4">
      <c r="A63" t="str">
        <f>B63&amp;C63&amp;E63&amp;F63&amp;H63&amp;I63&amp;J63&amp;M63&amp;O63&amp;P63&amp;Q63&amp;R63&amp;S63&amp;T63&amp;U63&amp;V63&amp;W63&amp;X63</f>
        <v>|LEFT:50|LEFT:50|LEFT:50|LEFT:50|LEFT:500|c</v>
      </c>
      <c r="B63" t="s">
        <v>16</v>
      </c>
      <c r="C63" t="s">
        <v>28</v>
      </c>
      <c r="E63" t="s">
        <v>16</v>
      </c>
      <c r="F63" t="s">
        <v>28</v>
      </c>
      <c r="H63" t="s">
        <v>16</v>
      </c>
      <c r="I63" t="s">
        <v>28</v>
      </c>
      <c r="J63" t="s">
        <v>16</v>
      </c>
      <c r="M63" t="s">
        <v>28</v>
      </c>
      <c r="P63" t="s">
        <v>11</v>
      </c>
      <c r="R63" t="s">
        <v>26</v>
      </c>
      <c r="U63" t="s">
        <v>11</v>
      </c>
      <c r="V63" t="s">
        <v>25</v>
      </c>
    </row>
    <row r="64" spans="1:48" x14ac:dyDescent="0.4">
      <c r="A64" t="str">
        <f>B64&amp;C64&amp;E64&amp;F64&amp;H64&amp;I64&amp;J64&amp;M64&amp;O64&amp;P64&amp;Q64&amp;R64&amp;S64&amp;T64&amp;U64&amp;V64&amp;W64&amp;X64</f>
        <v>|セット|色|コスト|P/T|カード名|</v>
      </c>
      <c r="B64" t="s">
        <v>16</v>
      </c>
      <c r="C64" t="s">
        <v>24</v>
      </c>
      <c r="E64" t="s">
        <v>16</v>
      </c>
      <c r="F64" t="s">
        <v>23</v>
      </c>
      <c r="H64" t="s">
        <v>16</v>
      </c>
      <c r="I64" t="s">
        <v>22</v>
      </c>
      <c r="J64" t="s">
        <v>16</v>
      </c>
      <c r="K64" t="s">
        <v>21</v>
      </c>
      <c r="L64" t="s">
        <v>20</v>
      </c>
      <c r="M64" t="str">
        <f>K64&amp;"/"&amp;L64</f>
        <v>P/T</v>
      </c>
      <c r="P64" t="s">
        <v>11</v>
      </c>
      <c r="R64" t="s">
        <v>18</v>
      </c>
      <c r="U64" t="s">
        <v>11</v>
      </c>
      <c r="AD64" t="b">
        <f>OR(AB64="与える",AC64="得る")</f>
        <v>0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x14ac:dyDescent="0.4">
      <c r="A65" t="str">
        <f>B65&amp;C65&amp;E65&amp;F65&amp;H65&amp;I65&amp;J65&amp;M65&amp;O65&amp;P65&amp;Q65&amp;R65&amp;S65&amp;T65&amp;U65&amp;V65&amp;W65&amp;X65</f>
        <v>|KLD|無色|9|4/4|《[[破砕踏歩機]]》|</v>
      </c>
      <c r="B65" t="s">
        <v>16</v>
      </c>
      <c r="C65" t="str">
        <f>AF65</f>
        <v>KLD</v>
      </c>
      <c r="D65">
        <f>IF(AF65="","",VLOOKUP(C65,[1]tnpl!$Z$1:$AA$11,2,TRUE))</f>
        <v>6</v>
      </c>
      <c r="E65" t="s">
        <v>16</v>
      </c>
      <c r="F65" t="str">
        <f>AG65</f>
        <v>無色</v>
      </c>
      <c r="G65">
        <f>IF(AG65="","",VLOOKUP(F65,[1]tnpl!$X$1:$Y$16,2,TRUE))</f>
        <v>16</v>
      </c>
      <c r="H65" t="s">
        <v>16</v>
      </c>
      <c r="I65">
        <f>AI65</f>
        <v>9</v>
      </c>
      <c r="J65" t="s">
        <v>16</v>
      </c>
      <c r="K65">
        <f>AT65</f>
        <v>4</v>
      </c>
      <c r="L65">
        <f>AU65</f>
        <v>4</v>
      </c>
      <c r="M65" t="str">
        <f>IF(AL65="クリーチャー",K65&amp;"/"&amp;L65,"")</f>
        <v>4/4</v>
      </c>
      <c r="P65" t="s">
        <v>11</v>
      </c>
      <c r="Q65" t="s">
        <v>32</v>
      </c>
      <c r="R65" t="str">
        <f>AJ65</f>
        <v>破砕踏歩機</v>
      </c>
      <c r="T65" t="s">
        <v>12</v>
      </c>
      <c r="U65" t="s">
        <v>11</v>
      </c>
      <c r="V65" s="6"/>
      <c r="Y65" s="11" t="s">
        <v>1188</v>
      </c>
      <c r="Z65" t="s">
        <v>1187</v>
      </c>
      <c r="AA65" t="str">
        <f>IF(ISERR(SEARCH("召",Y65,1)),"","召喚")</f>
        <v/>
      </c>
      <c r="AB65" t="str">
        <f>IF(ISERR(SEARCH("与",Y65,1)),"","与える")</f>
        <v/>
      </c>
      <c r="AC65" t="str">
        <f>IF(ISERR(SEARCH("得",Y65,1)),"","得る")</f>
        <v/>
      </c>
      <c r="AD65" t="b">
        <f>OR(AB65="与える",AC65="得る")</f>
        <v>0</v>
      </c>
      <c r="AE65" s="4">
        <v>998</v>
      </c>
      <c r="AF65" s="3" t="s">
        <v>51</v>
      </c>
      <c r="AG65" s="2" t="s">
        <v>50</v>
      </c>
      <c r="AH65" s="2" t="s">
        <v>272</v>
      </c>
      <c r="AI65" s="2">
        <v>9</v>
      </c>
      <c r="AJ65" s="2" t="s">
        <v>1192</v>
      </c>
      <c r="AK65" s="2" t="s">
        <v>1191</v>
      </c>
      <c r="AL65" s="2" t="s">
        <v>4</v>
      </c>
      <c r="AM65" s="2" t="s">
        <v>378</v>
      </c>
      <c r="AN65" s="2"/>
      <c r="AO65" s="2"/>
      <c r="AP65" s="2" t="s">
        <v>1190</v>
      </c>
      <c r="AQ65" s="2" t="s">
        <v>1189</v>
      </c>
      <c r="AR65" s="2"/>
      <c r="AS65" s="2"/>
      <c r="AT65" s="2">
        <v>4</v>
      </c>
      <c r="AU65" s="2">
        <v>4</v>
      </c>
      <c r="AV65" s="2" t="s">
        <v>1188</v>
      </c>
    </row>
    <row r="66" spans="1:48" x14ac:dyDescent="0.4">
      <c r="A66" t="str">
        <f>B66&amp;C66&amp;E66&amp;F66&amp;H66&amp;I66&amp;J66&amp;M66&amp;N66&amp;O66&amp;P66&amp;Q66&amp;R66&amp;S66&amp;T66&amp;U66&amp;V66&amp;W66&amp;X66</f>
        <v>|AER|赤緑|9|4/4|《[[辺境地の猪]]》|</v>
      </c>
      <c r="B66" t="s">
        <v>16</v>
      </c>
      <c r="C66" t="str">
        <f>AF66</f>
        <v>AER</v>
      </c>
      <c r="D66">
        <f>IF(AF66="","",VLOOKUP(C66,[1]tnpl!$Z$1:$AA$11,2,TRUE))</f>
        <v>7</v>
      </c>
      <c r="E66" t="s">
        <v>16</v>
      </c>
      <c r="F66" t="str">
        <f>AG66</f>
        <v>赤緑</v>
      </c>
      <c r="G66">
        <f>IF(AG66="","",VLOOKUP(F66,[1]tnpl!$X$1:$Y$16,2,TRUE))</f>
        <v>9</v>
      </c>
      <c r="H66" t="s">
        <v>16</v>
      </c>
      <c r="I66">
        <f>AI66</f>
        <v>9</v>
      </c>
      <c r="J66" t="s">
        <v>16</v>
      </c>
      <c r="K66">
        <f>AT66</f>
        <v>4</v>
      </c>
      <c r="L66">
        <f>AU66</f>
        <v>4</v>
      </c>
      <c r="M66" t="str">
        <f>IF(AL66="クリーチャー",K66&amp;"/"&amp;L66,"")</f>
        <v>4/4</v>
      </c>
      <c r="P66" t="s">
        <v>11</v>
      </c>
      <c r="Q66" t="s">
        <v>32</v>
      </c>
      <c r="R66" t="str">
        <f>AJ66</f>
        <v>辺境地の猪</v>
      </c>
      <c r="T66" t="s">
        <v>12</v>
      </c>
      <c r="U66" t="s">
        <v>11</v>
      </c>
      <c r="V66" s="6"/>
      <c r="Y66" s="11" t="s">
        <v>1183</v>
      </c>
      <c r="Z66" t="s">
        <v>1187</v>
      </c>
      <c r="AA66" t="str">
        <f>IF(ISERR(SEARCH("召",Y66,1)),"","召喚")</f>
        <v/>
      </c>
      <c r="AB66" t="str">
        <f>IF(ISERR(SEARCH("与",Y66,1)),"","与える")</f>
        <v/>
      </c>
      <c r="AC66" t="str">
        <f>IF(ISERR(SEARCH("得",Y66,1)),"","得る")</f>
        <v/>
      </c>
      <c r="AD66" t="b">
        <f>OR(AB66="与える",AC66="得る")</f>
        <v>0</v>
      </c>
      <c r="AE66" s="4">
        <v>1065</v>
      </c>
      <c r="AF66" s="3" t="s">
        <v>46</v>
      </c>
      <c r="AG66" s="2" t="s">
        <v>170</v>
      </c>
      <c r="AH66" s="2" t="s">
        <v>272</v>
      </c>
      <c r="AI66" s="2">
        <v>9</v>
      </c>
      <c r="AJ66" s="2" t="s">
        <v>1186</v>
      </c>
      <c r="AK66" s="2" t="s">
        <v>1185</v>
      </c>
      <c r="AL66" s="2" t="s">
        <v>4</v>
      </c>
      <c r="AM66" s="2" t="s">
        <v>1184</v>
      </c>
      <c r="AN66" s="2"/>
      <c r="AO66" s="2"/>
      <c r="AP66" s="2" t="s">
        <v>1183</v>
      </c>
      <c r="AQ66" s="2"/>
      <c r="AR66" s="2"/>
      <c r="AS66" s="2"/>
      <c r="AT66" s="2">
        <v>4</v>
      </c>
      <c r="AU66" s="2">
        <v>4</v>
      </c>
      <c r="AV66" s="2" t="s">
        <v>1183</v>
      </c>
    </row>
    <row r="69" spans="1:48" x14ac:dyDescent="0.4">
      <c r="AF69" t="s">
        <v>2321</v>
      </c>
      <c r="AG69" t="s">
        <v>40</v>
      </c>
      <c r="AH69" t="s">
        <v>7</v>
      </c>
      <c r="AI69">
        <v>16</v>
      </c>
      <c r="AJ69" t="s">
        <v>2435</v>
      </c>
      <c r="AK69" t="s">
        <v>2436</v>
      </c>
      <c r="AL69" t="s">
        <v>4</v>
      </c>
      <c r="AM69" t="s">
        <v>371</v>
      </c>
      <c r="AN69" t="s">
        <v>677</v>
      </c>
      <c r="AP69" t="s">
        <v>1217</v>
      </c>
      <c r="AQ69" t="s">
        <v>2437</v>
      </c>
      <c r="AR69" t="s">
        <v>2328</v>
      </c>
      <c r="AT69">
        <v>1</v>
      </c>
      <c r="AU69">
        <v>2</v>
      </c>
      <c r="AV69" t="s">
        <v>2438</v>
      </c>
    </row>
    <row r="70" spans="1:48" x14ac:dyDescent="0.4">
      <c r="AF70" t="s">
        <v>2321</v>
      </c>
      <c r="AG70" t="s">
        <v>8</v>
      </c>
      <c r="AH70" t="s">
        <v>276</v>
      </c>
      <c r="AI70">
        <v>6</v>
      </c>
      <c r="AJ70" t="s">
        <v>2439</v>
      </c>
      <c r="AK70" t="s">
        <v>2440</v>
      </c>
      <c r="AL70" t="s">
        <v>4</v>
      </c>
      <c r="AM70" t="s">
        <v>1218</v>
      </c>
      <c r="AN70" t="s">
        <v>324</v>
      </c>
      <c r="AP70" t="s">
        <v>1217</v>
      </c>
      <c r="AQ70" t="s">
        <v>2441</v>
      </c>
      <c r="AT70">
        <v>2</v>
      </c>
      <c r="AU70">
        <v>2</v>
      </c>
      <c r="AV70" t="s">
        <v>2442</v>
      </c>
    </row>
    <row r="71" spans="1:48" x14ac:dyDescent="0.4">
      <c r="AF71" t="s">
        <v>2321</v>
      </c>
      <c r="AG71" t="s">
        <v>8</v>
      </c>
      <c r="AH71" t="s">
        <v>272</v>
      </c>
      <c r="AI71">
        <v>11</v>
      </c>
      <c r="AJ71" t="s">
        <v>2445</v>
      </c>
      <c r="AK71" t="s">
        <v>2446</v>
      </c>
      <c r="AL71" t="s">
        <v>4</v>
      </c>
      <c r="AM71" t="s">
        <v>430</v>
      </c>
      <c r="AP71" t="s">
        <v>1217</v>
      </c>
      <c r="AQ71" t="s">
        <v>1901</v>
      </c>
      <c r="AT71">
        <v>5</v>
      </c>
      <c r="AU71">
        <v>4</v>
      </c>
      <c r="AV71" t="s">
        <v>2447</v>
      </c>
    </row>
  </sheetData>
  <autoFilter ref="Y1:AD40"/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V47"/>
  <sheetViews>
    <sheetView zoomScale="85" zoomScaleNormal="85" workbookViewId="0">
      <selection activeCell="C47" sqref="C47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customWidth="1"/>
    <col min="5" max="5" width="2" bestFit="1" customWidth="1"/>
    <col min="6" max="6" width="6.625" customWidth="1"/>
    <col min="7" max="7" width="3.5" bestFit="1" customWidth="1"/>
    <col min="8" max="8" width="2" bestFit="1" customWidth="1"/>
    <col min="9" max="9" width="5.375" customWidth="1"/>
    <col min="10" max="10" width="2" bestFit="1" customWidth="1"/>
    <col min="11" max="12" width="2" customWidth="1"/>
    <col min="14" max="15" width="5.875" customWidth="1"/>
    <col min="16" max="16" width="2" bestFit="1" customWidth="1"/>
    <col min="17" max="17" width="3.75" bestFit="1" customWidth="1"/>
    <col min="19" max="19" width="10.25" customWidth="1"/>
    <col min="20" max="20" width="3.75" bestFit="1" customWidth="1"/>
    <col min="21" max="21" width="2" bestFit="1" customWidth="1"/>
    <col min="22" max="22" width="2.5" bestFit="1" customWidth="1"/>
    <col min="23" max="23" width="2.75" bestFit="1" customWidth="1"/>
    <col min="24" max="24" width="2.5" bestFit="1" customWidth="1"/>
    <col min="25" max="25" width="15.125" style="11" customWidth="1"/>
    <col min="26" max="26" width="5.25" bestFit="1" customWidth="1"/>
    <col min="27" max="27" width="6" bestFit="1" customWidth="1"/>
    <col min="28" max="28" width="8.125" bestFit="1" customWidth="1"/>
    <col min="29" max="29" width="3.5" bestFit="1" customWidth="1"/>
    <col min="30" max="30" width="3.5" customWidth="1"/>
    <col min="31" max="32" width="5.5" bestFit="1" customWidth="1"/>
    <col min="33" max="33" width="5.25" bestFit="1" customWidth="1"/>
    <col min="34" max="34" width="9.5" bestFit="1" customWidth="1"/>
    <col min="35" max="35" width="5" bestFit="1" customWidth="1"/>
    <col min="36" max="36" width="14.875" customWidth="1"/>
    <col min="37" max="37" width="9" customWidth="1"/>
    <col min="39" max="44" width="0" hidden="1" customWidth="1"/>
    <col min="45" max="45" width="4.875" bestFit="1" customWidth="1"/>
    <col min="46" max="47" width="3.5" bestFit="1" customWidth="1"/>
  </cols>
  <sheetData>
    <row r="1" spans="1:48" x14ac:dyDescent="0.4">
      <c r="A1" t="s">
        <v>1398</v>
      </c>
    </row>
    <row r="3" spans="1:48" x14ac:dyDescent="0.4">
      <c r="A3" t="str">
        <f>B3&amp;C3&amp;E3&amp;F3&amp;H3&amp;I3&amp;J3&amp;M3&amp;O3&amp;P3&amp;Q3&amp;R3&amp;S3&amp;T3&amp;U3&amp;V3&amp;W3&amp;X3</f>
        <v>*ブロックされないカード一覧</v>
      </c>
      <c r="B3" t="s">
        <v>188</v>
      </c>
      <c r="C3" t="s">
        <v>1384</v>
      </c>
      <c r="F3" t="s">
        <v>186</v>
      </c>
    </row>
    <row r="4" spans="1:48" x14ac:dyDescent="0.4">
      <c r="A4" t="str">
        <f>B4&amp;C4&amp;E4&amp;F4&amp;H4&amp;I4&amp;J4&amp;M4&amp;O4&amp;P4&amp;Q4&amp;R4&amp;S4&amp;T4&amp;U4&amp;V4&amp;W4&amp;X4</f>
        <v>[[ブロックされない]]</v>
      </c>
      <c r="B4" t="s">
        <v>1397</v>
      </c>
      <c r="C4" t="str">
        <f>C3</f>
        <v>ブロックされない</v>
      </c>
      <c r="E4" t="s">
        <v>1396</v>
      </c>
    </row>
    <row r="5" spans="1:48" x14ac:dyDescent="0.4">
      <c r="A5" t="str">
        <f>B5&amp;C5&amp;E5&amp;F5&amp;H5&amp;I5&amp;J5&amp;M5&amp;O5&amp;P5&amp;Q5&amp;R5&amp;S5&amp;T5&amp;U5&amp;V5&amp;W5&amp;X5</f>
        <v/>
      </c>
    </row>
    <row r="6" spans="1:48" x14ac:dyDescent="0.4">
      <c r="A6" t="s">
        <v>149</v>
      </c>
    </row>
    <row r="7" spans="1:48" x14ac:dyDescent="0.4">
      <c r="A7" t="str">
        <f>B7&amp;C7&amp;E7&amp;F7&amp;H7&amp;I7&amp;J7&amp;M7&amp;O7&amp;P7&amp;Q7&amp;R7&amp;S7&amp;T7&amp;U7&amp;V7&amp;W7&amp;X7</f>
        <v>|LEFT:50|LEFT:50|LEFT:50|LEFT:50|LEFT:500|c</v>
      </c>
      <c r="B7" t="s">
        <v>16</v>
      </c>
      <c r="C7" t="s">
        <v>28</v>
      </c>
      <c r="E7" t="s">
        <v>16</v>
      </c>
      <c r="F7" t="s">
        <v>28</v>
      </c>
      <c r="H7" t="s">
        <v>16</v>
      </c>
      <c r="I7" t="s">
        <v>28</v>
      </c>
      <c r="J7" t="s">
        <v>16</v>
      </c>
      <c r="M7" t="s">
        <v>28</v>
      </c>
      <c r="P7" t="s">
        <v>11</v>
      </c>
      <c r="R7" t="s">
        <v>26</v>
      </c>
      <c r="U7" t="s">
        <v>11</v>
      </c>
      <c r="V7" t="s">
        <v>25</v>
      </c>
    </row>
    <row r="8" spans="1:48" x14ac:dyDescent="0.4">
      <c r="A8" t="str">
        <f>B8&amp;C8&amp;E8&amp;F8&amp;H8&amp;I8&amp;J8&amp;M8&amp;O8&amp;P8&amp;Q8&amp;R8&amp;S8&amp;T8&amp;U8&amp;V8&amp;W8&amp;X8</f>
        <v>|セット|色|コスト|P/T|カード名|</v>
      </c>
      <c r="B8" t="s">
        <v>16</v>
      </c>
      <c r="C8" t="s">
        <v>24</v>
      </c>
      <c r="E8" t="s">
        <v>16</v>
      </c>
      <c r="F8" t="s">
        <v>23</v>
      </c>
      <c r="H8" t="s">
        <v>16</v>
      </c>
      <c r="I8" t="s">
        <v>22</v>
      </c>
      <c r="J8" t="s">
        <v>16</v>
      </c>
      <c r="K8" t="s">
        <v>21</v>
      </c>
      <c r="L8" t="s">
        <v>20</v>
      </c>
      <c r="M8" t="str">
        <f>K8&amp;"/"&amp;L8</f>
        <v>P/T</v>
      </c>
      <c r="P8" t="s">
        <v>11</v>
      </c>
      <c r="R8" t="s">
        <v>18</v>
      </c>
      <c r="U8" t="s">
        <v>11</v>
      </c>
      <c r="AD8" t="b">
        <f>OR(AB8="与える",AC8="得る")</f>
        <v>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4">
      <c r="A9" t="str">
        <f>B9&amp;C9&amp;E9&amp;F9&amp;H9&amp;I9&amp;J9&amp;M9&amp;O9&amp;P9&amp;Q9&amp;R9&amp;S9&amp;T9&amp;U9&amp;V9&amp;W9&amp;X9</f>
        <v>|BFZ|青|8|3/1|《[[水底の潜入者]]》|</v>
      </c>
      <c r="B9" t="s">
        <v>16</v>
      </c>
      <c r="C9" t="str">
        <f>AF9</f>
        <v>BFZ</v>
      </c>
      <c r="D9">
        <f>IF(AF9="","",VLOOKUP(C9,[1]tnpl!$Z$1:$AA$11,2,TRUE))</f>
        <v>2</v>
      </c>
      <c r="E9" t="s">
        <v>16</v>
      </c>
      <c r="F9" t="str">
        <f>AG9</f>
        <v>青</v>
      </c>
      <c r="G9">
        <f>IF(AG9="","",VLOOKUP(F9,[1]tnpl!$X$1:$Y$16,2,TRUE))</f>
        <v>2</v>
      </c>
      <c r="H9" t="s">
        <v>16</v>
      </c>
      <c r="I9">
        <f>AI9</f>
        <v>8</v>
      </c>
      <c r="J9" t="s">
        <v>16</v>
      </c>
      <c r="K9">
        <f t="shared" ref="K9:L11" si="0">AT9</f>
        <v>3</v>
      </c>
      <c r="L9">
        <f t="shared" si="0"/>
        <v>1</v>
      </c>
      <c r="M9" t="str">
        <f>IF(AL9="クリーチャー",K9&amp;"/"&amp;L9,"")</f>
        <v>3/1</v>
      </c>
      <c r="P9" t="s">
        <v>11</v>
      </c>
      <c r="Q9" t="s">
        <v>32</v>
      </c>
      <c r="R9" t="str">
        <f>AJ9</f>
        <v>水底の潜入者</v>
      </c>
      <c r="T9" t="s">
        <v>12</v>
      </c>
      <c r="U9" t="s">
        <v>11</v>
      </c>
      <c r="V9" s="6"/>
      <c r="Y9" s="11" t="s">
        <v>1393</v>
      </c>
      <c r="Z9" t="str">
        <f>IF(SEARCH("ブ",Y9,1)&lt;10,"UB","")</f>
        <v>UB</v>
      </c>
      <c r="AA9" t="str">
        <f>IF(ISERR(SEARCH("召",Y9,1)),"","召喚")</f>
        <v/>
      </c>
      <c r="AB9" t="str">
        <f>IF(ISERR(SEARCH("与",Y9,1)),"","与える")</f>
        <v>与える</v>
      </c>
      <c r="AC9" t="str">
        <f>IF(ISERR(SEARCH("得",Y9,1)),"","得る")</f>
        <v/>
      </c>
      <c r="AD9" t="b">
        <f>OR(AB9="与える",AC9="得る")</f>
        <v>1</v>
      </c>
      <c r="AE9" s="4">
        <v>280</v>
      </c>
      <c r="AF9" s="3" t="s">
        <v>123</v>
      </c>
      <c r="AG9" s="2" t="s">
        <v>42</v>
      </c>
      <c r="AH9" s="2" t="s">
        <v>276</v>
      </c>
      <c r="AI9" s="2">
        <v>8</v>
      </c>
      <c r="AJ9" s="2" t="s">
        <v>1395</v>
      </c>
      <c r="AK9" s="2" t="s">
        <v>1394</v>
      </c>
      <c r="AL9" s="2" t="s">
        <v>4</v>
      </c>
      <c r="AM9" s="2" t="s">
        <v>404</v>
      </c>
      <c r="AN9" s="2" t="s">
        <v>1072</v>
      </c>
      <c r="AO9" s="2"/>
      <c r="AP9" s="2" t="s">
        <v>1389</v>
      </c>
      <c r="AQ9" s="2" t="s">
        <v>1053</v>
      </c>
      <c r="AR9" s="2" t="s">
        <v>1085</v>
      </c>
      <c r="AS9" s="2"/>
      <c r="AT9" s="2">
        <v>3</v>
      </c>
      <c r="AU9" s="2">
        <v>1</v>
      </c>
      <c r="AV9" s="2" t="s">
        <v>1393</v>
      </c>
    </row>
    <row r="10" spans="1:48" x14ac:dyDescent="0.4">
      <c r="A10" t="str">
        <f>B10&amp;C10&amp;E10&amp;F10&amp;H10&amp;I10&amp;J10&amp;M10&amp;O10&amp;P10&amp;Q10&amp;R10&amp;S10&amp;T10&amp;U10&amp;V10&amp;W10&amp;X10</f>
        <v>|BFZ|黒|12|2/3|《[[マラキールの解放者、ドラーナ]]》|</v>
      </c>
      <c r="B10" t="s">
        <v>16</v>
      </c>
      <c r="C10" t="str">
        <f>AF10</f>
        <v>BFZ</v>
      </c>
      <c r="D10">
        <f>IF(AF10="","",VLOOKUP(C10,[1]tnpl!$Z$1:$AA$11,2,TRUE))</f>
        <v>2</v>
      </c>
      <c r="E10" t="s">
        <v>16</v>
      </c>
      <c r="F10" t="str">
        <f>AG10</f>
        <v>黒</v>
      </c>
      <c r="G10">
        <f>IF(AG10="","",VLOOKUP(F10,[1]tnpl!$X$1:$Y$16,2,TRUE))</f>
        <v>3</v>
      </c>
      <c r="H10" t="s">
        <v>16</v>
      </c>
      <c r="I10">
        <f>AI10</f>
        <v>12</v>
      </c>
      <c r="J10" t="s">
        <v>16</v>
      </c>
      <c r="K10">
        <f t="shared" si="0"/>
        <v>2</v>
      </c>
      <c r="L10">
        <f t="shared" si="0"/>
        <v>3</v>
      </c>
      <c r="M10" t="str">
        <f>IF(AL10="クリーチャー",K10&amp;"/"&amp;L10,"")</f>
        <v>2/3</v>
      </c>
      <c r="P10" t="s">
        <v>11</v>
      </c>
      <c r="Q10" t="s">
        <v>32</v>
      </c>
      <c r="R10" t="str">
        <f>AJ10</f>
        <v>マラキールの解放者、ドラーナ</v>
      </c>
      <c r="T10" t="s">
        <v>12</v>
      </c>
      <c r="U10" t="s">
        <v>11</v>
      </c>
      <c r="V10" s="6"/>
      <c r="Y10" s="11" t="s">
        <v>1051</v>
      </c>
      <c r="Z10" t="s">
        <v>1392</v>
      </c>
      <c r="AA10" t="str">
        <f>IF(ISERR(SEARCH("召",Y10,1)),"","召喚")</f>
        <v/>
      </c>
      <c r="AC10" t="str">
        <f>IF(ISERR(SEARCH("得",Y10,1)),"","得る")</f>
        <v/>
      </c>
      <c r="AD10" t="b">
        <f>OR(AB10="与える",AC10="得る")</f>
        <v>0</v>
      </c>
      <c r="AE10" s="4">
        <v>350</v>
      </c>
      <c r="AF10" s="3" t="s">
        <v>123</v>
      </c>
      <c r="AG10" s="2" t="s">
        <v>40</v>
      </c>
      <c r="AH10" s="2" t="s">
        <v>280</v>
      </c>
      <c r="AI10" s="2">
        <v>12</v>
      </c>
      <c r="AJ10" s="2" t="s">
        <v>1056</v>
      </c>
      <c r="AK10" s="2" t="s">
        <v>1055</v>
      </c>
      <c r="AL10" s="2" t="s">
        <v>4</v>
      </c>
      <c r="AM10" s="2" t="s">
        <v>884</v>
      </c>
      <c r="AN10" s="2" t="s">
        <v>422</v>
      </c>
      <c r="AO10" s="2"/>
      <c r="AP10" s="2" t="s">
        <v>1054</v>
      </c>
      <c r="AQ10" s="2" t="s">
        <v>1053</v>
      </c>
      <c r="AR10" s="2" t="s">
        <v>1052</v>
      </c>
      <c r="AS10" s="2"/>
      <c r="AT10" s="2">
        <v>2</v>
      </c>
      <c r="AU10" s="2">
        <v>3</v>
      </c>
      <c r="AV10" s="2" t="s">
        <v>1051</v>
      </c>
    </row>
    <row r="11" spans="1:48" x14ac:dyDescent="0.4">
      <c r="A11" t="str">
        <f>B11&amp;C11&amp;E11&amp;F11&amp;H11&amp;I11&amp;J11&amp;M11&amp;O11&amp;P11&amp;Q11&amp;R11&amp;S11&amp;T11&amp;U11&amp;V11&amp;W11&amp;X11</f>
        <v>|OGW|青黒|20|4/4|《[[精神溶かし]]》|</v>
      </c>
      <c r="B11" t="s">
        <v>16</v>
      </c>
      <c r="C11" t="str">
        <f>AF11</f>
        <v>OGW</v>
      </c>
      <c r="D11">
        <f>IF(AF11="","",VLOOKUP(C11,[1]tnpl!$Z$1:$AA$11,2,TRUE))</f>
        <v>3</v>
      </c>
      <c r="E11" t="s">
        <v>16</v>
      </c>
      <c r="F11" t="str">
        <f>AG11</f>
        <v>青黒</v>
      </c>
      <c r="G11">
        <f>IF(AG11="","",VLOOKUP(F11,[1]tnpl!$X$1:$Y$16,2,TRUE))</f>
        <v>7</v>
      </c>
      <c r="H11" t="s">
        <v>16</v>
      </c>
      <c r="I11">
        <f>AI11</f>
        <v>20</v>
      </c>
      <c r="J11" t="s">
        <v>16</v>
      </c>
      <c r="K11">
        <f t="shared" si="0"/>
        <v>4</v>
      </c>
      <c r="L11">
        <f t="shared" si="0"/>
        <v>4</v>
      </c>
      <c r="M11" t="str">
        <f>IF(AL11="クリーチャー",K11&amp;"/"&amp;L11,"")</f>
        <v>4/4</v>
      </c>
      <c r="P11" t="s">
        <v>11</v>
      </c>
      <c r="Q11" t="s">
        <v>32</v>
      </c>
      <c r="R11" t="str">
        <f>AJ11</f>
        <v>精神溶かし</v>
      </c>
      <c r="T11" t="s">
        <v>12</v>
      </c>
      <c r="U11" t="s">
        <v>11</v>
      </c>
      <c r="V11" s="6"/>
      <c r="Y11" s="11" t="s">
        <v>1387</v>
      </c>
      <c r="Z11" t="str">
        <f>IF(SEARCH("ブ",Y11,1)&lt;10,"UB","")</f>
        <v>UB</v>
      </c>
      <c r="AA11" t="str">
        <f>IF(ISERR(SEARCH("召",Y11,1)),"","召喚")</f>
        <v/>
      </c>
      <c r="AB11" t="str">
        <f>IF(ISERR(SEARCH("与",Y11,1)),"","与える")</f>
        <v/>
      </c>
      <c r="AC11" t="str">
        <f>IF(ISERR(SEARCH("得",Y11,1)),"","得る")</f>
        <v/>
      </c>
      <c r="AD11" t="b">
        <f>OR(AB11="与える",AC11="得る")</f>
        <v>0</v>
      </c>
      <c r="AE11" s="4">
        <v>520</v>
      </c>
      <c r="AF11" s="3" t="s">
        <v>119</v>
      </c>
      <c r="AG11" s="2" t="s">
        <v>94</v>
      </c>
      <c r="AH11" s="2" t="s">
        <v>272</v>
      </c>
      <c r="AI11" s="2">
        <v>20</v>
      </c>
      <c r="AJ11" s="2" t="s">
        <v>1391</v>
      </c>
      <c r="AK11" s="2" t="s">
        <v>1390</v>
      </c>
      <c r="AL11" s="2" t="s">
        <v>4</v>
      </c>
      <c r="AM11" s="2" t="s">
        <v>404</v>
      </c>
      <c r="AN11" s="2" t="s">
        <v>1072</v>
      </c>
      <c r="AO11" s="2"/>
      <c r="AP11" s="2" t="s">
        <v>1389</v>
      </c>
      <c r="AQ11" s="2" t="s">
        <v>1347</v>
      </c>
      <c r="AR11" s="2" t="s">
        <v>1388</v>
      </c>
      <c r="AS11" s="2"/>
      <c r="AT11" s="2">
        <v>4</v>
      </c>
      <c r="AU11" s="2">
        <v>4</v>
      </c>
      <c r="AV11" s="2" t="s">
        <v>1387</v>
      </c>
    </row>
    <row r="12" spans="1:48" x14ac:dyDescent="0.4">
      <c r="V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x14ac:dyDescent="0.4">
      <c r="A13" t="s">
        <v>116</v>
      </c>
    </row>
    <row r="14" spans="1:48" x14ac:dyDescent="0.4">
      <c r="A14" t="str">
        <f t="shared" ref="A14:A25" si="1">B14&amp;C14&amp;E14&amp;F14&amp;H14&amp;I14&amp;J14&amp;M14&amp;O14&amp;P14&amp;Q14&amp;R14&amp;S14&amp;T14&amp;U14&amp;V14&amp;W14&amp;X14</f>
        <v>|LEFT:50|LEFT:50|LEFT:50|LEFT:50|LEFT:500|c</v>
      </c>
      <c r="B14" t="s">
        <v>16</v>
      </c>
      <c r="C14" t="s">
        <v>28</v>
      </c>
      <c r="E14" t="s">
        <v>16</v>
      </c>
      <c r="F14" t="s">
        <v>28</v>
      </c>
      <c r="H14" t="s">
        <v>16</v>
      </c>
      <c r="I14" t="s">
        <v>28</v>
      </c>
      <c r="J14" t="s">
        <v>16</v>
      </c>
      <c r="M14" t="s">
        <v>28</v>
      </c>
      <c r="P14" t="s">
        <v>11</v>
      </c>
      <c r="R14" t="s">
        <v>26</v>
      </c>
      <c r="U14" t="s">
        <v>11</v>
      </c>
      <c r="V14" t="s">
        <v>25</v>
      </c>
    </row>
    <row r="15" spans="1:48" x14ac:dyDescent="0.4">
      <c r="A15" t="str">
        <f t="shared" si="1"/>
        <v>|セット|色|コスト|P/T|カード名|</v>
      </c>
      <c r="B15" t="s">
        <v>16</v>
      </c>
      <c r="C15" t="s">
        <v>24</v>
      </c>
      <c r="E15" t="s">
        <v>16</v>
      </c>
      <c r="F15" t="s">
        <v>23</v>
      </c>
      <c r="H15" t="s">
        <v>16</v>
      </c>
      <c r="I15" t="s">
        <v>22</v>
      </c>
      <c r="J15" t="s">
        <v>16</v>
      </c>
      <c r="K15" t="s">
        <v>21</v>
      </c>
      <c r="L15" t="s">
        <v>20</v>
      </c>
      <c r="M15" t="str">
        <f>K15&amp;"/"&amp;L15</f>
        <v>P/T</v>
      </c>
      <c r="P15" t="s">
        <v>11</v>
      </c>
      <c r="R15" t="s">
        <v>18</v>
      </c>
      <c r="U15" t="s">
        <v>11</v>
      </c>
      <c r="AD15" t="b">
        <f t="shared" ref="AD15:AD25" si="2">OR(AB15="与える",AC15="得る")</f>
        <v>0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4">
      <c r="A16" t="str">
        <f t="shared" si="1"/>
        <v>|SOI|青|1|5/5|《[[阻み難い侵入者]]》|</v>
      </c>
      <c r="B16" t="s">
        <v>16</v>
      </c>
      <c r="C16" t="str">
        <f t="shared" ref="C16:C25" si="3">AF16</f>
        <v>SOI</v>
      </c>
      <c r="D16">
        <f>IF(AF16="","",VLOOKUP(C16,[1]tnpl!$Z$1:$AA$11,2,TRUE))</f>
        <v>4</v>
      </c>
      <c r="E16" t="s">
        <v>16</v>
      </c>
      <c r="F16" t="str">
        <f t="shared" ref="F16:F25" si="4">AG16</f>
        <v>青</v>
      </c>
      <c r="G16">
        <f>IF(AG16="","",VLOOKUP(F16,[1]tnpl!$X$1:$Y$16,2,TRUE))</f>
        <v>2</v>
      </c>
      <c r="H16" t="s">
        <v>16</v>
      </c>
      <c r="I16">
        <f t="shared" ref="I16:I25" si="5">AI16</f>
        <v>1</v>
      </c>
      <c r="J16" t="s">
        <v>16</v>
      </c>
      <c r="K16">
        <f t="shared" ref="K16:K25" si="6">AT16</f>
        <v>5</v>
      </c>
      <c r="L16">
        <f t="shared" ref="L16:L25" si="7">AU16</f>
        <v>5</v>
      </c>
      <c r="M16" t="str">
        <f t="shared" ref="M16:M25" si="8">IF(AL16="クリーチャー",K16&amp;"/"&amp;L16,"")</f>
        <v>5/5</v>
      </c>
      <c r="P16" t="s">
        <v>11</v>
      </c>
      <c r="Q16" t="s">
        <v>32</v>
      </c>
      <c r="R16" t="str">
        <f t="shared" ref="R16:R25" si="9">AJ16</f>
        <v>阻み難い侵入者</v>
      </c>
      <c r="T16" t="s">
        <v>12</v>
      </c>
      <c r="U16" t="s">
        <v>11</v>
      </c>
      <c r="V16" s="6"/>
      <c r="Y16" s="11" t="s">
        <v>1347</v>
      </c>
      <c r="Z16" t="str">
        <f t="shared" ref="Z16:Z25" si="10">IF(SEARCH("ブ",Y16,1)&lt;10,"UB","")</f>
        <v>UB</v>
      </c>
      <c r="AA16" t="str">
        <f t="shared" ref="AA16:AA22" si="11">IF(ISERR(SEARCH("召",Y16,1)),"","召喚")</f>
        <v/>
      </c>
      <c r="AB16" t="str">
        <f>IF(ISERR(SEARCH("与",Y16,1)),"","与える")</f>
        <v/>
      </c>
      <c r="AC16" t="str">
        <f>IF(ISERR(SEARCH("得",Y16,1)),"","得る")</f>
        <v/>
      </c>
      <c r="AD16" t="b">
        <f t="shared" si="2"/>
        <v>0</v>
      </c>
      <c r="AE16" s="4">
        <v>596</v>
      </c>
      <c r="AF16" s="3" t="s">
        <v>87</v>
      </c>
      <c r="AG16" s="2" t="s">
        <v>42</v>
      </c>
      <c r="AH16" s="2" t="s">
        <v>272</v>
      </c>
      <c r="AI16" s="2">
        <v>1</v>
      </c>
      <c r="AJ16" s="2" t="s">
        <v>1386</v>
      </c>
      <c r="AK16" s="2" t="s">
        <v>1385</v>
      </c>
      <c r="AL16" s="2" t="s">
        <v>4</v>
      </c>
      <c r="AM16" s="2" t="s">
        <v>446</v>
      </c>
      <c r="AN16" s="2"/>
      <c r="AO16" s="2"/>
      <c r="AP16" s="2" t="s">
        <v>1347</v>
      </c>
      <c r="AQ16" s="2"/>
      <c r="AR16" s="2"/>
      <c r="AS16" s="2"/>
      <c r="AT16" s="2">
        <v>5</v>
      </c>
      <c r="AU16" s="2">
        <v>5</v>
      </c>
      <c r="AV16" s="2" t="s">
        <v>1384</v>
      </c>
    </row>
    <row r="17" spans="1:48" x14ac:dyDescent="0.4">
      <c r="A17" t="str">
        <f t="shared" si="1"/>
        <v>|SOI|青|10|3/3|《[[忘れられた作品]]》|</v>
      </c>
      <c r="B17" t="s">
        <v>16</v>
      </c>
      <c r="C17" t="str">
        <f t="shared" si="3"/>
        <v>SOI</v>
      </c>
      <c r="D17">
        <f>IF(AF17="","",VLOOKUP(C17,[1]tnpl!$Z$1:$AA$11,2,TRUE))</f>
        <v>4</v>
      </c>
      <c r="E17" t="s">
        <v>16</v>
      </c>
      <c r="F17" t="str">
        <f t="shared" si="4"/>
        <v>青</v>
      </c>
      <c r="G17">
        <f>IF(AG17="","",VLOOKUP(F17,[1]tnpl!$X$1:$Y$16,2,TRUE))</f>
        <v>2</v>
      </c>
      <c r="H17" t="s">
        <v>16</v>
      </c>
      <c r="I17">
        <f t="shared" si="5"/>
        <v>10</v>
      </c>
      <c r="J17" t="s">
        <v>16</v>
      </c>
      <c r="K17">
        <f t="shared" si="6"/>
        <v>3</v>
      </c>
      <c r="L17">
        <f t="shared" si="7"/>
        <v>3</v>
      </c>
      <c r="M17" t="str">
        <f t="shared" si="8"/>
        <v>3/3</v>
      </c>
      <c r="P17" t="s">
        <v>11</v>
      </c>
      <c r="Q17" t="s">
        <v>32</v>
      </c>
      <c r="R17" t="str">
        <f t="shared" si="9"/>
        <v>忘れられた作品</v>
      </c>
      <c r="T17" t="s">
        <v>12</v>
      </c>
      <c r="U17" t="s">
        <v>11</v>
      </c>
      <c r="V17" s="6"/>
      <c r="Y17" s="11" t="s">
        <v>1380</v>
      </c>
      <c r="Z17" t="str">
        <f t="shared" si="10"/>
        <v>UB</v>
      </c>
      <c r="AA17" t="str">
        <f t="shared" si="11"/>
        <v/>
      </c>
      <c r="AB17" t="str">
        <f>IF(ISERR(SEARCH("与",Y17,1)),"","与える")</f>
        <v/>
      </c>
      <c r="AC17" t="str">
        <f>IF(ISERR(SEARCH("得",Y17,1)),"","得る")</f>
        <v/>
      </c>
      <c r="AD17" t="b">
        <f t="shared" si="2"/>
        <v>0</v>
      </c>
      <c r="AE17" s="4">
        <v>602</v>
      </c>
      <c r="AF17" s="3" t="s">
        <v>87</v>
      </c>
      <c r="AG17" s="2" t="s">
        <v>42</v>
      </c>
      <c r="AH17" s="2" t="s">
        <v>7</v>
      </c>
      <c r="AI17" s="2">
        <v>10</v>
      </c>
      <c r="AJ17" s="2" t="s">
        <v>1383</v>
      </c>
      <c r="AK17" s="2" t="s">
        <v>1382</v>
      </c>
      <c r="AL17" s="2" t="s">
        <v>4</v>
      </c>
      <c r="AM17" s="2" t="s">
        <v>910</v>
      </c>
      <c r="AN17" s="2" t="s">
        <v>410</v>
      </c>
      <c r="AO17" s="2"/>
      <c r="AP17" s="2" t="s">
        <v>1347</v>
      </c>
      <c r="AQ17" s="2" t="s">
        <v>1381</v>
      </c>
      <c r="AR17" s="2"/>
      <c r="AS17" s="2"/>
      <c r="AT17" s="2">
        <v>3</v>
      </c>
      <c r="AU17" s="2">
        <v>3</v>
      </c>
      <c r="AV17" s="2" t="s">
        <v>1380</v>
      </c>
    </row>
    <row r="18" spans="1:48" x14ac:dyDescent="0.4">
      <c r="A18" t="str">
        <f t="shared" si="1"/>
        <v>|SOI|青|6|1/1|《[[驚恐の目覚め]]》|</v>
      </c>
      <c r="B18" t="s">
        <v>16</v>
      </c>
      <c r="C18" t="str">
        <f t="shared" si="3"/>
        <v>SOI</v>
      </c>
      <c r="D18">
        <f>IF(AF18="","",VLOOKUP(C18,[1]tnpl!$Z$1:$AA$11,2,TRUE))</f>
        <v>4</v>
      </c>
      <c r="E18" t="s">
        <v>16</v>
      </c>
      <c r="F18" t="str">
        <f t="shared" si="4"/>
        <v>青</v>
      </c>
      <c r="G18">
        <f>IF(AG18="","",VLOOKUP(F18,[1]tnpl!$X$1:$Y$16,2,TRUE))</f>
        <v>2</v>
      </c>
      <c r="H18" t="s">
        <v>16</v>
      </c>
      <c r="I18">
        <f t="shared" si="5"/>
        <v>6</v>
      </c>
      <c r="J18" t="s">
        <v>16</v>
      </c>
      <c r="K18">
        <f t="shared" si="6"/>
        <v>1</v>
      </c>
      <c r="L18">
        <f t="shared" si="7"/>
        <v>1</v>
      </c>
      <c r="M18" t="str">
        <f t="shared" si="8"/>
        <v>1/1</v>
      </c>
      <c r="P18" t="s">
        <v>11</v>
      </c>
      <c r="Q18" t="s">
        <v>32</v>
      </c>
      <c r="R18" t="str">
        <f t="shared" si="9"/>
        <v>驚恐の目覚め</v>
      </c>
      <c r="T18" t="s">
        <v>12</v>
      </c>
      <c r="U18" t="s">
        <v>11</v>
      </c>
      <c r="V18" s="6"/>
      <c r="Y18" s="11" t="s">
        <v>1375</v>
      </c>
      <c r="Z18" t="str">
        <f t="shared" si="10"/>
        <v>UB</v>
      </c>
      <c r="AA18" t="str">
        <f t="shared" si="11"/>
        <v/>
      </c>
      <c r="AD18" t="b">
        <f t="shared" si="2"/>
        <v>0</v>
      </c>
      <c r="AE18" s="4">
        <v>607</v>
      </c>
      <c r="AF18" s="3" t="s">
        <v>87</v>
      </c>
      <c r="AG18" s="2" t="s">
        <v>42</v>
      </c>
      <c r="AH18" s="2" t="s">
        <v>280</v>
      </c>
      <c r="AI18" s="2">
        <v>6</v>
      </c>
      <c r="AJ18" s="2" t="s">
        <v>1379</v>
      </c>
      <c r="AK18" s="2" t="s">
        <v>1378</v>
      </c>
      <c r="AL18" s="2" t="s">
        <v>4</v>
      </c>
      <c r="AM18" s="2" t="s">
        <v>446</v>
      </c>
      <c r="AN18" s="2"/>
      <c r="AO18" s="2"/>
      <c r="AP18" s="2" t="s">
        <v>1347</v>
      </c>
      <c r="AQ18" s="2" t="s">
        <v>1377</v>
      </c>
      <c r="AR18" s="2" t="s">
        <v>1376</v>
      </c>
      <c r="AS18" s="2"/>
      <c r="AT18" s="2">
        <v>1</v>
      </c>
      <c r="AU18" s="2">
        <v>1</v>
      </c>
      <c r="AV18" s="2" t="s">
        <v>1375</v>
      </c>
    </row>
    <row r="19" spans="1:48" x14ac:dyDescent="0.4">
      <c r="A19" t="str">
        <f t="shared" si="1"/>
        <v>|SOI|青|1|1/1|《[[絶え間ない悪夢]]》|</v>
      </c>
      <c r="B19" t="s">
        <v>16</v>
      </c>
      <c r="C19" t="str">
        <f t="shared" si="3"/>
        <v>SOI</v>
      </c>
      <c r="D19">
        <f>IF(AF19="","",VLOOKUP(C19,[1]tnpl!$Z$1:$AA$11,2,TRUE))</f>
        <v>4</v>
      </c>
      <c r="E19" t="s">
        <v>16</v>
      </c>
      <c r="F19" t="str">
        <f t="shared" si="4"/>
        <v>青</v>
      </c>
      <c r="G19">
        <f>IF(AG19="","",VLOOKUP(F19,[1]tnpl!$X$1:$Y$16,2,TRUE))</f>
        <v>2</v>
      </c>
      <c r="H19" t="s">
        <v>16</v>
      </c>
      <c r="I19">
        <f t="shared" si="5"/>
        <v>1</v>
      </c>
      <c r="J19" t="s">
        <v>16</v>
      </c>
      <c r="K19">
        <f t="shared" si="6"/>
        <v>1</v>
      </c>
      <c r="L19">
        <f t="shared" si="7"/>
        <v>1</v>
      </c>
      <c r="M19" t="str">
        <f t="shared" si="8"/>
        <v>1/1</v>
      </c>
      <c r="P19" t="s">
        <v>11</v>
      </c>
      <c r="Q19" t="s">
        <v>32</v>
      </c>
      <c r="R19" t="str">
        <f t="shared" si="9"/>
        <v>絶え間ない悪夢</v>
      </c>
      <c r="T19" t="s">
        <v>12</v>
      </c>
      <c r="U19" t="s">
        <v>11</v>
      </c>
      <c r="V19" s="6"/>
      <c r="Y19" s="11" t="s">
        <v>1370</v>
      </c>
      <c r="Z19" t="str">
        <f t="shared" si="10"/>
        <v>UB</v>
      </c>
      <c r="AA19" t="str">
        <f t="shared" si="11"/>
        <v/>
      </c>
      <c r="AC19" t="str">
        <f t="shared" ref="AC19:AC25" si="12">IF(ISERR(SEARCH("得",Y19,1)),"","得る")</f>
        <v/>
      </c>
      <c r="AD19" t="b">
        <f t="shared" si="2"/>
        <v>0</v>
      </c>
      <c r="AE19" s="4">
        <v>608</v>
      </c>
      <c r="AF19" s="3" t="s">
        <v>87</v>
      </c>
      <c r="AG19" s="2" t="s">
        <v>42</v>
      </c>
      <c r="AH19" s="2" t="s">
        <v>280</v>
      </c>
      <c r="AI19" s="2">
        <v>1</v>
      </c>
      <c r="AJ19" s="2" t="s">
        <v>1374</v>
      </c>
      <c r="AK19" s="2" t="s">
        <v>1373</v>
      </c>
      <c r="AL19" s="2" t="s">
        <v>4</v>
      </c>
      <c r="AM19" s="2" t="s">
        <v>1372</v>
      </c>
      <c r="AN19" s="2"/>
      <c r="AO19" s="2"/>
      <c r="AP19" s="2" t="s">
        <v>1347</v>
      </c>
      <c r="AQ19" s="2" t="s">
        <v>1371</v>
      </c>
      <c r="AR19" s="2"/>
      <c r="AS19" s="2"/>
      <c r="AT19" s="2">
        <v>1</v>
      </c>
      <c r="AU19" s="2">
        <v>1</v>
      </c>
      <c r="AV19" s="2" t="s">
        <v>1370</v>
      </c>
    </row>
    <row r="20" spans="1:48" x14ac:dyDescent="0.4">
      <c r="A20" t="str">
        <f t="shared" si="1"/>
        <v>|SOI|黒|10|1/3|《[[遠沼の亡霊]]》|</v>
      </c>
      <c r="B20" t="s">
        <v>16</v>
      </c>
      <c r="C20" t="str">
        <f t="shared" si="3"/>
        <v>SOI</v>
      </c>
      <c r="D20">
        <f>IF(AF20="","",VLOOKUP(C20,[1]tnpl!$Z$1:$AA$11,2,TRUE))</f>
        <v>4</v>
      </c>
      <c r="E20" t="s">
        <v>16</v>
      </c>
      <c r="F20" t="str">
        <f t="shared" si="4"/>
        <v>黒</v>
      </c>
      <c r="G20">
        <f>IF(AG20="","",VLOOKUP(F20,[1]tnpl!$X$1:$Y$16,2,TRUE))</f>
        <v>3</v>
      </c>
      <c r="H20" t="s">
        <v>16</v>
      </c>
      <c r="I20">
        <f t="shared" si="5"/>
        <v>10</v>
      </c>
      <c r="J20" t="s">
        <v>16</v>
      </c>
      <c r="K20">
        <f t="shared" si="6"/>
        <v>1</v>
      </c>
      <c r="L20">
        <f t="shared" si="7"/>
        <v>3</v>
      </c>
      <c r="M20" t="str">
        <f t="shared" si="8"/>
        <v>1/3</v>
      </c>
      <c r="P20" t="s">
        <v>11</v>
      </c>
      <c r="Q20" t="s">
        <v>32</v>
      </c>
      <c r="R20" t="str">
        <f t="shared" si="9"/>
        <v>遠沼の亡霊</v>
      </c>
      <c r="T20" t="s">
        <v>12</v>
      </c>
      <c r="U20" t="s">
        <v>11</v>
      </c>
      <c r="V20" s="6"/>
      <c r="Y20" s="11" t="s">
        <v>1367</v>
      </c>
      <c r="Z20" t="str">
        <f t="shared" si="10"/>
        <v>UB</v>
      </c>
      <c r="AA20" t="str">
        <f t="shared" si="11"/>
        <v/>
      </c>
      <c r="AB20" t="str">
        <f>IF(ISERR(SEARCH("与",Y20,1)),"","与える")</f>
        <v/>
      </c>
      <c r="AC20" t="str">
        <f t="shared" si="12"/>
        <v/>
      </c>
      <c r="AD20" t="b">
        <f t="shared" si="2"/>
        <v>0</v>
      </c>
      <c r="AE20" s="4">
        <v>613</v>
      </c>
      <c r="AF20" s="3" t="s">
        <v>87</v>
      </c>
      <c r="AG20" s="2" t="s">
        <v>40</v>
      </c>
      <c r="AH20" s="2" t="s">
        <v>276</v>
      </c>
      <c r="AI20" s="2">
        <v>10</v>
      </c>
      <c r="AJ20" s="2" t="s">
        <v>1369</v>
      </c>
      <c r="AK20" s="2" t="s">
        <v>1368</v>
      </c>
      <c r="AL20" s="2" t="s">
        <v>4</v>
      </c>
      <c r="AM20" s="2" t="s">
        <v>446</v>
      </c>
      <c r="AN20" s="2"/>
      <c r="AO20" s="2"/>
      <c r="AP20" s="2" t="s">
        <v>1367</v>
      </c>
      <c r="AQ20" s="2"/>
      <c r="AR20" s="2"/>
      <c r="AS20" s="2"/>
      <c r="AT20" s="2">
        <v>1</v>
      </c>
      <c r="AU20" s="2">
        <v>3</v>
      </c>
      <c r="AV20" s="2" t="s">
        <v>1367</v>
      </c>
    </row>
    <row r="21" spans="1:48" x14ac:dyDescent="0.4">
      <c r="A21" t="str">
        <f t="shared" si="1"/>
        <v>|SOI|黒|12|4/4|《[[トロスタッドの死騎手]]》|</v>
      </c>
      <c r="B21" t="s">
        <v>16</v>
      </c>
      <c r="C21" t="str">
        <f t="shared" si="3"/>
        <v>SOI</v>
      </c>
      <c r="D21">
        <f>IF(AF21="","",VLOOKUP(C21,[1]tnpl!$Z$1:$AA$11,2,TRUE))</f>
        <v>4</v>
      </c>
      <c r="E21" t="s">
        <v>16</v>
      </c>
      <c r="F21" t="str">
        <f t="shared" si="4"/>
        <v>黒</v>
      </c>
      <c r="G21">
        <f>IF(AG21="","",VLOOKUP(F21,[1]tnpl!$X$1:$Y$16,2,TRUE))</f>
        <v>3</v>
      </c>
      <c r="H21" t="s">
        <v>16</v>
      </c>
      <c r="I21">
        <f t="shared" si="5"/>
        <v>12</v>
      </c>
      <c r="J21" t="s">
        <v>16</v>
      </c>
      <c r="K21">
        <f t="shared" si="6"/>
        <v>4</v>
      </c>
      <c r="L21">
        <f t="shared" si="7"/>
        <v>4</v>
      </c>
      <c r="M21" t="str">
        <f t="shared" si="8"/>
        <v>4/4</v>
      </c>
      <c r="P21" t="s">
        <v>11</v>
      </c>
      <c r="Q21" t="s">
        <v>32</v>
      </c>
      <c r="R21" t="str">
        <f t="shared" si="9"/>
        <v>トロスタッドの死騎手</v>
      </c>
      <c r="T21" t="s">
        <v>12</v>
      </c>
      <c r="U21" t="s">
        <v>11</v>
      </c>
      <c r="V21" s="6"/>
      <c r="Y21" s="11" t="s">
        <v>1363</v>
      </c>
      <c r="Z21" t="str">
        <f t="shared" si="10"/>
        <v>UB</v>
      </c>
      <c r="AA21" t="str">
        <f t="shared" si="11"/>
        <v/>
      </c>
      <c r="AB21" t="str">
        <f>IF(ISERR(SEARCH("与",Y21,1)),"","与える")</f>
        <v/>
      </c>
      <c r="AC21" t="str">
        <f t="shared" si="12"/>
        <v/>
      </c>
      <c r="AD21" t="b">
        <f t="shared" si="2"/>
        <v>0</v>
      </c>
      <c r="AE21" s="4">
        <v>631</v>
      </c>
      <c r="AF21" s="3" t="s">
        <v>87</v>
      </c>
      <c r="AG21" s="2" t="s">
        <v>40</v>
      </c>
      <c r="AH21" s="2" t="s">
        <v>272</v>
      </c>
      <c r="AI21" s="2">
        <v>12</v>
      </c>
      <c r="AJ21" s="2" t="s">
        <v>1366</v>
      </c>
      <c r="AK21" s="2" t="s">
        <v>1365</v>
      </c>
      <c r="AL21" s="2" t="s">
        <v>4</v>
      </c>
      <c r="AM21" s="2" t="s">
        <v>446</v>
      </c>
      <c r="AN21" s="2"/>
      <c r="AO21" s="2"/>
      <c r="AP21" s="2" t="s">
        <v>1347</v>
      </c>
      <c r="AQ21" s="2" t="s">
        <v>1364</v>
      </c>
      <c r="AR21" s="2"/>
      <c r="AS21" s="2"/>
      <c r="AT21" s="2">
        <v>4</v>
      </c>
      <c r="AU21" s="2">
        <v>4</v>
      </c>
      <c r="AV21" s="2" t="s">
        <v>1363</v>
      </c>
    </row>
    <row r="22" spans="1:48" x14ac:dyDescent="0.4">
      <c r="A22" t="str">
        <f t="shared" si="1"/>
        <v>|SOI|黒|1|1/1|《[[陰湿な霧]]》|</v>
      </c>
      <c r="B22" t="s">
        <v>16</v>
      </c>
      <c r="C22" t="str">
        <f t="shared" si="3"/>
        <v>SOI</v>
      </c>
      <c r="D22">
        <f>IF(AF22="","",VLOOKUP(C22,[1]tnpl!$Z$1:$AA$11,2,TRUE))</f>
        <v>4</v>
      </c>
      <c r="E22" t="s">
        <v>16</v>
      </c>
      <c r="F22" t="str">
        <f t="shared" si="4"/>
        <v>黒</v>
      </c>
      <c r="G22">
        <f>IF(AG22="","",VLOOKUP(F22,[1]tnpl!$X$1:$Y$16,2,TRUE))</f>
        <v>3</v>
      </c>
      <c r="H22" t="s">
        <v>16</v>
      </c>
      <c r="I22">
        <f t="shared" si="5"/>
        <v>1</v>
      </c>
      <c r="J22" t="s">
        <v>16</v>
      </c>
      <c r="K22">
        <f t="shared" si="6"/>
        <v>1</v>
      </c>
      <c r="L22">
        <f t="shared" si="7"/>
        <v>1</v>
      </c>
      <c r="M22" t="str">
        <f t="shared" si="8"/>
        <v>1/1</v>
      </c>
      <c r="P22" t="s">
        <v>11</v>
      </c>
      <c r="Q22" t="s">
        <v>32</v>
      </c>
      <c r="R22" t="str">
        <f t="shared" si="9"/>
        <v>陰湿な霧</v>
      </c>
      <c r="T22" t="s">
        <v>12</v>
      </c>
      <c r="U22" t="s">
        <v>11</v>
      </c>
      <c r="V22" s="6"/>
      <c r="Y22" s="11" t="s">
        <v>1359</v>
      </c>
      <c r="Z22" t="str">
        <f t="shared" si="10"/>
        <v>UB</v>
      </c>
      <c r="AA22" t="str">
        <f t="shared" si="11"/>
        <v/>
      </c>
      <c r="AC22" t="str">
        <f t="shared" si="12"/>
        <v/>
      </c>
      <c r="AD22" t="b">
        <f t="shared" si="2"/>
        <v>0</v>
      </c>
      <c r="AE22" s="4">
        <v>636</v>
      </c>
      <c r="AF22" s="3" t="s">
        <v>87</v>
      </c>
      <c r="AG22" s="2" t="s">
        <v>40</v>
      </c>
      <c r="AH22" s="2" t="s">
        <v>7</v>
      </c>
      <c r="AI22" s="2">
        <v>1</v>
      </c>
      <c r="AJ22" s="2" t="s">
        <v>1362</v>
      </c>
      <c r="AK22" s="2" t="s">
        <v>1361</v>
      </c>
      <c r="AL22" s="2" t="s">
        <v>4</v>
      </c>
      <c r="AM22" s="2" t="s">
        <v>430</v>
      </c>
      <c r="AN22" s="2"/>
      <c r="AO22" s="2"/>
      <c r="AP22" s="2" t="s">
        <v>1347</v>
      </c>
      <c r="AQ22" s="2" t="s">
        <v>1360</v>
      </c>
      <c r="AR22" s="2"/>
      <c r="AS22" s="2"/>
      <c r="AT22" s="2">
        <v>1</v>
      </c>
      <c r="AU22" s="2">
        <v>1</v>
      </c>
      <c r="AV22" s="2" t="s">
        <v>1359</v>
      </c>
    </row>
    <row r="23" spans="1:48" x14ac:dyDescent="0.4">
      <c r="A23" t="str">
        <f t="shared" si="1"/>
        <v>|EMN|青|13|5/5|《[[波止場の潜入者]]》|</v>
      </c>
      <c r="B23" t="s">
        <v>16</v>
      </c>
      <c r="C23" t="str">
        <f t="shared" si="3"/>
        <v>EMN</v>
      </c>
      <c r="D23">
        <f>IF(AF23="","",VLOOKUP(C23,[1]tnpl!$Z$1:$AA$11,2,TRUE))</f>
        <v>5</v>
      </c>
      <c r="E23" t="s">
        <v>16</v>
      </c>
      <c r="F23" t="str">
        <f t="shared" si="4"/>
        <v>青</v>
      </c>
      <c r="G23">
        <f>IF(AG23="","",VLOOKUP(F23,[1]tnpl!$X$1:$Y$16,2,TRUE))</f>
        <v>2</v>
      </c>
      <c r="H23" t="s">
        <v>16</v>
      </c>
      <c r="I23">
        <f t="shared" si="5"/>
        <v>13</v>
      </c>
      <c r="J23" t="s">
        <v>16</v>
      </c>
      <c r="K23">
        <f t="shared" si="6"/>
        <v>5</v>
      </c>
      <c r="L23">
        <f t="shared" si="7"/>
        <v>5</v>
      </c>
      <c r="M23" t="str">
        <f t="shared" si="8"/>
        <v>5/5</v>
      </c>
      <c r="P23" t="s">
        <v>11</v>
      </c>
      <c r="Q23" t="s">
        <v>32</v>
      </c>
      <c r="R23" t="str">
        <f t="shared" si="9"/>
        <v>波止場の潜入者</v>
      </c>
      <c r="T23" t="s">
        <v>12</v>
      </c>
      <c r="U23" t="s">
        <v>11</v>
      </c>
      <c r="V23" s="6"/>
      <c r="Y23" s="11" t="s">
        <v>1354</v>
      </c>
      <c r="Z23" t="str">
        <f t="shared" si="10"/>
        <v>UB</v>
      </c>
      <c r="AC23" t="str">
        <f t="shared" si="12"/>
        <v/>
      </c>
      <c r="AD23" t="b">
        <f t="shared" si="2"/>
        <v>0</v>
      </c>
      <c r="AE23" s="4">
        <v>777</v>
      </c>
      <c r="AF23" s="3" t="s">
        <v>9</v>
      </c>
      <c r="AG23" s="2" t="s">
        <v>42</v>
      </c>
      <c r="AH23" s="2" t="s">
        <v>7</v>
      </c>
      <c r="AI23" s="2">
        <v>13</v>
      </c>
      <c r="AJ23" s="2" t="s">
        <v>1358</v>
      </c>
      <c r="AK23" s="2" t="s">
        <v>1357</v>
      </c>
      <c r="AL23" s="2" t="s">
        <v>4</v>
      </c>
      <c r="AM23" s="2" t="s">
        <v>371</v>
      </c>
      <c r="AN23" s="2" t="s">
        <v>410</v>
      </c>
      <c r="AO23" s="2"/>
      <c r="AP23" s="2" t="s">
        <v>1347</v>
      </c>
      <c r="AQ23" s="2" t="s">
        <v>1356</v>
      </c>
      <c r="AR23" s="2" t="s">
        <v>1355</v>
      </c>
      <c r="AS23" s="2"/>
      <c r="AT23" s="2">
        <v>5</v>
      </c>
      <c r="AU23" s="2">
        <v>5</v>
      </c>
      <c r="AV23" s="2" t="s">
        <v>1354</v>
      </c>
    </row>
    <row r="24" spans="1:48" x14ac:dyDescent="0.4">
      <c r="A24" t="str">
        <f t="shared" si="1"/>
        <v>|EMN|緑|15|4/2|《[[けたたましく吠えるもの]]》|</v>
      </c>
      <c r="B24" t="s">
        <v>16</v>
      </c>
      <c r="C24" t="str">
        <f t="shared" si="3"/>
        <v>EMN</v>
      </c>
      <c r="D24">
        <f>IF(AF24="","",VLOOKUP(C24,[1]tnpl!$Z$1:$AA$11,2,TRUE))</f>
        <v>5</v>
      </c>
      <c r="E24" t="s">
        <v>16</v>
      </c>
      <c r="F24" t="str">
        <f t="shared" si="4"/>
        <v>緑</v>
      </c>
      <c r="G24">
        <f>IF(AG24="","",VLOOKUP(F24,[1]tnpl!$X$1:$Y$16,2,TRUE))</f>
        <v>5</v>
      </c>
      <c r="H24" t="s">
        <v>16</v>
      </c>
      <c r="I24">
        <f t="shared" si="5"/>
        <v>15</v>
      </c>
      <c r="J24" t="s">
        <v>16</v>
      </c>
      <c r="K24">
        <f t="shared" si="6"/>
        <v>4</v>
      </c>
      <c r="L24">
        <f t="shared" si="7"/>
        <v>2</v>
      </c>
      <c r="M24" t="str">
        <f t="shared" si="8"/>
        <v>4/2</v>
      </c>
      <c r="P24" t="s">
        <v>11</v>
      </c>
      <c r="Q24" t="s">
        <v>32</v>
      </c>
      <c r="R24" t="str">
        <f t="shared" si="9"/>
        <v>けたたましく吠えるもの</v>
      </c>
      <c r="T24" t="s">
        <v>12</v>
      </c>
      <c r="U24" t="s">
        <v>11</v>
      </c>
      <c r="V24" s="6"/>
      <c r="Y24" s="11" t="s">
        <v>1350</v>
      </c>
      <c r="Z24" t="str">
        <f t="shared" si="10"/>
        <v>UB</v>
      </c>
      <c r="AA24" t="str">
        <f>IF(ISERR(SEARCH("召",Y24,1)),"","召喚")</f>
        <v/>
      </c>
      <c r="AB24" t="str">
        <f>IF(ISERR(SEARCH("与",Y24,1)),"","与える")</f>
        <v/>
      </c>
      <c r="AC24" t="str">
        <f t="shared" si="12"/>
        <v/>
      </c>
      <c r="AD24" t="b">
        <f t="shared" si="2"/>
        <v>0</v>
      </c>
      <c r="AE24" s="4">
        <v>811</v>
      </c>
      <c r="AF24" s="3" t="s">
        <v>9</v>
      </c>
      <c r="AG24" s="2" t="s">
        <v>58</v>
      </c>
      <c r="AH24" s="2" t="s">
        <v>272</v>
      </c>
      <c r="AI24" s="2">
        <v>15</v>
      </c>
      <c r="AJ24" s="2" t="s">
        <v>1353</v>
      </c>
      <c r="AK24" s="2" t="s">
        <v>1352</v>
      </c>
      <c r="AL24" s="2" t="s">
        <v>4</v>
      </c>
      <c r="AM24" s="2" t="s">
        <v>1256</v>
      </c>
      <c r="AN24" s="2" t="s">
        <v>410</v>
      </c>
      <c r="AO24" s="2"/>
      <c r="AP24" s="2" t="s">
        <v>1347</v>
      </c>
      <c r="AQ24" s="2" t="s">
        <v>1351</v>
      </c>
      <c r="AR24" s="2"/>
      <c r="AS24" s="2"/>
      <c r="AT24" s="2">
        <v>4</v>
      </c>
      <c r="AU24" s="2">
        <v>2</v>
      </c>
      <c r="AV24" s="2" t="s">
        <v>1350</v>
      </c>
    </row>
    <row r="25" spans="1:48" x14ac:dyDescent="0.4">
      <c r="A25" t="str">
        <f t="shared" si="1"/>
        <v>|EMN|緑|1|3/5|《[[多重吠え]]》|</v>
      </c>
      <c r="B25" t="s">
        <v>16</v>
      </c>
      <c r="C25" t="str">
        <f t="shared" si="3"/>
        <v>EMN</v>
      </c>
      <c r="D25">
        <f>IF(AF25="","",VLOOKUP(C25,[1]tnpl!$Z$1:$AA$11,2,TRUE))</f>
        <v>5</v>
      </c>
      <c r="E25" t="s">
        <v>16</v>
      </c>
      <c r="F25" t="str">
        <f t="shared" si="4"/>
        <v>緑</v>
      </c>
      <c r="G25">
        <f>IF(AG25="","",VLOOKUP(F25,[1]tnpl!$X$1:$Y$16,2,TRUE))</f>
        <v>5</v>
      </c>
      <c r="H25" t="s">
        <v>16</v>
      </c>
      <c r="I25">
        <f t="shared" si="5"/>
        <v>1</v>
      </c>
      <c r="J25" t="s">
        <v>16</v>
      </c>
      <c r="K25">
        <f t="shared" si="6"/>
        <v>3</v>
      </c>
      <c r="L25">
        <f t="shared" si="7"/>
        <v>5</v>
      </c>
      <c r="M25" t="str">
        <f t="shared" si="8"/>
        <v>3/5</v>
      </c>
      <c r="P25" t="s">
        <v>11</v>
      </c>
      <c r="Q25" t="s">
        <v>32</v>
      </c>
      <c r="R25" t="str">
        <f t="shared" si="9"/>
        <v>多重吠え</v>
      </c>
      <c r="T25" t="s">
        <v>12</v>
      </c>
      <c r="U25" t="s">
        <v>11</v>
      </c>
      <c r="V25" s="6"/>
      <c r="Y25" s="11" t="s">
        <v>1345</v>
      </c>
      <c r="Z25" t="str">
        <f t="shared" si="10"/>
        <v>UB</v>
      </c>
      <c r="AC25" t="str">
        <f t="shared" si="12"/>
        <v/>
      </c>
      <c r="AD25" t="b">
        <f t="shared" si="2"/>
        <v>0</v>
      </c>
      <c r="AE25" s="4">
        <v>812</v>
      </c>
      <c r="AF25" s="3" t="s">
        <v>9</v>
      </c>
      <c r="AG25" s="2" t="s">
        <v>58</v>
      </c>
      <c r="AH25" s="2" t="s">
        <v>272</v>
      </c>
      <c r="AI25" s="2">
        <v>1</v>
      </c>
      <c r="AJ25" s="2" t="s">
        <v>1349</v>
      </c>
      <c r="AK25" s="2" t="s">
        <v>1348</v>
      </c>
      <c r="AL25" s="2" t="s">
        <v>4</v>
      </c>
      <c r="AM25" s="2" t="s">
        <v>404</v>
      </c>
      <c r="AN25" s="2" t="s">
        <v>1256</v>
      </c>
      <c r="AO25" s="2"/>
      <c r="AP25" s="2" t="s">
        <v>1347</v>
      </c>
      <c r="AQ25" s="2" t="s">
        <v>1346</v>
      </c>
      <c r="AR25" s="2"/>
      <c r="AS25" s="2"/>
      <c r="AT25" s="2">
        <v>3</v>
      </c>
      <c r="AU25" s="2">
        <v>5</v>
      </c>
      <c r="AV25" s="2" t="s">
        <v>1345</v>
      </c>
    </row>
    <row r="27" spans="1:48" x14ac:dyDescent="0.4">
      <c r="A27" t="s">
        <v>1344</v>
      </c>
      <c r="AC27" t="str">
        <f>IF(ISERR(SEARCH("得",Y27,1)),"","得る")</f>
        <v/>
      </c>
    </row>
    <row r="28" spans="1:48" x14ac:dyDescent="0.4">
      <c r="A28" t="str">
        <f t="shared" ref="A28:A38" si="13">B28&amp;C28&amp;E28&amp;F28&amp;H28&amp;I28&amp;J28&amp;M28&amp;N28&amp;O28&amp;P28&amp;Q28&amp;R28&amp;S28&amp;T28&amp;U28&amp;V28&amp;W28&amp;X28</f>
        <v>|LEFT:50|LEFT:50|LEFT:50|LEFT:50|LEFT:250|LEFT:250|c</v>
      </c>
      <c r="B28" t="s">
        <v>16</v>
      </c>
      <c r="C28" t="s">
        <v>28</v>
      </c>
      <c r="E28" t="s">
        <v>16</v>
      </c>
      <c r="F28" t="s">
        <v>28</v>
      </c>
      <c r="H28" t="s">
        <v>16</v>
      </c>
      <c r="I28" t="s">
        <v>28</v>
      </c>
      <c r="J28" t="s">
        <v>16</v>
      </c>
      <c r="M28" t="s">
        <v>28</v>
      </c>
      <c r="N28" t="s">
        <v>11</v>
      </c>
      <c r="O28" t="s">
        <v>27</v>
      </c>
      <c r="P28" t="s">
        <v>11</v>
      </c>
      <c r="R28" t="s">
        <v>27</v>
      </c>
      <c r="U28" t="s">
        <v>11</v>
      </c>
      <c r="V28" t="s">
        <v>25</v>
      </c>
      <c r="AC28" t="str">
        <f>IF(ISERR(SEARCH("得",Y28,1)),"","得る")</f>
        <v/>
      </c>
    </row>
    <row r="29" spans="1:48" x14ac:dyDescent="0.4">
      <c r="A29" t="str">
        <f t="shared" si="13"/>
        <v>|セット|色|コスト|P/T|能力|カード名|</v>
      </c>
      <c r="B29" t="s">
        <v>16</v>
      </c>
      <c r="C29" t="s">
        <v>24</v>
      </c>
      <c r="E29" t="s">
        <v>16</v>
      </c>
      <c r="F29" t="s">
        <v>23</v>
      </c>
      <c r="H29" t="s">
        <v>16</v>
      </c>
      <c r="I29" t="s">
        <v>22</v>
      </c>
      <c r="J29" t="s">
        <v>16</v>
      </c>
      <c r="K29" t="s">
        <v>21</v>
      </c>
      <c r="L29" t="s">
        <v>20</v>
      </c>
      <c r="M29" t="str">
        <f>K29&amp;"/"&amp;L29</f>
        <v>P/T</v>
      </c>
      <c r="N29" t="s">
        <v>11</v>
      </c>
      <c r="O29" t="s">
        <v>19</v>
      </c>
      <c r="P29" t="s">
        <v>11</v>
      </c>
      <c r="R29" t="s">
        <v>18</v>
      </c>
      <c r="U29" t="s">
        <v>11</v>
      </c>
      <c r="AC29" t="str">
        <f>IF(ISERR(SEARCH("得",Y29,1)),"","得る")</f>
        <v/>
      </c>
    </row>
    <row r="30" spans="1:48" x14ac:dyDescent="0.4">
      <c r="A30" t="str">
        <f t="shared" si="13"/>
        <v>|ORI|青|15|4/4|対象1体&amp;br;CIP：永続|《[[つむじ風のならず者]]》|</v>
      </c>
      <c r="B30" t="s">
        <v>11</v>
      </c>
      <c r="C30" t="s">
        <v>152</v>
      </c>
      <c r="D30">
        <v>1</v>
      </c>
      <c r="E30" t="s">
        <v>11</v>
      </c>
      <c r="F30" t="s">
        <v>42</v>
      </c>
      <c r="G30">
        <v>2</v>
      </c>
      <c r="H30" t="s">
        <v>11</v>
      </c>
      <c r="I30">
        <v>15</v>
      </c>
      <c r="J30" t="s">
        <v>11</v>
      </c>
      <c r="K30">
        <v>4</v>
      </c>
      <c r="L30">
        <v>4</v>
      </c>
      <c r="M30" t="str">
        <f t="shared" ref="M30:M38" si="14">IF(AL30="クリーチャー",K30&amp;"/"&amp;L30,"")</f>
        <v>4/4</v>
      </c>
      <c r="N30" t="s">
        <v>11</v>
      </c>
      <c r="O30" t="s">
        <v>202</v>
      </c>
      <c r="P30" t="s">
        <v>201</v>
      </c>
      <c r="Q30" t="s">
        <v>636</v>
      </c>
      <c r="R30" t="s">
        <v>11</v>
      </c>
      <c r="S30" t="s">
        <v>13</v>
      </c>
      <c r="T30" t="s">
        <v>589</v>
      </c>
      <c r="V30" t="s">
        <v>12</v>
      </c>
      <c r="W30" t="s">
        <v>11</v>
      </c>
      <c r="Y30" s="11" t="s">
        <v>587</v>
      </c>
      <c r="Z30" t="s">
        <v>483</v>
      </c>
      <c r="AB30" t="s">
        <v>612</v>
      </c>
      <c r="AC30" t="s">
        <v>483</v>
      </c>
      <c r="AD30" t="b">
        <v>1</v>
      </c>
      <c r="AE30">
        <v>62</v>
      </c>
      <c r="AF30" t="s">
        <v>152</v>
      </c>
      <c r="AG30" t="s">
        <v>42</v>
      </c>
      <c r="AH30" t="s">
        <v>272</v>
      </c>
      <c r="AI30">
        <v>15</v>
      </c>
      <c r="AJ30" t="s">
        <v>589</v>
      </c>
      <c r="AK30" t="s">
        <v>588</v>
      </c>
      <c r="AL30" t="s">
        <v>4</v>
      </c>
      <c r="AN30">
        <v>4</v>
      </c>
      <c r="AO30">
        <v>4</v>
      </c>
      <c r="AP30" t="s">
        <v>587</v>
      </c>
    </row>
    <row r="31" spans="1:48" x14ac:dyDescent="0.4">
      <c r="A31" t="str">
        <f t="shared" si="13"/>
        <v>|BFZ|青|7|4/3|最初のクリーチャー&amp;br;起動：ターン終了時まで|《[[珊瑚兜の案内人]]》|</v>
      </c>
      <c r="B31" t="s">
        <v>11</v>
      </c>
      <c r="C31" t="s">
        <v>123</v>
      </c>
      <c r="D31">
        <v>2</v>
      </c>
      <c r="E31" t="s">
        <v>11</v>
      </c>
      <c r="F31" t="s">
        <v>42</v>
      </c>
      <c r="G31">
        <v>2</v>
      </c>
      <c r="H31" t="s">
        <v>11</v>
      </c>
      <c r="I31">
        <v>7</v>
      </c>
      <c r="J31" t="s">
        <v>11</v>
      </c>
      <c r="K31">
        <v>4</v>
      </c>
      <c r="L31">
        <v>3</v>
      </c>
      <c r="M31" t="str">
        <f t="shared" si="14"/>
        <v>4/3</v>
      </c>
      <c r="N31" t="s">
        <v>11</v>
      </c>
      <c r="O31" t="s">
        <v>296</v>
      </c>
      <c r="P31" t="s">
        <v>201</v>
      </c>
      <c r="Q31" t="s">
        <v>1213</v>
      </c>
      <c r="R31" t="s">
        <v>11</v>
      </c>
      <c r="S31" t="s">
        <v>13</v>
      </c>
      <c r="T31" t="s">
        <v>1343</v>
      </c>
      <c r="V31" t="s">
        <v>12</v>
      </c>
      <c r="W31" t="s">
        <v>11</v>
      </c>
      <c r="Y31" s="11" t="s">
        <v>1341</v>
      </c>
      <c r="Z31" t="s">
        <v>483</v>
      </c>
      <c r="AA31" t="s">
        <v>483</v>
      </c>
      <c r="AB31" t="s">
        <v>483</v>
      </c>
      <c r="AC31" t="s">
        <v>483</v>
      </c>
      <c r="AD31" t="b">
        <v>0</v>
      </c>
      <c r="AE31">
        <v>298</v>
      </c>
      <c r="AF31" t="s">
        <v>123</v>
      </c>
      <c r="AG31" t="s">
        <v>42</v>
      </c>
      <c r="AH31" t="s">
        <v>272</v>
      </c>
      <c r="AI31">
        <v>7</v>
      </c>
      <c r="AJ31" t="s">
        <v>1343</v>
      </c>
      <c r="AK31" t="s">
        <v>1342</v>
      </c>
      <c r="AL31" t="s">
        <v>4</v>
      </c>
      <c r="AN31">
        <v>4</v>
      </c>
      <c r="AO31">
        <v>3</v>
      </c>
      <c r="AP31" t="s">
        <v>1341</v>
      </c>
    </row>
    <row r="32" spans="1:48" x14ac:dyDescent="0.4">
      <c r="A32" t="str">
        <f t="shared" si="13"/>
        <v>|BFZ|赤|7|2/2|各クリーチャー&amp;br;結集：ターン終了時まで|《[[炎套の魔道士]]》|</v>
      </c>
      <c r="B32" t="s">
        <v>11</v>
      </c>
      <c r="C32" t="s">
        <v>123</v>
      </c>
      <c r="D32">
        <v>2</v>
      </c>
      <c r="E32" t="s">
        <v>11</v>
      </c>
      <c r="F32" t="s">
        <v>8</v>
      </c>
      <c r="G32">
        <v>4</v>
      </c>
      <c r="H32" t="s">
        <v>11</v>
      </c>
      <c r="I32">
        <v>7</v>
      </c>
      <c r="J32" t="s">
        <v>11</v>
      </c>
      <c r="K32">
        <v>2</v>
      </c>
      <c r="L32">
        <v>2</v>
      </c>
      <c r="M32" t="str">
        <f t="shared" si="14"/>
        <v>2/2</v>
      </c>
      <c r="N32" t="s">
        <v>11</v>
      </c>
      <c r="O32" t="s">
        <v>318</v>
      </c>
      <c r="P32" t="s">
        <v>201</v>
      </c>
      <c r="Q32" t="s">
        <v>1340</v>
      </c>
      <c r="R32" t="s">
        <v>11</v>
      </c>
      <c r="S32" t="s">
        <v>13</v>
      </c>
      <c r="T32" t="s">
        <v>1339</v>
      </c>
      <c r="V32" t="s">
        <v>12</v>
      </c>
      <c r="W32" t="s">
        <v>11</v>
      </c>
      <c r="Y32" s="11" t="s">
        <v>1337</v>
      </c>
      <c r="Z32" t="s">
        <v>483</v>
      </c>
      <c r="AA32" t="s">
        <v>483</v>
      </c>
      <c r="AB32" t="s">
        <v>612</v>
      </c>
      <c r="AC32" t="s">
        <v>483</v>
      </c>
      <c r="AD32" t="b">
        <v>1</v>
      </c>
      <c r="AE32">
        <v>355</v>
      </c>
      <c r="AF32" t="s">
        <v>123</v>
      </c>
      <c r="AG32" t="s">
        <v>8</v>
      </c>
      <c r="AH32" t="s">
        <v>276</v>
      </c>
      <c r="AI32">
        <v>7</v>
      </c>
      <c r="AJ32" t="s">
        <v>1339</v>
      </c>
      <c r="AK32" t="s">
        <v>1338</v>
      </c>
      <c r="AL32" t="s">
        <v>4</v>
      </c>
      <c r="AN32">
        <v>2</v>
      </c>
      <c r="AO32">
        <v>2</v>
      </c>
      <c r="AP32" t="s">
        <v>1337</v>
      </c>
    </row>
    <row r="33" spans="1:48" x14ac:dyDescent="0.4">
      <c r="A33" t="str">
        <f t="shared" si="13"/>
        <v>|OGW|青|16|4/4|最初のクリーチャー&amp;br;起動：ターン終了時まで|《[[深水潜み]]》|</v>
      </c>
      <c r="B33" t="s">
        <v>11</v>
      </c>
      <c r="C33" t="s">
        <v>119</v>
      </c>
      <c r="D33">
        <v>3</v>
      </c>
      <c r="E33" t="s">
        <v>11</v>
      </c>
      <c r="F33" t="s">
        <v>42</v>
      </c>
      <c r="G33">
        <v>2</v>
      </c>
      <c r="H33" t="s">
        <v>11</v>
      </c>
      <c r="I33">
        <v>16</v>
      </c>
      <c r="J33" t="s">
        <v>11</v>
      </c>
      <c r="K33">
        <v>4</v>
      </c>
      <c r="L33">
        <v>4</v>
      </c>
      <c r="M33" t="str">
        <f t="shared" si="14"/>
        <v>4/4</v>
      </c>
      <c r="N33" t="s">
        <v>11</v>
      </c>
      <c r="O33" t="s">
        <v>296</v>
      </c>
      <c r="P33" t="s">
        <v>201</v>
      </c>
      <c r="Q33" t="s">
        <v>1213</v>
      </c>
      <c r="R33" t="s">
        <v>11</v>
      </c>
      <c r="S33" t="s">
        <v>13</v>
      </c>
      <c r="T33" t="s">
        <v>1336</v>
      </c>
      <c r="V33" t="s">
        <v>12</v>
      </c>
      <c r="W33" t="s">
        <v>11</v>
      </c>
      <c r="Y33" s="11" t="s">
        <v>1334</v>
      </c>
      <c r="Z33" t="s">
        <v>483</v>
      </c>
      <c r="AA33" t="s">
        <v>483</v>
      </c>
      <c r="AB33" t="s">
        <v>612</v>
      </c>
      <c r="AC33" t="s">
        <v>483</v>
      </c>
      <c r="AD33" t="b">
        <v>1</v>
      </c>
      <c r="AE33">
        <v>494</v>
      </c>
      <c r="AF33" t="s">
        <v>119</v>
      </c>
      <c r="AG33" t="s">
        <v>42</v>
      </c>
      <c r="AH33" t="s">
        <v>7</v>
      </c>
      <c r="AI33">
        <v>16</v>
      </c>
      <c r="AJ33" t="s">
        <v>1336</v>
      </c>
      <c r="AK33" t="s">
        <v>1335</v>
      </c>
      <c r="AL33" t="s">
        <v>4</v>
      </c>
      <c r="AN33">
        <v>4</v>
      </c>
      <c r="AO33">
        <v>4</v>
      </c>
      <c r="AP33" t="s">
        <v>1334</v>
      </c>
    </row>
    <row r="34" spans="1:48" x14ac:dyDescent="0.4">
      <c r="A34" t="str">
        <f t="shared" si="13"/>
        <v>|SOI|無色|13|4/4|最初の人間&amp;br;死亡誘発：永続|《[[収穫の手]]》|</v>
      </c>
      <c r="B34" t="s">
        <v>11</v>
      </c>
      <c r="C34" t="s">
        <v>87</v>
      </c>
      <c r="D34">
        <v>4</v>
      </c>
      <c r="E34" t="s">
        <v>11</v>
      </c>
      <c r="F34" t="s">
        <v>50</v>
      </c>
      <c r="G34">
        <v>16</v>
      </c>
      <c r="H34" t="s">
        <v>11</v>
      </c>
      <c r="I34">
        <v>13</v>
      </c>
      <c r="J34" t="s">
        <v>11</v>
      </c>
      <c r="K34">
        <v>4</v>
      </c>
      <c r="L34">
        <v>4</v>
      </c>
      <c r="M34" t="str">
        <f t="shared" si="14"/>
        <v>4/4</v>
      </c>
      <c r="N34" t="s">
        <v>11</v>
      </c>
      <c r="O34" t="s">
        <v>1333</v>
      </c>
      <c r="P34" t="s">
        <v>201</v>
      </c>
      <c r="Q34" t="s">
        <v>1332</v>
      </c>
      <c r="R34" t="s">
        <v>11</v>
      </c>
      <c r="S34" t="s">
        <v>13</v>
      </c>
      <c r="T34" t="s">
        <v>86</v>
      </c>
      <c r="V34" t="s">
        <v>12</v>
      </c>
      <c r="W34" t="s">
        <v>11</v>
      </c>
      <c r="Y34" s="11" t="s">
        <v>85</v>
      </c>
      <c r="Z34" t="s">
        <v>483</v>
      </c>
      <c r="AA34" t="s">
        <v>483</v>
      </c>
      <c r="AB34" t="s">
        <v>483</v>
      </c>
      <c r="AC34" t="s">
        <v>598</v>
      </c>
      <c r="AD34" t="b">
        <v>1</v>
      </c>
      <c r="AE34">
        <v>736</v>
      </c>
      <c r="AF34" t="s">
        <v>87</v>
      </c>
      <c r="AG34" t="s">
        <v>50</v>
      </c>
      <c r="AH34" t="s">
        <v>272</v>
      </c>
      <c r="AI34">
        <v>13</v>
      </c>
      <c r="AJ34" t="s">
        <v>86</v>
      </c>
      <c r="AK34" t="s">
        <v>1331</v>
      </c>
      <c r="AL34" t="s">
        <v>4</v>
      </c>
      <c r="AN34">
        <v>4</v>
      </c>
      <c r="AO34">
        <v>4</v>
      </c>
      <c r="AP34" t="s">
        <v>85</v>
      </c>
    </row>
    <row r="35" spans="1:48" x14ac:dyDescent="0.4">
      <c r="A35" t="str">
        <f t="shared" si="13"/>
        <v>|KLD|青|6|1/3|自身のみ&amp;br;起動：ターン終了時まで|《[[歯車襲いの海蛇]]》|</v>
      </c>
      <c r="B35" t="s">
        <v>11</v>
      </c>
      <c r="C35" t="s">
        <v>51</v>
      </c>
      <c r="D35">
        <v>6</v>
      </c>
      <c r="E35" t="s">
        <v>11</v>
      </c>
      <c r="F35" t="s">
        <v>42</v>
      </c>
      <c r="G35">
        <v>2</v>
      </c>
      <c r="H35" t="s">
        <v>11</v>
      </c>
      <c r="I35">
        <v>6</v>
      </c>
      <c r="J35" t="s">
        <v>11</v>
      </c>
      <c r="K35">
        <v>1</v>
      </c>
      <c r="L35">
        <v>3</v>
      </c>
      <c r="M35" t="str">
        <f t="shared" si="14"/>
        <v>1/3</v>
      </c>
      <c r="N35" t="s">
        <v>11</v>
      </c>
      <c r="O35" t="s">
        <v>1320</v>
      </c>
      <c r="P35" t="s">
        <v>201</v>
      </c>
      <c r="Q35" t="s">
        <v>1213</v>
      </c>
      <c r="R35" t="s">
        <v>11</v>
      </c>
      <c r="S35" t="s">
        <v>13</v>
      </c>
      <c r="T35" t="s">
        <v>1330</v>
      </c>
      <c r="V35" t="s">
        <v>12</v>
      </c>
      <c r="W35" t="s">
        <v>11</v>
      </c>
      <c r="Y35" s="11" t="s">
        <v>1328</v>
      </c>
      <c r="Z35" t="s">
        <v>483</v>
      </c>
      <c r="AA35" t="s">
        <v>483</v>
      </c>
      <c r="AB35" t="s">
        <v>483</v>
      </c>
      <c r="AC35" t="s">
        <v>598</v>
      </c>
      <c r="AD35" t="b">
        <v>1</v>
      </c>
      <c r="AE35">
        <v>862</v>
      </c>
      <c r="AF35" t="s">
        <v>51</v>
      </c>
      <c r="AG35" t="s">
        <v>42</v>
      </c>
      <c r="AH35" t="s">
        <v>276</v>
      </c>
      <c r="AI35">
        <v>6</v>
      </c>
      <c r="AJ35" t="s">
        <v>1330</v>
      </c>
      <c r="AK35" t="s">
        <v>1329</v>
      </c>
      <c r="AL35" t="s">
        <v>4</v>
      </c>
      <c r="AN35">
        <v>1</v>
      </c>
      <c r="AO35">
        <v>3</v>
      </c>
      <c r="AP35" t="s">
        <v>1328</v>
      </c>
    </row>
    <row r="36" spans="1:48" x14ac:dyDescent="0.4">
      <c r="A36" t="str">
        <f t="shared" si="13"/>
        <v>|KLD|緑|10|3/4|自身のみ&amp;br;攻撃時敵軍にP4以下のブロッカーがいる：ターン終了時まで|《[[洗練された鍛刃士]]》|</v>
      </c>
      <c r="B36" t="s">
        <v>11</v>
      </c>
      <c r="C36" t="s">
        <v>51</v>
      </c>
      <c r="D36">
        <v>6</v>
      </c>
      <c r="E36" t="s">
        <v>11</v>
      </c>
      <c r="F36" t="s">
        <v>58</v>
      </c>
      <c r="G36">
        <v>5</v>
      </c>
      <c r="H36" t="s">
        <v>11</v>
      </c>
      <c r="I36">
        <v>10</v>
      </c>
      <c r="J36" t="s">
        <v>11</v>
      </c>
      <c r="K36">
        <v>3</v>
      </c>
      <c r="L36">
        <v>4</v>
      </c>
      <c r="M36" t="str">
        <f t="shared" si="14"/>
        <v>3/4</v>
      </c>
      <c r="N36" t="s">
        <v>11</v>
      </c>
      <c r="O36" t="s">
        <v>1320</v>
      </c>
      <c r="P36" t="s">
        <v>201</v>
      </c>
      <c r="Q36" t="s">
        <v>1327</v>
      </c>
      <c r="R36" t="s">
        <v>11</v>
      </c>
      <c r="S36" t="s">
        <v>13</v>
      </c>
      <c r="T36" t="s">
        <v>1326</v>
      </c>
      <c r="V36" t="s">
        <v>12</v>
      </c>
      <c r="W36" t="s">
        <v>11</v>
      </c>
      <c r="Y36" s="11" t="s">
        <v>1324</v>
      </c>
      <c r="Z36" t="s">
        <v>483</v>
      </c>
      <c r="AA36" t="s">
        <v>483</v>
      </c>
      <c r="AB36" t="s">
        <v>483</v>
      </c>
      <c r="AC36" t="s">
        <v>598</v>
      </c>
      <c r="AD36" t="b">
        <v>1</v>
      </c>
      <c r="AE36">
        <v>955</v>
      </c>
      <c r="AF36" t="s">
        <v>51</v>
      </c>
      <c r="AG36" t="s">
        <v>58</v>
      </c>
      <c r="AH36" t="s">
        <v>272</v>
      </c>
      <c r="AI36">
        <v>10</v>
      </c>
      <c r="AJ36" t="s">
        <v>1326</v>
      </c>
      <c r="AK36" t="s">
        <v>1325</v>
      </c>
      <c r="AL36" t="s">
        <v>4</v>
      </c>
      <c r="AN36">
        <v>3</v>
      </c>
      <c r="AO36">
        <v>4</v>
      </c>
      <c r="AP36" t="s">
        <v>1324</v>
      </c>
    </row>
    <row r="37" spans="1:48" x14ac:dyDescent="0.4">
      <c r="A37" t="str">
        <f t="shared" si="13"/>
        <v>|KLD|緑|7|4/3|最初のクリーチャー&amp;br;起動：ターン終了時まで|《[[ギラプールの案内人]]》|</v>
      </c>
      <c r="B37" t="s">
        <v>11</v>
      </c>
      <c r="C37" t="s">
        <v>51</v>
      </c>
      <c r="D37">
        <v>6</v>
      </c>
      <c r="E37" t="s">
        <v>11</v>
      </c>
      <c r="F37" t="s">
        <v>58</v>
      </c>
      <c r="G37">
        <v>5</v>
      </c>
      <c r="H37" t="s">
        <v>11</v>
      </c>
      <c r="I37">
        <v>7</v>
      </c>
      <c r="J37" t="s">
        <v>11</v>
      </c>
      <c r="K37">
        <v>4</v>
      </c>
      <c r="L37">
        <v>3</v>
      </c>
      <c r="M37" t="str">
        <f t="shared" si="14"/>
        <v>4/3</v>
      </c>
      <c r="N37" t="s">
        <v>11</v>
      </c>
      <c r="O37" t="s">
        <v>296</v>
      </c>
      <c r="P37" t="s">
        <v>201</v>
      </c>
      <c r="Q37" t="s">
        <v>1213</v>
      </c>
      <c r="R37" t="s">
        <v>11</v>
      </c>
      <c r="S37" t="s">
        <v>13</v>
      </c>
      <c r="T37" t="s">
        <v>1323</v>
      </c>
      <c r="V37" t="s">
        <v>12</v>
      </c>
      <c r="W37" t="s">
        <v>11</v>
      </c>
      <c r="Y37" s="11" t="s">
        <v>1321</v>
      </c>
      <c r="Z37" t="s">
        <v>483</v>
      </c>
      <c r="AA37" t="s">
        <v>483</v>
      </c>
      <c r="AB37" t="s">
        <v>483</v>
      </c>
      <c r="AC37" t="s">
        <v>598</v>
      </c>
      <c r="AD37" t="b">
        <v>1</v>
      </c>
      <c r="AE37">
        <v>957</v>
      </c>
      <c r="AF37" t="s">
        <v>51</v>
      </c>
      <c r="AG37" t="s">
        <v>58</v>
      </c>
      <c r="AH37" t="s">
        <v>272</v>
      </c>
      <c r="AI37">
        <v>7</v>
      </c>
      <c r="AJ37" t="s">
        <v>1323</v>
      </c>
      <c r="AK37" t="s">
        <v>1322</v>
      </c>
      <c r="AL37" t="s">
        <v>4</v>
      </c>
      <c r="AN37">
        <v>4</v>
      </c>
      <c r="AO37">
        <v>3</v>
      </c>
      <c r="AP37" t="s">
        <v>1321</v>
      </c>
    </row>
    <row r="38" spans="1:48" x14ac:dyDescent="0.4">
      <c r="A38" t="str">
        <f t="shared" si="13"/>
        <v>|KLD|無色|5|3/1|自身のみ&amp;br;赤3マッチ：ターン終了時まで|《[[速接会のオオトカゲ]]》|</v>
      </c>
      <c r="B38" t="s">
        <v>11</v>
      </c>
      <c r="C38" t="s">
        <v>51</v>
      </c>
      <c r="D38">
        <v>6</v>
      </c>
      <c r="E38" t="s">
        <v>11</v>
      </c>
      <c r="F38" t="s">
        <v>50</v>
      </c>
      <c r="G38">
        <v>16</v>
      </c>
      <c r="H38" t="s">
        <v>11</v>
      </c>
      <c r="I38">
        <v>5</v>
      </c>
      <c r="J38" t="s">
        <v>11</v>
      </c>
      <c r="K38">
        <v>3</v>
      </c>
      <c r="L38">
        <v>1</v>
      </c>
      <c r="M38" t="str">
        <f t="shared" si="14"/>
        <v>3/1</v>
      </c>
      <c r="N38" t="s">
        <v>11</v>
      </c>
      <c r="O38" t="s">
        <v>1320</v>
      </c>
      <c r="P38" t="s">
        <v>201</v>
      </c>
      <c r="Q38" t="s">
        <v>1319</v>
      </c>
      <c r="R38" t="s">
        <v>11</v>
      </c>
      <c r="S38" t="s">
        <v>13</v>
      </c>
      <c r="T38" t="s">
        <v>1318</v>
      </c>
      <c r="V38" t="s">
        <v>12</v>
      </c>
      <c r="W38" t="s">
        <v>11</v>
      </c>
      <c r="Y38" s="11" t="s">
        <v>1316</v>
      </c>
      <c r="Z38" t="s">
        <v>483</v>
      </c>
      <c r="AA38" t="s">
        <v>483</v>
      </c>
      <c r="AB38" t="s">
        <v>483</v>
      </c>
      <c r="AC38" t="s">
        <v>598</v>
      </c>
      <c r="AD38" t="b">
        <v>1</v>
      </c>
      <c r="AE38">
        <v>994</v>
      </c>
      <c r="AF38" t="s">
        <v>51</v>
      </c>
      <c r="AG38" t="s">
        <v>50</v>
      </c>
      <c r="AH38" t="s">
        <v>276</v>
      </c>
      <c r="AI38">
        <v>5</v>
      </c>
      <c r="AJ38" t="s">
        <v>1318</v>
      </c>
      <c r="AK38" t="s">
        <v>1317</v>
      </c>
      <c r="AL38" t="s">
        <v>4</v>
      </c>
      <c r="AN38">
        <v>3</v>
      </c>
      <c r="AO38">
        <v>1</v>
      </c>
      <c r="AP38" t="s">
        <v>1316</v>
      </c>
    </row>
    <row r="39" spans="1:48" x14ac:dyDescent="0.4">
      <c r="V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x14ac:dyDescent="0.4">
      <c r="A40" t="s">
        <v>1315</v>
      </c>
      <c r="AC40" t="str">
        <f>IF(ISERR(SEARCH("得",Y40,1)),"","得る")</f>
        <v/>
      </c>
    </row>
    <row r="41" spans="1:48" x14ac:dyDescent="0.4">
      <c r="A41" t="str">
        <f t="shared" ref="A41:A46" si="15">B41&amp;C41&amp;E41&amp;F41&amp;H41&amp;I41&amp;J41&amp;M41&amp;N41&amp;O41&amp;P41&amp;Q41&amp;R41&amp;S41&amp;T41&amp;U41&amp;V41&amp;W41&amp;X41</f>
        <v>|LEFT:50|LEFT:50|LEFT:50|LEFT:120|LEFT:250|LEFT:250|c</v>
      </c>
      <c r="B41" t="s">
        <v>16</v>
      </c>
      <c r="C41" t="s">
        <v>28</v>
      </c>
      <c r="E41" t="s">
        <v>16</v>
      </c>
      <c r="F41" t="s">
        <v>28</v>
      </c>
      <c r="H41" t="s">
        <v>16</v>
      </c>
      <c r="I41" t="s">
        <v>28</v>
      </c>
      <c r="J41" t="s">
        <v>16</v>
      </c>
      <c r="M41" t="s">
        <v>1202</v>
      </c>
      <c r="N41" t="s">
        <v>11</v>
      </c>
      <c r="O41" t="s">
        <v>27</v>
      </c>
      <c r="P41" t="s">
        <v>11</v>
      </c>
      <c r="R41" t="s">
        <v>27</v>
      </c>
      <c r="U41" t="s">
        <v>11</v>
      </c>
      <c r="V41" t="s">
        <v>25</v>
      </c>
      <c r="AC41" t="str">
        <f>IF(ISERR(SEARCH("得",Y41,1)),"","得る")</f>
        <v/>
      </c>
    </row>
    <row r="42" spans="1:48" x14ac:dyDescent="0.4">
      <c r="A42" t="str">
        <f t="shared" si="15"/>
        <v>|セット|色|コスト|カード種|能力|カード名|</v>
      </c>
      <c r="B42" t="s">
        <v>16</v>
      </c>
      <c r="C42" t="s">
        <v>24</v>
      </c>
      <c r="E42" t="s">
        <v>16</v>
      </c>
      <c r="F42" t="s">
        <v>23</v>
      </c>
      <c r="H42" t="s">
        <v>16</v>
      </c>
      <c r="I42" t="s">
        <v>22</v>
      </c>
      <c r="J42" t="s">
        <v>16</v>
      </c>
      <c r="K42" t="s">
        <v>21</v>
      </c>
      <c r="L42" t="s">
        <v>20</v>
      </c>
      <c r="M42" t="s">
        <v>193</v>
      </c>
      <c r="N42" t="s">
        <v>11</v>
      </c>
      <c r="O42" t="s">
        <v>19</v>
      </c>
      <c r="P42" t="s">
        <v>11</v>
      </c>
      <c r="R42" t="s">
        <v>18</v>
      </c>
      <c r="U42" t="s">
        <v>11</v>
      </c>
      <c r="AC42" t="str">
        <f>IF(ISERR(SEARCH("得",Y42,1)),"","得る")</f>
        <v/>
      </c>
    </row>
    <row r="43" spans="1:48" x14ac:dyDescent="0.4">
      <c r="A43" t="str">
        <f t="shared" si="15"/>
        <v>|ORI|無色|8|サポート|最初のクリーチャー&amp;br;ターン開始時：ターン終了時まで|《[[ならず者の道]]》|</v>
      </c>
      <c r="B43" t="s">
        <v>11</v>
      </c>
      <c r="C43" t="s">
        <v>152</v>
      </c>
      <c r="D43">
        <v>1</v>
      </c>
      <c r="E43" t="s">
        <v>11</v>
      </c>
      <c r="F43" t="s">
        <v>50</v>
      </c>
      <c r="G43">
        <v>16</v>
      </c>
      <c r="H43" t="s">
        <v>11</v>
      </c>
      <c r="I43">
        <v>8</v>
      </c>
      <c r="J43" t="s">
        <v>11</v>
      </c>
      <c r="K43">
        <v>0</v>
      </c>
      <c r="L43">
        <v>0</v>
      </c>
      <c r="M43" t="s">
        <v>270</v>
      </c>
      <c r="N43" t="s">
        <v>11</v>
      </c>
      <c r="O43" t="s">
        <v>296</v>
      </c>
      <c r="P43" t="s">
        <v>201</v>
      </c>
      <c r="Q43" t="s">
        <v>1314</v>
      </c>
      <c r="R43" t="s">
        <v>11</v>
      </c>
      <c r="S43" t="s">
        <v>13</v>
      </c>
      <c r="T43" t="s">
        <v>1313</v>
      </c>
      <c r="V43" t="s">
        <v>12</v>
      </c>
      <c r="W43" t="s">
        <v>11</v>
      </c>
      <c r="Y43" s="11" t="s">
        <v>1311</v>
      </c>
      <c r="Z43" t="s">
        <v>483</v>
      </c>
      <c r="AA43" t="s">
        <v>483</v>
      </c>
      <c r="AB43" t="s">
        <v>483</v>
      </c>
      <c r="AC43" t="s">
        <v>598</v>
      </c>
      <c r="AD43" t="b">
        <v>1</v>
      </c>
      <c r="AE43">
        <v>242</v>
      </c>
      <c r="AF43" t="s">
        <v>152</v>
      </c>
      <c r="AG43" t="s">
        <v>50</v>
      </c>
      <c r="AH43" t="s">
        <v>7</v>
      </c>
      <c r="AI43">
        <v>8</v>
      </c>
      <c r="AJ43" t="s">
        <v>1313</v>
      </c>
      <c r="AK43" t="s">
        <v>1312</v>
      </c>
      <c r="AL43" t="s">
        <v>270</v>
      </c>
      <c r="AM43">
        <v>4</v>
      </c>
      <c r="AP43" t="s">
        <v>1311</v>
      </c>
    </row>
    <row r="44" spans="1:48" x14ac:dyDescent="0.4">
      <c r="A44" t="str">
        <f t="shared" si="15"/>
        <v>|OGW|黒|22|呪文|対象1体&amp;br;詠唱時：永続|《[[粗暴な幻視]]》|</v>
      </c>
      <c r="B44" t="s">
        <v>11</v>
      </c>
      <c r="C44" t="s">
        <v>119</v>
      </c>
      <c r="D44">
        <v>3</v>
      </c>
      <c r="E44" t="s">
        <v>11</v>
      </c>
      <c r="F44" t="s">
        <v>40</v>
      </c>
      <c r="G44">
        <v>3</v>
      </c>
      <c r="H44" t="s">
        <v>11</v>
      </c>
      <c r="I44">
        <v>22</v>
      </c>
      <c r="J44" t="s">
        <v>11</v>
      </c>
      <c r="K44">
        <v>0</v>
      </c>
      <c r="L44">
        <v>0</v>
      </c>
      <c r="M44" t="s">
        <v>192</v>
      </c>
      <c r="N44" t="s">
        <v>11</v>
      </c>
      <c r="O44" t="s">
        <v>202</v>
      </c>
      <c r="P44" t="s">
        <v>201</v>
      </c>
      <c r="Q44" t="s">
        <v>211</v>
      </c>
      <c r="R44" t="s">
        <v>11</v>
      </c>
      <c r="S44" t="s">
        <v>13</v>
      </c>
      <c r="T44" t="s">
        <v>1310</v>
      </c>
      <c r="V44" t="s">
        <v>12</v>
      </c>
      <c r="W44" t="s">
        <v>11</v>
      </c>
      <c r="Y44" s="11" t="s">
        <v>1308</v>
      </c>
      <c r="Z44" t="s">
        <v>483</v>
      </c>
      <c r="AA44" t="s">
        <v>483</v>
      </c>
      <c r="AB44" t="s">
        <v>612</v>
      </c>
      <c r="AC44" t="s">
        <v>483</v>
      </c>
      <c r="AD44" t="b">
        <v>1</v>
      </c>
      <c r="AE44">
        <v>499</v>
      </c>
      <c r="AF44" t="s">
        <v>119</v>
      </c>
      <c r="AG44" t="s">
        <v>40</v>
      </c>
      <c r="AH44" t="s">
        <v>272</v>
      </c>
      <c r="AI44">
        <v>22</v>
      </c>
      <c r="AJ44" t="s">
        <v>1310</v>
      </c>
      <c r="AK44" t="s">
        <v>1309</v>
      </c>
      <c r="AL44" t="s">
        <v>192</v>
      </c>
      <c r="AP44" t="s">
        <v>1308</v>
      </c>
    </row>
    <row r="45" spans="1:48" x14ac:dyDescent="0.4">
      <c r="A45" t="str">
        <f t="shared" si="15"/>
        <v>|SOI|無色|11|呪文|対象1体&amp;br;詠唱時：永続|《[[合鍵]]》|</v>
      </c>
      <c r="B45" t="s">
        <v>11</v>
      </c>
      <c r="C45" t="s">
        <v>87</v>
      </c>
      <c r="D45">
        <v>4</v>
      </c>
      <c r="E45" t="s">
        <v>11</v>
      </c>
      <c r="F45" t="s">
        <v>50</v>
      </c>
      <c r="G45">
        <v>16</v>
      </c>
      <c r="H45" t="s">
        <v>11</v>
      </c>
      <c r="I45">
        <v>11</v>
      </c>
      <c r="J45" t="s">
        <v>11</v>
      </c>
      <c r="K45">
        <v>0</v>
      </c>
      <c r="L45">
        <v>0</v>
      </c>
      <c r="M45" t="s">
        <v>192</v>
      </c>
      <c r="N45" t="s">
        <v>11</v>
      </c>
      <c r="O45" t="s">
        <v>202</v>
      </c>
      <c r="P45" t="s">
        <v>201</v>
      </c>
      <c r="Q45" t="s">
        <v>211</v>
      </c>
      <c r="R45" t="s">
        <v>11</v>
      </c>
      <c r="S45" t="s">
        <v>13</v>
      </c>
      <c r="T45" t="s">
        <v>1307</v>
      </c>
      <c r="V45" t="s">
        <v>12</v>
      </c>
      <c r="W45" t="s">
        <v>11</v>
      </c>
      <c r="Y45" s="11" t="s">
        <v>1305</v>
      </c>
      <c r="Z45" t="s">
        <v>483</v>
      </c>
      <c r="AA45" t="s">
        <v>483</v>
      </c>
      <c r="AB45" t="s">
        <v>612</v>
      </c>
      <c r="AC45" t="s">
        <v>598</v>
      </c>
      <c r="AD45" t="b">
        <v>1</v>
      </c>
      <c r="AE45">
        <v>728</v>
      </c>
      <c r="AF45" t="s">
        <v>87</v>
      </c>
      <c r="AG45" t="s">
        <v>50</v>
      </c>
      <c r="AH45" t="s">
        <v>276</v>
      </c>
      <c r="AI45">
        <v>11</v>
      </c>
      <c r="AJ45" t="s">
        <v>1307</v>
      </c>
      <c r="AK45" t="s">
        <v>1306</v>
      </c>
      <c r="AL45" t="s">
        <v>192</v>
      </c>
      <c r="AP45" t="s">
        <v>1305</v>
      </c>
    </row>
    <row r="46" spans="1:48" x14ac:dyDescent="0.4">
      <c r="A46" t="str">
        <f t="shared" si="15"/>
        <v>|KLDM|無色|5|サポート|最初のクリーチャー&amp;br;このカードがいる間|《[[稲妻のすね当て]]》|</v>
      </c>
      <c r="B46" t="s">
        <v>11</v>
      </c>
      <c r="C46" t="s">
        <v>176</v>
      </c>
      <c r="D46">
        <v>9</v>
      </c>
      <c r="E46" t="s">
        <v>11</v>
      </c>
      <c r="F46" t="s">
        <v>50</v>
      </c>
      <c r="G46">
        <v>16</v>
      </c>
      <c r="H46" t="s">
        <v>11</v>
      </c>
      <c r="I46">
        <v>5</v>
      </c>
      <c r="J46" t="s">
        <v>11</v>
      </c>
      <c r="K46">
        <v>0</v>
      </c>
      <c r="L46">
        <v>0</v>
      </c>
      <c r="M46" t="s">
        <v>270</v>
      </c>
      <c r="N46" t="s">
        <v>11</v>
      </c>
      <c r="O46" t="s">
        <v>296</v>
      </c>
      <c r="P46" t="s">
        <v>201</v>
      </c>
      <c r="Q46" t="s">
        <v>328</v>
      </c>
      <c r="R46" t="s">
        <v>11</v>
      </c>
      <c r="S46" t="s">
        <v>13</v>
      </c>
      <c r="T46" t="s">
        <v>1304</v>
      </c>
      <c r="V46" t="s">
        <v>12</v>
      </c>
      <c r="W46" t="s">
        <v>11</v>
      </c>
      <c r="Y46" s="11" t="s">
        <v>1302</v>
      </c>
      <c r="Z46" t="s">
        <v>483</v>
      </c>
      <c r="AA46" t="s">
        <v>483</v>
      </c>
      <c r="AB46" t="s">
        <v>483</v>
      </c>
      <c r="AC46" t="s">
        <v>598</v>
      </c>
      <c r="AD46" t="b">
        <v>1</v>
      </c>
      <c r="AE46">
        <v>1092</v>
      </c>
      <c r="AF46" t="s">
        <v>176</v>
      </c>
      <c r="AG46" t="s">
        <v>50</v>
      </c>
      <c r="AH46" t="s">
        <v>770</v>
      </c>
      <c r="AI46">
        <v>5</v>
      </c>
      <c r="AJ46" t="s">
        <v>1304</v>
      </c>
      <c r="AK46" t="s">
        <v>1303</v>
      </c>
      <c r="AL46" t="s">
        <v>270</v>
      </c>
      <c r="AM46">
        <v>2</v>
      </c>
      <c r="AP46" t="s">
        <v>1302</v>
      </c>
    </row>
    <row r="47" spans="1:48" x14ac:dyDescent="0.4">
      <c r="A47" t="str">
        <f>B47&amp;C47&amp;E47&amp;F47&amp;H47&amp;I47&amp;J47&amp;M47&amp;N47&amp;O47&amp;P47&amp;Q47&amp;R47&amp;S47&amp;T47&amp;U47&amp;V47&amp;W47&amp;X47</f>
        <v>|AKH|青|10|呪文|各クリーチャー&amp;br;詠唱時：ターン終了時まで|《[[驚異への入り口]]》|</v>
      </c>
      <c r="B47" t="s">
        <v>11</v>
      </c>
      <c r="C47" t="s">
        <v>34</v>
      </c>
      <c r="D47">
        <v>10</v>
      </c>
      <c r="E47" t="s">
        <v>11</v>
      </c>
      <c r="F47" t="s">
        <v>42</v>
      </c>
      <c r="G47">
        <v>2</v>
      </c>
      <c r="H47" t="s">
        <v>11</v>
      </c>
      <c r="I47">
        <v>10</v>
      </c>
      <c r="J47" t="s">
        <v>11</v>
      </c>
      <c r="K47">
        <v>0</v>
      </c>
      <c r="L47">
        <v>0</v>
      </c>
      <c r="M47" t="s">
        <v>192</v>
      </c>
      <c r="N47" t="s">
        <v>11</v>
      </c>
      <c r="O47" t="s">
        <v>318</v>
      </c>
      <c r="P47" t="s">
        <v>201</v>
      </c>
      <c r="Q47" t="s">
        <v>1301</v>
      </c>
      <c r="R47" t="s">
        <v>11</v>
      </c>
      <c r="S47" t="s">
        <v>13</v>
      </c>
      <c r="T47" t="s">
        <v>1300</v>
      </c>
      <c r="V47" t="s">
        <v>12</v>
      </c>
      <c r="W47" t="s">
        <v>11</v>
      </c>
      <c r="Y47" s="11" t="s">
        <v>1298</v>
      </c>
      <c r="Z47" t="s">
        <v>483</v>
      </c>
      <c r="AA47" t="s">
        <v>483</v>
      </c>
      <c r="AB47" t="s">
        <v>612</v>
      </c>
      <c r="AC47" t="s">
        <v>598</v>
      </c>
      <c r="AD47" t="b">
        <v>1</v>
      </c>
      <c r="AE47">
        <v>1270</v>
      </c>
      <c r="AF47" t="s">
        <v>34</v>
      </c>
      <c r="AG47" t="s">
        <v>42</v>
      </c>
      <c r="AH47" t="s">
        <v>272</v>
      </c>
      <c r="AI47">
        <v>10</v>
      </c>
      <c r="AJ47" t="s">
        <v>1300</v>
      </c>
      <c r="AK47" t="s">
        <v>1299</v>
      </c>
      <c r="AL47" t="s">
        <v>192</v>
      </c>
      <c r="AP47" t="s">
        <v>1298</v>
      </c>
    </row>
  </sheetData>
  <autoFilter ref="Y3:AD25"/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V80"/>
  <sheetViews>
    <sheetView topLeftCell="A46" zoomScale="85" zoomScaleNormal="85" workbookViewId="0">
      <selection activeCell="O60" sqref="O60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customWidth="1"/>
    <col min="5" max="5" width="2" bestFit="1" customWidth="1"/>
    <col min="6" max="6" width="6.625" customWidth="1"/>
    <col min="7" max="7" width="3.5" bestFit="1" customWidth="1"/>
    <col min="8" max="8" width="2" bestFit="1" customWidth="1"/>
    <col min="9" max="9" width="5.375" customWidth="1"/>
    <col min="10" max="10" width="2" bestFit="1" customWidth="1"/>
    <col min="11" max="12" width="2" customWidth="1"/>
    <col min="14" max="15" width="5.875" customWidth="1"/>
    <col min="16" max="16" width="2" bestFit="1" customWidth="1"/>
    <col min="17" max="17" width="3.75" bestFit="1" customWidth="1"/>
    <col min="19" max="19" width="10.25" customWidth="1"/>
    <col min="20" max="20" width="3.75" bestFit="1" customWidth="1"/>
    <col min="21" max="21" width="2" bestFit="1" customWidth="1"/>
    <col min="22" max="22" width="2.5" bestFit="1" customWidth="1"/>
    <col min="23" max="23" width="2.75" bestFit="1" customWidth="1"/>
    <col min="24" max="24" width="2.5" bestFit="1" customWidth="1"/>
    <col min="25" max="25" width="15.125" style="11" customWidth="1"/>
    <col min="26" max="26" width="8.5" bestFit="1" customWidth="1"/>
    <col min="27" max="27" width="6" bestFit="1" customWidth="1"/>
    <col min="28" max="28" width="8.125" bestFit="1" customWidth="1"/>
    <col min="29" max="29" width="3.5" bestFit="1" customWidth="1"/>
    <col min="30" max="30" width="3.5" customWidth="1"/>
    <col min="31" max="32" width="5.5" bestFit="1" customWidth="1"/>
    <col min="33" max="33" width="5.25" bestFit="1" customWidth="1"/>
    <col min="34" max="34" width="9.5" bestFit="1" customWidth="1"/>
    <col min="35" max="35" width="5" bestFit="1" customWidth="1"/>
    <col min="36" max="36" width="14.875" customWidth="1"/>
    <col min="37" max="37" width="9" customWidth="1"/>
    <col min="39" max="44" width="0" hidden="1" customWidth="1"/>
    <col min="45" max="45" width="4.875" bestFit="1" customWidth="1"/>
    <col min="46" max="47" width="3.5" bestFit="1" customWidth="1"/>
  </cols>
  <sheetData>
    <row r="1" spans="1:48" x14ac:dyDescent="0.4">
      <c r="A1" t="s">
        <v>1398</v>
      </c>
    </row>
    <row r="3" spans="1:48" x14ac:dyDescent="0.4">
      <c r="A3" t="str">
        <f t="shared" ref="A3:A17" si="0">B3&amp;C3&amp;E3&amp;F3&amp;H3&amp;I3&amp;J3&amp;M3&amp;O3&amp;P3&amp;Q3&amp;R3&amp;S3&amp;T3&amp;U3&amp;V3&amp;W3&amp;X3</f>
        <v>*バーサーカーカード一覧</v>
      </c>
      <c r="B3" t="s">
        <v>188</v>
      </c>
      <c r="C3" t="s">
        <v>1570</v>
      </c>
      <c r="F3" t="s">
        <v>186</v>
      </c>
    </row>
    <row r="4" spans="1:48" x14ac:dyDescent="0.4">
      <c r="A4" t="str">
        <f t="shared" si="0"/>
        <v>[[バーサーカー]]</v>
      </c>
      <c r="B4" t="s">
        <v>1397</v>
      </c>
      <c r="C4" t="str">
        <f>C3</f>
        <v>バーサーカー</v>
      </c>
      <c r="E4" t="s">
        <v>1396</v>
      </c>
    </row>
    <row r="5" spans="1:48" x14ac:dyDescent="0.4">
      <c r="A5" t="str">
        <f t="shared" si="0"/>
        <v/>
      </c>
    </row>
    <row r="6" spans="1:48" x14ac:dyDescent="0.4">
      <c r="A6" t="str">
        <f t="shared" si="0"/>
        <v>**マジック:オリジン</v>
      </c>
      <c r="B6" t="s">
        <v>185</v>
      </c>
      <c r="C6" t="s">
        <v>184</v>
      </c>
    </row>
    <row r="7" spans="1:48" x14ac:dyDescent="0.4">
      <c r="A7" t="str">
        <f t="shared" si="0"/>
        <v>|LEFT:50|LEFT:50|LEFT:50|LEFT:50|LEFT:500|c</v>
      </c>
      <c r="B7" t="s">
        <v>16</v>
      </c>
      <c r="C7" t="s">
        <v>28</v>
      </c>
      <c r="E7" t="s">
        <v>16</v>
      </c>
      <c r="F7" t="s">
        <v>28</v>
      </c>
      <c r="H7" t="s">
        <v>16</v>
      </c>
      <c r="I7" t="s">
        <v>28</v>
      </c>
      <c r="J7" t="s">
        <v>16</v>
      </c>
      <c r="M7" t="s">
        <v>28</v>
      </c>
      <c r="P7" t="s">
        <v>11</v>
      </c>
      <c r="R7" t="s">
        <v>26</v>
      </c>
      <c r="U7" t="s">
        <v>11</v>
      </c>
      <c r="V7" t="s">
        <v>25</v>
      </c>
    </row>
    <row r="8" spans="1:48" ht="19.5" thickBot="1" x14ac:dyDescent="0.45">
      <c r="A8" t="str">
        <f t="shared" si="0"/>
        <v>|セット|色|コスト|P/T|カード名|</v>
      </c>
      <c r="B8" t="s">
        <v>16</v>
      </c>
      <c r="C8" t="s">
        <v>24</v>
      </c>
      <c r="E8" t="s">
        <v>16</v>
      </c>
      <c r="F8" t="s">
        <v>23</v>
      </c>
      <c r="H8" t="s">
        <v>16</v>
      </c>
      <c r="I8" t="s">
        <v>22</v>
      </c>
      <c r="J8" t="s">
        <v>16</v>
      </c>
      <c r="K8" t="s">
        <v>21</v>
      </c>
      <c r="L8" t="s">
        <v>20</v>
      </c>
      <c r="M8" t="str">
        <f>K8&amp;"/"&amp;L8</f>
        <v>P/T</v>
      </c>
      <c r="P8" t="s">
        <v>11</v>
      </c>
      <c r="R8" t="s">
        <v>18</v>
      </c>
      <c r="U8" t="s">
        <v>11</v>
      </c>
      <c r="AD8" t="b">
        <f t="shared" ref="AD8:AD17" si="1">OR(AB8="与える",AC8="得る")</f>
        <v>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4">
      <c r="A9" t="str">
        <f t="shared" si="0"/>
        <v>|ORI|青|12|1/3|《[[スカーブの大巨人]]》|</v>
      </c>
      <c r="B9" t="s">
        <v>16</v>
      </c>
      <c r="C9" t="str">
        <f t="shared" ref="C9:C17" si="2">AF9</f>
        <v>ORI</v>
      </c>
      <c r="D9">
        <f>IF(AF9="","",VLOOKUP(C9,[1]tnpl!$Z$1:$AA$11,2,TRUE))</f>
        <v>1</v>
      </c>
      <c r="E9" t="s">
        <v>16</v>
      </c>
      <c r="F9" t="str">
        <f t="shared" ref="F9:F17" si="3">AG9</f>
        <v>青</v>
      </c>
      <c r="G9">
        <f>IF(AG9="","",VLOOKUP(F9,[1]tnpl!$X$1:$Y$16,2,TRUE))</f>
        <v>2</v>
      </c>
      <c r="H9" t="s">
        <v>16</v>
      </c>
      <c r="I9">
        <f t="shared" ref="I9:I17" si="4">AI9</f>
        <v>12</v>
      </c>
      <c r="J9" t="s">
        <v>16</v>
      </c>
      <c r="K9">
        <f t="shared" ref="K9:K17" si="5">AT9</f>
        <v>1</v>
      </c>
      <c r="L9">
        <f t="shared" ref="L9:L17" si="6">AU9</f>
        <v>3</v>
      </c>
      <c r="M9" t="str">
        <f t="shared" ref="M9:M17" si="7">IF(AL9="クリーチャー",K9&amp;"/"&amp;L9,"")</f>
        <v>1/3</v>
      </c>
      <c r="P9" t="s">
        <v>11</v>
      </c>
      <c r="Q9" t="s">
        <v>32</v>
      </c>
      <c r="R9" t="str">
        <f t="shared" ref="R9:R17" si="8">AJ9</f>
        <v>スカーブの大巨人</v>
      </c>
      <c r="T9" t="s">
        <v>12</v>
      </c>
      <c r="U9" t="s">
        <v>11</v>
      </c>
      <c r="V9" s="6"/>
      <c r="Y9" s="11" t="s">
        <v>1566</v>
      </c>
      <c r="Z9" t="str">
        <f t="shared" ref="Z9:Z17" si="9">IF(SEARCH(LEFT($C$3,1),Y9,1)&lt;10,$C$3,"")</f>
        <v>バーサーカー</v>
      </c>
      <c r="AA9" t="str">
        <f t="shared" ref="AA9:AA17" si="10">IF(ISERR(SEARCH("召",Y9,1)),"","召喚")</f>
        <v/>
      </c>
      <c r="AB9" t="str">
        <f>IF(ISERR(SEARCH("与",Y9,1)),"","与える")</f>
        <v/>
      </c>
      <c r="AC9" t="str">
        <f t="shared" ref="AC9:AC17" si="11">IF(ISERR(SEARCH("得",Y9,1)),"","得る")</f>
        <v/>
      </c>
      <c r="AD9" t="b">
        <f t="shared" si="1"/>
        <v>0</v>
      </c>
      <c r="AE9" s="9">
        <v>79</v>
      </c>
      <c r="AF9" s="7" t="s">
        <v>152</v>
      </c>
      <c r="AG9" s="7" t="s">
        <v>42</v>
      </c>
      <c r="AH9" s="7" t="s">
        <v>280</v>
      </c>
      <c r="AI9" s="7">
        <v>12</v>
      </c>
      <c r="AJ9" s="7" t="s">
        <v>1569</v>
      </c>
      <c r="AK9" s="7" t="s">
        <v>1568</v>
      </c>
      <c r="AL9" s="7" t="s">
        <v>4</v>
      </c>
      <c r="AM9" s="7" t="s">
        <v>910</v>
      </c>
      <c r="AN9" s="7" t="s">
        <v>460</v>
      </c>
      <c r="AO9" s="7"/>
      <c r="AP9" s="7" t="s">
        <v>1511</v>
      </c>
      <c r="AQ9" s="7" t="s">
        <v>1567</v>
      </c>
      <c r="AR9" s="7"/>
      <c r="AS9" s="7"/>
      <c r="AT9" s="7">
        <v>1</v>
      </c>
      <c r="AU9" s="7">
        <v>3</v>
      </c>
      <c r="AV9" s="16" t="s">
        <v>1566</v>
      </c>
    </row>
    <row r="10" spans="1:48" x14ac:dyDescent="0.4">
      <c r="A10" t="str">
        <f t="shared" si="0"/>
        <v>|ORI|黒|8|3/1|《[[死橋のシャーマン]]》|</v>
      </c>
      <c r="B10" t="s">
        <v>16</v>
      </c>
      <c r="C10" t="str">
        <f t="shared" si="2"/>
        <v>ORI</v>
      </c>
      <c r="D10">
        <f>IF(AF10="","",VLOOKUP(C10,[1]tnpl!$Z$1:$AA$11,2,TRUE))</f>
        <v>1</v>
      </c>
      <c r="E10" t="s">
        <v>16</v>
      </c>
      <c r="F10" t="str">
        <f t="shared" si="3"/>
        <v>黒</v>
      </c>
      <c r="G10">
        <f>IF(AG10="","",VLOOKUP(F10,[1]tnpl!$X$1:$Y$16,2,TRUE))</f>
        <v>3</v>
      </c>
      <c r="H10" t="s">
        <v>16</v>
      </c>
      <c r="I10">
        <f t="shared" si="4"/>
        <v>8</v>
      </c>
      <c r="J10" t="s">
        <v>16</v>
      </c>
      <c r="K10">
        <f t="shared" si="5"/>
        <v>3</v>
      </c>
      <c r="L10">
        <f t="shared" si="6"/>
        <v>1</v>
      </c>
      <c r="M10" t="str">
        <f t="shared" si="7"/>
        <v>3/1</v>
      </c>
      <c r="P10" t="s">
        <v>11</v>
      </c>
      <c r="Q10" t="s">
        <v>32</v>
      </c>
      <c r="R10" t="str">
        <f t="shared" si="8"/>
        <v>死橋のシャーマン</v>
      </c>
      <c r="T10" t="s">
        <v>12</v>
      </c>
      <c r="U10" t="s">
        <v>11</v>
      </c>
      <c r="V10" s="6"/>
      <c r="Y10" s="11" t="s">
        <v>1506</v>
      </c>
      <c r="Z10" t="str">
        <f t="shared" si="9"/>
        <v>バーサーカー</v>
      </c>
      <c r="AA10" t="str">
        <f t="shared" si="10"/>
        <v/>
      </c>
      <c r="AB10" t="str">
        <f>IF(ISERR(SEARCH("与",Y10,1)),"","与える")</f>
        <v/>
      </c>
      <c r="AC10" t="str">
        <f t="shared" si="11"/>
        <v/>
      </c>
      <c r="AD10" t="b">
        <f t="shared" si="1"/>
        <v>0</v>
      </c>
      <c r="AE10" s="3">
        <v>83</v>
      </c>
      <c r="AF10" s="2" t="s">
        <v>152</v>
      </c>
      <c r="AG10" s="2" t="s">
        <v>40</v>
      </c>
      <c r="AH10" s="2" t="s">
        <v>276</v>
      </c>
      <c r="AI10" s="2">
        <v>8</v>
      </c>
      <c r="AJ10" s="2" t="s">
        <v>1565</v>
      </c>
      <c r="AK10" s="2" t="s">
        <v>1564</v>
      </c>
      <c r="AL10" s="2" t="s">
        <v>4</v>
      </c>
      <c r="AM10" s="2" t="s">
        <v>424</v>
      </c>
      <c r="AN10" s="2" t="s">
        <v>1563</v>
      </c>
      <c r="AO10" s="2"/>
      <c r="AP10" s="2" t="s">
        <v>1506</v>
      </c>
      <c r="AQ10" s="2"/>
      <c r="AR10" s="2"/>
      <c r="AS10" s="2"/>
      <c r="AT10" s="2">
        <v>3</v>
      </c>
      <c r="AU10" s="2">
        <v>1</v>
      </c>
      <c r="AV10" s="15" t="s">
        <v>1506</v>
      </c>
    </row>
    <row r="11" spans="1:48" x14ac:dyDescent="0.4">
      <c r="A11" t="str">
        <f t="shared" si="0"/>
        <v>|ORI|黒|15|4/7|《[[墓刃の匪賊]]》|</v>
      </c>
      <c r="B11" t="s">
        <v>16</v>
      </c>
      <c r="C11" t="str">
        <f t="shared" si="2"/>
        <v>ORI</v>
      </c>
      <c r="D11">
        <f>IF(AF11="","",VLOOKUP(C11,[1]tnpl!$Z$1:$AA$11,2,TRUE))</f>
        <v>1</v>
      </c>
      <c r="E11" t="s">
        <v>16</v>
      </c>
      <c r="F11" t="str">
        <f t="shared" si="3"/>
        <v>黒</v>
      </c>
      <c r="G11">
        <f>IF(AG11="","",VLOOKUP(F11,[1]tnpl!$X$1:$Y$16,2,TRUE))</f>
        <v>3</v>
      </c>
      <c r="H11" t="s">
        <v>16</v>
      </c>
      <c r="I11">
        <f t="shared" si="4"/>
        <v>15</v>
      </c>
      <c r="J11" t="s">
        <v>16</v>
      </c>
      <c r="K11">
        <f t="shared" si="5"/>
        <v>4</v>
      </c>
      <c r="L11">
        <f t="shared" si="6"/>
        <v>7</v>
      </c>
      <c r="M11" t="str">
        <f t="shared" si="7"/>
        <v>4/7</v>
      </c>
      <c r="P11" t="s">
        <v>11</v>
      </c>
      <c r="Q11" t="s">
        <v>32</v>
      </c>
      <c r="R11" t="str">
        <f t="shared" si="8"/>
        <v>墓刃の匪賊</v>
      </c>
      <c r="T11" t="s">
        <v>12</v>
      </c>
      <c r="U11" t="s">
        <v>11</v>
      </c>
      <c r="V11" s="6"/>
      <c r="Y11" s="11" t="s">
        <v>1558</v>
      </c>
      <c r="Z11" t="str">
        <f t="shared" si="9"/>
        <v>バーサーカー</v>
      </c>
      <c r="AA11" t="str">
        <f t="shared" si="10"/>
        <v/>
      </c>
      <c r="AC11" t="str">
        <f t="shared" si="11"/>
        <v/>
      </c>
      <c r="AD11" t="b">
        <f t="shared" si="1"/>
        <v>0</v>
      </c>
      <c r="AE11" s="3">
        <v>112</v>
      </c>
      <c r="AF11" s="2" t="s">
        <v>152</v>
      </c>
      <c r="AG11" s="2" t="s">
        <v>40</v>
      </c>
      <c r="AH11" s="2" t="s">
        <v>7</v>
      </c>
      <c r="AI11" s="2">
        <v>15</v>
      </c>
      <c r="AJ11" s="2" t="s">
        <v>1562</v>
      </c>
      <c r="AK11" s="2" t="s">
        <v>1561</v>
      </c>
      <c r="AL11" s="2" t="s">
        <v>4</v>
      </c>
      <c r="AM11" s="2" t="s">
        <v>371</v>
      </c>
      <c r="AN11" s="2" t="s">
        <v>324</v>
      </c>
      <c r="AO11" s="2"/>
      <c r="AP11" s="2" t="s">
        <v>1560</v>
      </c>
      <c r="AQ11" s="2" t="s">
        <v>1559</v>
      </c>
      <c r="AR11" s="2"/>
      <c r="AS11" s="2"/>
      <c r="AT11" s="2">
        <v>4</v>
      </c>
      <c r="AU11" s="2">
        <v>7</v>
      </c>
      <c r="AV11" s="15" t="s">
        <v>1558</v>
      </c>
    </row>
    <row r="12" spans="1:48" x14ac:dyDescent="0.4">
      <c r="A12" t="str">
        <f t="shared" si="0"/>
        <v>|ORI|赤|16|5/6|《[[燃えさし口のヘリオン]]》|</v>
      </c>
      <c r="B12" t="s">
        <v>16</v>
      </c>
      <c r="C12" t="str">
        <f t="shared" si="2"/>
        <v>ORI</v>
      </c>
      <c r="D12">
        <f>IF(AF12="","",VLOOKUP(C12,[1]tnpl!$Z$1:$AA$11,2,TRUE))</f>
        <v>1</v>
      </c>
      <c r="E12" t="s">
        <v>16</v>
      </c>
      <c r="F12" t="str">
        <f t="shared" si="3"/>
        <v>赤</v>
      </c>
      <c r="G12">
        <f>IF(AG12="","",VLOOKUP(F12,[1]tnpl!$X$1:$Y$16,2,TRUE))</f>
        <v>4</v>
      </c>
      <c r="H12" t="s">
        <v>16</v>
      </c>
      <c r="I12">
        <f t="shared" si="4"/>
        <v>16</v>
      </c>
      <c r="J12" t="s">
        <v>16</v>
      </c>
      <c r="K12">
        <f t="shared" si="5"/>
        <v>5</v>
      </c>
      <c r="L12">
        <f t="shared" si="6"/>
        <v>6</v>
      </c>
      <c r="M12" t="str">
        <f t="shared" si="7"/>
        <v>5/6</v>
      </c>
      <c r="P12" t="s">
        <v>11</v>
      </c>
      <c r="Q12" t="s">
        <v>32</v>
      </c>
      <c r="R12" t="str">
        <f t="shared" si="8"/>
        <v>燃えさし口のヘリオン</v>
      </c>
      <c r="T12" t="s">
        <v>12</v>
      </c>
      <c r="U12" t="s">
        <v>11</v>
      </c>
      <c r="V12" s="6"/>
      <c r="Y12" s="11" t="s">
        <v>1553</v>
      </c>
      <c r="Z12" t="str">
        <f t="shared" si="9"/>
        <v>バーサーカー</v>
      </c>
      <c r="AA12" t="str">
        <f t="shared" si="10"/>
        <v/>
      </c>
      <c r="AB12" t="str">
        <f t="shared" ref="AB12:AB17" si="12">IF(ISERR(SEARCH("与",Y12,1)),"","与える")</f>
        <v/>
      </c>
      <c r="AC12" t="str">
        <f t="shared" si="11"/>
        <v/>
      </c>
      <c r="AD12" t="b">
        <f t="shared" si="1"/>
        <v>0</v>
      </c>
      <c r="AE12" s="3">
        <v>154</v>
      </c>
      <c r="AF12" s="2" t="s">
        <v>152</v>
      </c>
      <c r="AG12" s="2" t="s">
        <v>8</v>
      </c>
      <c r="AH12" s="2" t="s">
        <v>7</v>
      </c>
      <c r="AI12" s="2">
        <v>16</v>
      </c>
      <c r="AJ12" s="2" t="s">
        <v>1557</v>
      </c>
      <c r="AK12" s="2" t="s">
        <v>1556</v>
      </c>
      <c r="AL12" s="2" t="s">
        <v>4</v>
      </c>
      <c r="AM12" s="2" t="s">
        <v>1555</v>
      </c>
      <c r="AN12" s="2"/>
      <c r="AO12" s="2"/>
      <c r="AP12" s="2" t="s">
        <v>1511</v>
      </c>
      <c r="AQ12" s="2" t="s">
        <v>1554</v>
      </c>
      <c r="AR12" s="2"/>
      <c r="AS12" s="2"/>
      <c r="AT12" s="2">
        <v>5</v>
      </c>
      <c r="AU12" s="2">
        <v>6</v>
      </c>
      <c r="AV12" s="15" t="s">
        <v>1553</v>
      </c>
    </row>
    <row r="13" spans="1:48" x14ac:dyDescent="0.4">
      <c r="A13" t="str">
        <f t="shared" si="0"/>
        <v>|ORI|赤|16|6/6|《[[瘡蓋族の狂戦士]]》|</v>
      </c>
      <c r="B13" t="s">
        <v>16</v>
      </c>
      <c r="C13" t="str">
        <f t="shared" si="2"/>
        <v>ORI</v>
      </c>
      <c r="D13">
        <f>IF(AF13="","",VLOOKUP(C13,[1]tnpl!$Z$1:$AA$11,2,TRUE))</f>
        <v>1</v>
      </c>
      <c r="E13" t="s">
        <v>16</v>
      </c>
      <c r="F13" t="str">
        <f t="shared" si="3"/>
        <v>赤</v>
      </c>
      <c r="G13">
        <f>IF(AG13="","",VLOOKUP(F13,[1]tnpl!$X$1:$Y$16,2,TRUE))</f>
        <v>4</v>
      </c>
      <c r="H13" t="s">
        <v>16</v>
      </c>
      <c r="I13">
        <f t="shared" si="4"/>
        <v>16</v>
      </c>
      <c r="J13" t="s">
        <v>16</v>
      </c>
      <c r="K13">
        <f t="shared" si="5"/>
        <v>6</v>
      </c>
      <c r="L13">
        <f t="shared" si="6"/>
        <v>6</v>
      </c>
      <c r="M13" t="str">
        <f t="shared" si="7"/>
        <v>6/6</v>
      </c>
      <c r="P13" t="s">
        <v>11</v>
      </c>
      <c r="Q13" t="s">
        <v>32</v>
      </c>
      <c r="R13" t="str">
        <f t="shared" si="8"/>
        <v>瘡蓋族の狂戦士</v>
      </c>
      <c r="T13" t="s">
        <v>12</v>
      </c>
      <c r="U13" t="s">
        <v>11</v>
      </c>
      <c r="V13" s="6"/>
      <c r="Y13" s="11" t="s">
        <v>1548</v>
      </c>
      <c r="Z13" t="str">
        <f t="shared" si="9"/>
        <v>バーサーカー</v>
      </c>
      <c r="AA13" t="str">
        <f t="shared" si="10"/>
        <v/>
      </c>
      <c r="AB13" t="str">
        <f t="shared" si="12"/>
        <v/>
      </c>
      <c r="AC13" t="str">
        <f t="shared" si="11"/>
        <v/>
      </c>
      <c r="AD13" t="b">
        <f t="shared" si="1"/>
        <v>0</v>
      </c>
      <c r="AE13" s="3">
        <v>156</v>
      </c>
      <c r="AF13" s="2" t="s">
        <v>152</v>
      </c>
      <c r="AG13" s="2" t="s">
        <v>8</v>
      </c>
      <c r="AH13" s="2" t="s">
        <v>7</v>
      </c>
      <c r="AI13" s="2">
        <v>16</v>
      </c>
      <c r="AJ13" s="2" t="s">
        <v>1552</v>
      </c>
      <c r="AK13" s="2" t="s">
        <v>1551</v>
      </c>
      <c r="AL13" s="2" t="s">
        <v>4</v>
      </c>
      <c r="AM13" s="2" t="s">
        <v>371</v>
      </c>
      <c r="AN13" s="2" t="s">
        <v>1506</v>
      </c>
      <c r="AO13" s="2"/>
      <c r="AP13" s="2" t="s">
        <v>1550</v>
      </c>
      <c r="AQ13" s="2" t="s">
        <v>1549</v>
      </c>
      <c r="AR13" s="2"/>
      <c r="AS13" s="2"/>
      <c r="AT13" s="2">
        <v>6</v>
      </c>
      <c r="AU13" s="2">
        <v>6</v>
      </c>
      <c r="AV13" s="15" t="s">
        <v>1548</v>
      </c>
    </row>
    <row r="14" spans="1:48" x14ac:dyDescent="0.4">
      <c r="A14" t="str">
        <f t="shared" si="0"/>
        <v>|ORI|緑|12|2/2|《[[ファリカの信奉者]]》|</v>
      </c>
      <c r="B14" t="s">
        <v>16</v>
      </c>
      <c r="C14" t="str">
        <f t="shared" si="2"/>
        <v>ORI</v>
      </c>
      <c r="D14">
        <f>IF(AF14="","",VLOOKUP(C14,[1]tnpl!$Z$1:$AA$11,2,TRUE))</f>
        <v>1</v>
      </c>
      <c r="E14" t="s">
        <v>16</v>
      </c>
      <c r="F14" t="str">
        <f t="shared" si="3"/>
        <v>緑</v>
      </c>
      <c r="G14">
        <f>IF(AG14="","",VLOOKUP(F14,[1]tnpl!$X$1:$Y$16,2,TRUE))</f>
        <v>5</v>
      </c>
      <c r="H14" t="s">
        <v>16</v>
      </c>
      <c r="I14">
        <f t="shared" si="4"/>
        <v>12</v>
      </c>
      <c r="J14" t="s">
        <v>16</v>
      </c>
      <c r="K14">
        <f t="shared" si="5"/>
        <v>2</v>
      </c>
      <c r="L14">
        <f t="shared" si="6"/>
        <v>2</v>
      </c>
      <c r="M14" t="str">
        <f t="shared" si="7"/>
        <v>2/2</v>
      </c>
      <c r="P14" t="s">
        <v>11</v>
      </c>
      <c r="Q14" t="s">
        <v>32</v>
      </c>
      <c r="R14" t="str">
        <f t="shared" si="8"/>
        <v>ファリカの信奉者</v>
      </c>
      <c r="T14" t="s">
        <v>12</v>
      </c>
      <c r="U14" t="s">
        <v>11</v>
      </c>
      <c r="V14" s="6"/>
      <c r="Y14" s="11" t="s">
        <v>1544</v>
      </c>
      <c r="Z14" t="str">
        <f t="shared" si="9"/>
        <v>バーサーカー</v>
      </c>
      <c r="AA14" t="str">
        <f t="shared" si="10"/>
        <v/>
      </c>
      <c r="AB14" t="str">
        <f t="shared" si="12"/>
        <v/>
      </c>
      <c r="AC14" t="str">
        <f t="shared" si="11"/>
        <v/>
      </c>
      <c r="AD14" t="b">
        <f t="shared" si="1"/>
        <v>0</v>
      </c>
      <c r="AE14" s="3">
        <v>169</v>
      </c>
      <c r="AF14" s="2" t="s">
        <v>152</v>
      </c>
      <c r="AG14" s="2" t="s">
        <v>58</v>
      </c>
      <c r="AH14" s="2" t="s">
        <v>276</v>
      </c>
      <c r="AI14" s="2">
        <v>12</v>
      </c>
      <c r="AJ14" s="2" t="s">
        <v>1547</v>
      </c>
      <c r="AK14" s="2" t="s">
        <v>1546</v>
      </c>
      <c r="AL14" s="2" t="s">
        <v>4</v>
      </c>
      <c r="AM14" s="2" t="s">
        <v>1545</v>
      </c>
      <c r="AN14" s="2" t="s">
        <v>324</v>
      </c>
      <c r="AO14" s="2"/>
      <c r="AP14" s="2" t="s">
        <v>1544</v>
      </c>
      <c r="AQ14" s="2"/>
      <c r="AR14" s="2"/>
      <c r="AS14" s="2"/>
      <c r="AT14" s="2">
        <v>2</v>
      </c>
      <c r="AU14" s="2">
        <v>2</v>
      </c>
      <c r="AV14" s="15" t="s">
        <v>1544</v>
      </c>
    </row>
    <row r="15" spans="1:48" x14ac:dyDescent="0.4">
      <c r="A15" t="str">
        <f t="shared" si="0"/>
        <v>|ORI|緑|11|4/4|《[[ロウクスのやっかいもの]]》|</v>
      </c>
      <c r="B15" t="s">
        <v>16</v>
      </c>
      <c r="C15" t="str">
        <f t="shared" si="2"/>
        <v>ORI</v>
      </c>
      <c r="D15">
        <f>IF(AF15="","",VLOOKUP(C15,[1]tnpl!$Z$1:$AA$11,2,TRUE))</f>
        <v>1</v>
      </c>
      <c r="E15" t="s">
        <v>16</v>
      </c>
      <c r="F15" t="str">
        <f t="shared" si="3"/>
        <v>緑</v>
      </c>
      <c r="G15">
        <f>IF(AG15="","",VLOOKUP(F15,[1]tnpl!$X$1:$Y$16,2,TRUE))</f>
        <v>5</v>
      </c>
      <c r="H15" t="s">
        <v>16</v>
      </c>
      <c r="I15">
        <f t="shared" si="4"/>
        <v>11</v>
      </c>
      <c r="J15" t="s">
        <v>16</v>
      </c>
      <c r="K15">
        <f t="shared" si="5"/>
        <v>4</v>
      </c>
      <c r="L15">
        <f t="shared" si="6"/>
        <v>4</v>
      </c>
      <c r="M15" t="str">
        <f t="shared" si="7"/>
        <v>4/4</v>
      </c>
      <c r="P15" t="s">
        <v>11</v>
      </c>
      <c r="Q15" t="s">
        <v>32</v>
      </c>
      <c r="R15" t="str">
        <f t="shared" si="8"/>
        <v>ロウクスのやっかいもの</v>
      </c>
      <c r="T15" t="s">
        <v>12</v>
      </c>
      <c r="U15" t="s">
        <v>11</v>
      </c>
      <c r="V15" s="6"/>
      <c r="Y15" s="11" t="s">
        <v>1540</v>
      </c>
      <c r="Z15" t="str">
        <f t="shared" si="9"/>
        <v>バーサーカー</v>
      </c>
      <c r="AA15" t="str">
        <f t="shared" si="10"/>
        <v/>
      </c>
      <c r="AB15" t="str">
        <f t="shared" si="12"/>
        <v/>
      </c>
      <c r="AC15" t="str">
        <f t="shared" si="11"/>
        <v/>
      </c>
      <c r="AD15" t="b">
        <f t="shared" si="1"/>
        <v>0</v>
      </c>
      <c r="AE15" s="3">
        <v>180</v>
      </c>
      <c r="AF15" s="2" t="s">
        <v>152</v>
      </c>
      <c r="AG15" s="2" t="s">
        <v>58</v>
      </c>
      <c r="AH15" s="2" t="s">
        <v>272</v>
      </c>
      <c r="AI15" s="2">
        <v>11</v>
      </c>
      <c r="AJ15" s="2" t="s">
        <v>1543</v>
      </c>
      <c r="AK15" s="2" t="s">
        <v>1542</v>
      </c>
      <c r="AL15" s="2" t="s">
        <v>4</v>
      </c>
      <c r="AM15" s="2" t="s">
        <v>1541</v>
      </c>
      <c r="AN15" s="2" t="s">
        <v>324</v>
      </c>
      <c r="AO15" s="2"/>
      <c r="AP15" s="2" t="s">
        <v>1540</v>
      </c>
      <c r="AQ15" s="2"/>
      <c r="AR15" s="2"/>
      <c r="AS15" s="2"/>
      <c r="AT15" s="2">
        <v>4</v>
      </c>
      <c r="AU15" s="2">
        <v>4</v>
      </c>
      <c r="AV15" s="15" t="s">
        <v>1540</v>
      </c>
    </row>
    <row r="16" spans="1:48" x14ac:dyDescent="0.4">
      <c r="A16" t="str">
        <f t="shared" si="0"/>
        <v>|ORI|赤黒|10|4/3|《[[猛火のヘルハウンド]]》|</v>
      </c>
      <c r="B16" t="s">
        <v>16</v>
      </c>
      <c r="C16" t="str">
        <f t="shared" si="2"/>
        <v>ORI</v>
      </c>
      <c r="D16">
        <f>IF(AF16="","",VLOOKUP(C16,[1]tnpl!$Z$1:$AA$11,2,TRUE))</f>
        <v>1</v>
      </c>
      <c r="E16" t="s">
        <v>16</v>
      </c>
      <c r="F16" t="str">
        <f t="shared" si="3"/>
        <v>赤黒</v>
      </c>
      <c r="G16">
        <f>IF(AG16="","",VLOOKUP(F16,[1]tnpl!$X$1:$Y$16,2,TRUE))</f>
        <v>4</v>
      </c>
      <c r="H16" t="s">
        <v>16</v>
      </c>
      <c r="I16">
        <f t="shared" si="4"/>
        <v>10</v>
      </c>
      <c r="J16" t="s">
        <v>16</v>
      </c>
      <c r="K16">
        <f t="shared" si="5"/>
        <v>4</v>
      </c>
      <c r="L16">
        <f t="shared" si="6"/>
        <v>3</v>
      </c>
      <c r="M16" t="str">
        <f t="shared" si="7"/>
        <v>4/3</v>
      </c>
      <c r="P16" t="s">
        <v>11</v>
      </c>
      <c r="Q16" t="s">
        <v>32</v>
      </c>
      <c r="R16" t="str">
        <f t="shared" si="8"/>
        <v>猛火のヘルハウンド</v>
      </c>
      <c r="T16" t="s">
        <v>12</v>
      </c>
      <c r="U16" t="s">
        <v>11</v>
      </c>
      <c r="V16" s="6"/>
      <c r="Y16" s="11" t="s">
        <v>1534</v>
      </c>
      <c r="Z16" t="str">
        <f t="shared" si="9"/>
        <v>バーサーカー</v>
      </c>
      <c r="AA16" t="str">
        <f t="shared" si="10"/>
        <v/>
      </c>
      <c r="AB16" t="str">
        <f t="shared" si="12"/>
        <v/>
      </c>
      <c r="AC16" t="str">
        <f t="shared" si="11"/>
        <v/>
      </c>
      <c r="AD16" t="b">
        <f t="shared" si="1"/>
        <v>0</v>
      </c>
      <c r="AE16" s="3">
        <v>204</v>
      </c>
      <c r="AF16" s="2" t="s">
        <v>152</v>
      </c>
      <c r="AG16" s="2" t="s">
        <v>1539</v>
      </c>
      <c r="AH16" s="2" t="s">
        <v>272</v>
      </c>
      <c r="AI16" s="2">
        <v>10</v>
      </c>
      <c r="AJ16" s="2" t="s">
        <v>1538</v>
      </c>
      <c r="AK16" s="2" t="s">
        <v>1537</v>
      </c>
      <c r="AL16" s="2" t="s">
        <v>4</v>
      </c>
      <c r="AM16" s="2" t="s">
        <v>430</v>
      </c>
      <c r="AN16" s="2" t="s">
        <v>1536</v>
      </c>
      <c r="AO16" s="2"/>
      <c r="AP16" s="2" t="s">
        <v>1506</v>
      </c>
      <c r="AQ16" s="2" t="s">
        <v>1535</v>
      </c>
      <c r="AR16" s="2"/>
      <c r="AS16" s="2"/>
      <c r="AT16" s="2">
        <v>4</v>
      </c>
      <c r="AU16" s="2">
        <v>3</v>
      </c>
      <c r="AV16" s="15" t="s">
        <v>1534</v>
      </c>
    </row>
    <row r="17" spans="1:48" x14ac:dyDescent="0.4">
      <c r="A17" t="str">
        <f t="shared" si="0"/>
        <v>|ORI|赤白|19|4/4|《[[イロアスの勇者]]》|</v>
      </c>
      <c r="B17" t="s">
        <v>16</v>
      </c>
      <c r="C17" t="str">
        <f t="shared" si="2"/>
        <v>ORI</v>
      </c>
      <c r="D17">
        <f>IF(AF17="","",VLOOKUP(C17,[1]tnpl!$Z$1:$AA$11,2,TRUE))</f>
        <v>1</v>
      </c>
      <c r="E17" t="s">
        <v>16</v>
      </c>
      <c r="F17" t="str">
        <f t="shared" si="3"/>
        <v>赤白</v>
      </c>
      <c r="G17">
        <f>IF(AG17="","",VLOOKUP(F17,[1]tnpl!$X$1:$Y$16,2,TRUE))</f>
        <v>14</v>
      </c>
      <c r="H17" t="s">
        <v>16</v>
      </c>
      <c r="I17">
        <f t="shared" si="4"/>
        <v>19</v>
      </c>
      <c r="J17" t="s">
        <v>16</v>
      </c>
      <c r="K17">
        <f t="shared" si="5"/>
        <v>4</v>
      </c>
      <c r="L17">
        <f t="shared" si="6"/>
        <v>4</v>
      </c>
      <c r="M17" t="str">
        <f t="shared" si="7"/>
        <v>4/4</v>
      </c>
      <c r="P17" t="s">
        <v>11</v>
      </c>
      <c r="Q17" t="s">
        <v>32</v>
      </c>
      <c r="R17" t="str">
        <f t="shared" si="8"/>
        <v>イロアスの勇者</v>
      </c>
      <c r="T17" t="s">
        <v>12</v>
      </c>
      <c r="U17" t="s">
        <v>11</v>
      </c>
      <c r="V17" s="6"/>
      <c r="Y17" s="11" t="s">
        <v>1531</v>
      </c>
      <c r="Z17" t="str">
        <f t="shared" si="9"/>
        <v>バーサーカー</v>
      </c>
      <c r="AA17" t="str">
        <f t="shared" si="10"/>
        <v/>
      </c>
      <c r="AB17" t="str">
        <f t="shared" si="12"/>
        <v/>
      </c>
      <c r="AC17" t="str">
        <f t="shared" si="11"/>
        <v/>
      </c>
      <c r="AD17" t="b">
        <f t="shared" si="1"/>
        <v>0</v>
      </c>
      <c r="AE17" s="3">
        <v>208</v>
      </c>
      <c r="AF17" s="2" t="s">
        <v>152</v>
      </c>
      <c r="AG17" s="2" t="s">
        <v>33</v>
      </c>
      <c r="AH17" s="2" t="s">
        <v>272</v>
      </c>
      <c r="AI17" s="2">
        <v>19</v>
      </c>
      <c r="AJ17" s="2" t="s">
        <v>1533</v>
      </c>
      <c r="AK17" s="2" t="s">
        <v>1532</v>
      </c>
      <c r="AL17" s="2" t="s">
        <v>4</v>
      </c>
      <c r="AM17" s="2" t="s">
        <v>371</v>
      </c>
      <c r="AN17" s="2" t="s">
        <v>396</v>
      </c>
      <c r="AO17" s="2"/>
      <c r="AP17" s="2" t="s">
        <v>1531</v>
      </c>
      <c r="AQ17" s="2"/>
      <c r="AR17" s="2"/>
      <c r="AS17" s="2"/>
      <c r="AT17" s="2">
        <v>4</v>
      </c>
      <c r="AU17" s="2">
        <v>4</v>
      </c>
      <c r="AV17" s="15" t="s">
        <v>1531</v>
      </c>
    </row>
    <row r="18" spans="1:48" x14ac:dyDescent="0.4">
      <c r="V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x14ac:dyDescent="0.4">
      <c r="A19" t="s">
        <v>149</v>
      </c>
    </row>
    <row r="20" spans="1:48" x14ac:dyDescent="0.4">
      <c r="A20" t="str">
        <f>B20&amp;C20&amp;E20&amp;F20&amp;H20&amp;I20&amp;J20&amp;M20&amp;O20&amp;P20&amp;Q20&amp;R20&amp;S20&amp;T20&amp;U20&amp;V20&amp;W20&amp;X20</f>
        <v>|LEFT:50|LEFT:50|LEFT:50|LEFT:50|LEFT:500|c</v>
      </c>
      <c r="B20" t="s">
        <v>16</v>
      </c>
      <c r="C20" t="s">
        <v>28</v>
      </c>
      <c r="E20" t="s">
        <v>16</v>
      </c>
      <c r="F20" t="s">
        <v>28</v>
      </c>
      <c r="H20" t="s">
        <v>16</v>
      </c>
      <c r="I20" t="s">
        <v>28</v>
      </c>
      <c r="J20" t="s">
        <v>16</v>
      </c>
      <c r="M20" t="s">
        <v>28</v>
      </c>
      <c r="P20" t="s">
        <v>11</v>
      </c>
      <c r="R20" t="s">
        <v>26</v>
      </c>
      <c r="U20" t="s">
        <v>11</v>
      </c>
      <c r="V20" t="s">
        <v>25</v>
      </c>
    </row>
    <row r="21" spans="1:48" x14ac:dyDescent="0.4">
      <c r="A21" t="str">
        <f>B21&amp;C21&amp;E21&amp;F21&amp;H21&amp;I21&amp;J21&amp;M21&amp;O21&amp;P21&amp;Q21&amp;R21&amp;S21&amp;T21&amp;U21&amp;V21&amp;W21&amp;X21</f>
        <v>|セット|色|コスト|P/T|カード名|</v>
      </c>
      <c r="B21" t="s">
        <v>16</v>
      </c>
      <c r="C21" t="s">
        <v>24</v>
      </c>
      <c r="E21" t="s">
        <v>16</v>
      </c>
      <c r="F21" t="s">
        <v>23</v>
      </c>
      <c r="H21" t="s">
        <v>16</v>
      </c>
      <c r="I21" t="s">
        <v>22</v>
      </c>
      <c r="J21" t="s">
        <v>16</v>
      </c>
      <c r="K21" t="s">
        <v>21</v>
      </c>
      <c r="L21" t="s">
        <v>20</v>
      </c>
      <c r="M21" t="str">
        <f>K21&amp;"/"&amp;L21</f>
        <v>P/T</v>
      </c>
      <c r="P21" t="s">
        <v>11</v>
      </c>
      <c r="R21" t="s">
        <v>18</v>
      </c>
      <c r="U21" t="s">
        <v>11</v>
      </c>
      <c r="AD21" t="b">
        <f>OR(AB21="与える",AC21="得る")</f>
        <v>0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4">
      <c r="A22" t="str">
        <f>B22&amp;C22&amp;E22&amp;F22&amp;H22&amp;I22&amp;J22&amp;M22&amp;O22&amp;P22&amp;Q22&amp;R22&amp;S22&amp;T22&amp;U22&amp;V22&amp;W22&amp;X22</f>
        <v>|BFZ|無色|19|10/8|《[[軍団を破壊するもの]]》|</v>
      </c>
      <c r="B22" t="s">
        <v>16</v>
      </c>
      <c r="C22" t="str">
        <f>AF22</f>
        <v>BFZ</v>
      </c>
      <c r="D22">
        <f>IF(AF22="","",VLOOKUP(C22,[1]tnpl!$Z$1:$AA$11,2,TRUE))</f>
        <v>2</v>
      </c>
      <c r="E22" t="s">
        <v>16</v>
      </c>
      <c r="F22" t="str">
        <f>AG22</f>
        <v>無色</v>
      </c>
      <c r="G22">
        <f>IF(AG22="","",VLOOKUP(F22,[1]tnpl!$X$1:$Y$16,2,TRUE))</f>
        <v>16</v>
      </c>
      <c r="H22" t="s">
        <v>16</v>
      </c>
      <c r="I22">
        <f>AI22</f>
        <v>19</v>
      </c>
      <c r="J22" t="s">
        <v>16</v>
      </c>
      <c r="K22">
        <f t="shared" ref="K22:L24" si="13">AT22</f>
        <v>10</v>
      </c>
      <c r="L22">
        <f t="shared" si="13"/>
        <v>8</v>
      </c>
      <c r="M22" t="str">
        <f>IF(AL22="クリーチャー",K22&amp;"/"&amp;L22,"")</f>
        <v>10/8</v>
      </c>
      <c r="P22" t="s">
        <v>11</v>
      </c>
      <c r="Q22" t="s">
        <v>32</v>
      </c>
      <c r="R22" t="str">
        <f>AJ22</f>
        <v>軍団を破壊するもの</v>
      </c>
      <c r="T22" t="s">
        <v>12</v>
      </c>
      <c r="U22" t="s">
        <v>11</v>
      </c>
      <c r="V22" s="6"/>
      <c r="Y22" s="11" t="s">
        <v>1506</v>
      </c>
      <c r="Z22" t="str">
        <f>IF(SEARCH(LEFT($C$3,1),Y22,1)&lt;10,$C$3,"")</f>
        <v>バーサーカー</v>
      </c>
      <c r="AA22" t="str">
        <f>IF(ISERR(SEARCH("召",Y22,1)),"","召喚")</f>
        <v/>
      </c>
      <c r="AB22" t="str">
        <f>IF(ISERR(SEARCH("与",Y22,1)),"","与える")</f>
        <v/>
      </c>
      <c r="AC22" t="str">
        <f>IF(ISERR(SEARCH("得",Y22,1)),"","得る")</f>
        <v/>
      </c>
      <c r="AD22" t="b">
        <f>OR(AB22="与える",AC22="得る")</f>
        <v>0</v>
      </c>
      <c r="AE22" s="3">
        <v>456</v>
      </c>
      <c r="AF22" s="2" t="s">
        <v>123</v>
      </c>
      <c r="AG22" s="2" t="s">
        <v>50</v>
      </c>
      <c r="AH22" s="2" t="s">
        <v>272</v>
      </c>
      <c r="AI22" s="2">
        <v>19</v>
      </c>
      <c r="AJ22" s="2" t="s">
        <v>1530</v>
      </c>
      <c r="AK22" s="2" t="s">
        <v>1529</v>
      </c>
      <c r="AL22" s="2" t="s">
        <v>4</v>
      </c>
      <c r="AM22" s="2" t="s">
        <v>404</v>
      </c>
      <c r="AN22" s="2"/>
      <c r="AO22" s="2"/>
      <c r="AP22" s="2" t="s">
        <v>1506</v>
      </c>
      <c r="AQ22" s="2"/>
      <c r="AR22" s="2"/>
      <c r="AS22" s="2"/>
      <c r="AT22" s="2">
        <v>10</v>
      </c>
      <c r="AU22" s="2">
        <v>8</v>
      </c>
      <c r="AV22" s="15" t="s">
        <v>1506</v>
      </c>
    </row>
    <row r="23" spans="1:48" x14ac:dyDescent="0.4">
      <c r="A23" t="str">
        <f>B23&amp;C23&amp;E23&amp;F23&amp;H23&amp;I23&amp;J23&amp;M23&amp;O23&amp;P23&amp;Q23&amp;R23&amp;S23&amp;T23&amp;U23&amp;V23&amp;W23&amp;X23</f>
        <v>|OGW|緑|25|5/7|《[[世界を壊すもの]]》|</v>
      </c>
      <c r="B23" t="s">
        <v>16</v>
      </c>
      <c r="C23" t="str">
        <f>AF23</f>
        <v>OGW</v>
      </c>
      <c r="D23">
        <f>IF(AF23="","",VLOOKUP(C23,[1]tnpl!$Z$1:$AA$11,2,TRUE))</f>
        <v>3</v>
      </c>
      <c r="E23" t="s">
        <v>16</v>
      </c>
      <c r="F23" t="str">
        <f>AG23</f>
        <v>緑</v>
      </c>
      <c r="G23">
        <f>IF(AG23="","",VLOOKUP(F23,[1]tnpl!$X$1:$Y$16,2,TRUE))</f>
        <v>5</v>
      </c>
      <c r="H23" t="s">
        <v>16</v>
      </c>
      <c r="I23">
        <f>AI23</f>
        <v>25</v>
      </c>
      <c r="J23" t="s">
        <v>16</v>
      </c>
      <c r="K23">
        <f t="shared" si="13"/>
        <v>5</v>
      </c>
      <c r="L23">
        <f t="shared" si="13"/>
        <v>7</v>
      </c>
      <c r="M23" t="str">
        <f>IF(AL23="クリーチャー",K23&amp;"/"&amp;L23,"")</f>
        <v>5/7</v>
      </c>
      <c r="P23" t="s">
        <v>11</v>
      </c>
      <c r="Q23" t="s">
        <v>32</v>
      </c>
      <c r="R23" t="str">
        <f>AJ23</f>
        <v>世界を壊すもの</v>
      </c>
      <c r="T23" t="s">
        <v>12</v>
      </c>
      <c r="U23" t="s">
        <v>11</v>
      </c>
      <c r="V23" s="6"/>
      <c r="Y23" s="11" t="s">
        <v>247</v>
      </c>
      <c r="Z23" t="str">
        <f>IF(SEARCH(LEFT($C$3,1),Y23,1)&lt;10,$C$3,"")</f>
        <v>バーサーカー</v>
      </c>
      <c r="AA23" t="str">
        <f>IF(ISERR(SEARCH("召",Y23,1)),"","召喚")</f>
        <v/>
      </c>
      <c r="AB23" t="str">
        <f>IF(ISERR(SEARCH("与",Y23,1)),"","与える")</f>
        <v/>
      </c>
      <c r="AC23" t="str">
        <f>IF(ISERR(SEARCH("得",Y23,1)),"","得る")</f>
        <v/>
      </c>
      <c r="AD23" t="b">
        <f>OR(AB23="与える",AC23="得る")</f>
        <v>0</v>
      </c>
      <c r="AE23" s="3">
        <v>517</v>
      </c>
      <c r="AF23" s="2" t="s">
        <v>119</v>
      </c>
      <c r="AG23" s="2" t="s">
        <v>58</v>
      </c>
      <c r="AH23" s="2" t="s">
        <v>280</v>
      </c>
      <c r="AI23" s="2">
        <v>25</v>
      </c>
      <c r="AJ23" s="2" t="s">
        <v>248</v>
      </c>
      <c r="AK23" s="2" t="s">
        <v>1528</v>
      </c>
      <c r="AL23" s="2" t="s">
        <v>4</v>
      </c>
      <c r="AM23" s="2" t="s">
        <v>404</v>
      </c>
      <c r="AN23" s="2"/>
      <c r="AO23" s="2"/>
      <c r="AP23" s="2" t="s">
        <v>1527</v>
      </c>
      <c r="AQ23" s="2" t="s">
        <v>1526</v>
      </c>
      <c r="AR23" s="2" t="s">
        <v>1525</v>
      </c>
      <c r="AS23" s="2"/>
      <c r="AT23" s="2">
        <v>5</v>
      </c>
      <c r="AU23" s="2">
        <v>7</v>
      </c>
      <c r="AV23" s="15" t="s">
        <v>247</v>
      </c>
    </row>
    <row r="24" spans="1:48" x14ac:dyDescent="0.4">
      <c r="A24" t="str">
        <f>B24&amp;C24&amp;E24&amp;F24&amp;H24&amp;I24&amp;J24&amp;M24&amp;O24&amp;P24&amp;Q24&amp;R24&amp;S24&amp;T24&amp;U24&amp;V24&amp;W24&amp;X24</f>
        <v>|OGW|無色|20|5/5|《[[現実を砕くもの]]》|</v>
      </c>
      <c r="B24" t="s">
        <v>16</v>
      </c>
      <c r="C24" t="str">
        <f>AF24</f>
        <v>OGW</v>
      </c>
      <c r="D24">
        <f>IF(AF24="","",VLOOKUP(C24,[1]tnpl!$Z$1:$AA$11,2,TRUE))</f>
        <v>3</v>
      </c>
      <c r="E24" t="s">
        <v>16</v>
      </c>
      <c r="F24" t="str">
        <f>AG24</f>
        <v>無色</v>
      </c>
      <c r="G24">
        <f>IF(AG24="","",VLOOKUP(F24,[1]tnpl!$X$1:$Y$16,2,TRUE))</f>
        <v>16</v>
      </c>
      <c r="H24" t="s">
        <v>16</v>
      </c>
      <c r="I24">
        <f>AI24</f>
        <v>20</v>
      </c>
      <c r="J24" t="s">
        <v>16</v>
      </c>
      <c r="K24">
        <f t="shared" si="13"/>
        <v>5</v>
      </c>
      <c r="L24">
        <f t="shared" si="13"/>
        <v>5</v>
      </c>
      <c r="M24" t="str">
        <f>IF(AL24="クリーチャー",K24&amp;"/"&amp;L24,"")</f>
        <v>5/5</v>
      </c>
      <c r="P24" t="s">
        <v>11</v>
      </c>
      <c r="Q24" t="s">
        <v>32</v>
      </c>
      <c r="R24" t="str">
        <f>AJ24</f>
        <v>現実を砕くもの</v>
      </c>
      <c r="T24" t="s">
        <v>12</v>
      </c>
      <c r="U24" t="s">
        <v>11</v>
      </c>
      <c r="V24" s="6"/>
      <c r="Y24" s="11" t="s">
        <v>1520</v>
      </c>
      <c r="Z24" t="str">
        <f>IF(SEARCH(LEFT($C$3,1),Y24,1)&lt;10,$C$3,"")</f>
        <v>バーサーカー</v>
      </c>
      <c r="AA24" t="str">
        <f>IF(ISERR(SEARCH("召",Y24,1)),"","召喚")</f>
        <v/>
      </c>
      <c r="AB24" t="str">
        <f>IF(ISERR(SEARCH("与",Y24,1)),"","与える")</f>
        <v/>
      </c>
      <c r="AC24" t="str">
        <f>IF(ISERR(SEARCH("得",Y24,1)),"","得る")</f>
        <v/>
      </c>
      <c r="AD24" t="b">
        <f>OR(AB24="与える",AC24="得る")</f>
        <v>0</v>
      </c>
      <c r="AE24" s="3">
        <v>534</v>
      </c>
      <c r="AF24" s="2" t="s">
        <v>119</v>
      </c>
      <c r="AG24" s="2" t="s">
        <v>50</v>
      </c>
      <c r="AH24" s="2" t="s">
        <v>7</v>
      </c>
      <c r="AI24" s="2">
        <v>20</v>
      </c>
      <c r="AJ24" s="2" t="s">
        <v>1524</v>
      </c>
      <c r="AK24" s="2" t="s">
        <v>1523</v>
      </c>
      <c r="AL24" s="2" t="s">
        <v>4</v>
      </c>
      <c r="AM24" s="2" t="s">
        <v>404</v>
      </c>
      <c r="AN24" s="2"/>
      <c r="AO24" s="2"/>
      <c r="AP24" s="2" t="s">
        <v>1522</v>
      </c>
      <c r="AQ24" s="2" t="s">
        <v>1521</v>
      </c>
      <c r="AR24" s="2"/>
      <c r="AS24" s="2"/>
      <c r="AT24" s="2">
        <v>5</v>
      </c>
      <c r="AU24" s="2">
        <v>5</v>
      </c>
      <c r="AV24" s="15" t="s">
        <v>1520</v>
      </c>
    </row>
    <row r="25" spans="1:48" x14ac:dyDescent="0.4">
      <c r="V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spans="1:48" x14ac:dyDescent="0.4">
      <c r="A26" t="s">
        <v>116</v>
      </c>
    </row>
    <row r="27" spans="1:48" x14ac:dyDescent="0.4">
      <c r="A27" t="str">
        <f>B27&amp;C27&amp;E27&amp;F27&amp;H27&amp;I27&amp;J27&amp;M27&amp;O27&amp;P27&amp;Q27&amp;R27&amp;S27&amp;T27&amp;U27&amp;V27&amp;W27&amp;X27</f>
        <v>|LEFT:50|LEFT:50|LEFT:50|LEFT:50|LEFT:500|c</v>
      </c>
      <c r="B27" t="s">
        <v>16</v>
      </c>
      <c r="C27" t="s">
        <v>28</v>
      </c>
      <c r="E27" t="s">
        <v>16</v>
      </c>
      <c r="F27" t="s">
        <v>28</v>
      </c>
      <c r="H27" t="s">
        <v>16</v>
      </c>
      <c r="I27" t="s">
        <v>28</v>
      </c>
      <c r="J27" t="s">
        <v>16</v>
      </c>
      <c r="M27" t="s">
        <v>28</v>
      </c>
      <c r="P27" t="s">
        <v>11</v>
      </c>
      <c r="R27" t="s">
        <v>26</v>
      </c>
      <c r="U27" t="s">
        <v>11</v>
      </c>
      <c r="V27" t="s">
        <v>25</v>
      </c>
    </row>
    <row r="28" spans="1:48" x14ac:dyDescent="0.4">
      <c r="A28" t="str">
        <f>B28&amp;C28&amp;E28&amp;F28&amp;H28&amp;I28&amp;J28&amp;M28&amp;O28&amp;P28&amp;Q28&amp;R28&amp;S28&amp;T28&amp;U28&amp;V28&amp;W28&amp;X28</f>
        <v>|セット|色|コスト|P/T|カード名|</v>
      </c>
      <c r="B28" t="s">
        <v>16</v>
      </c>
      <c r="C28" t="s">
        <v>24</v>
      </c>
      <c r="E28" t="s">
        <v>16</v>
      </c>
      <c r="F28" t="s">
        <v>23</v>
      </c>
      <c r="H28" t="s">
        <v>16</v>
      </c>
      <c r="I28" t="s">
        <v>22</v>
      </c>
      <c r="J28" t="s">
        <v>16</v>
      </c>
      <c r="K28" t="s">
        <v>21</v>
      </c>
      <c r="L28" t="s">
        <v>20</v>
      </c>
      <c r="M28" t="str">
        <f>K28&amp;"/"&amp;L28</f>
        <v>P/T</v>
      </c>
      <c r="P28" t="s">
        <v>11</v>
      </c>
      <c r="R28" t="s">
        <v>18</v>
      </c>
      <c r="U28" t="s">
        <v>11</v>
      </c>
      <c r="AD28" t="b">
        <f>OR(AB28="与える",AC28="得る")</f>
        <v>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x14ac:dyDescent="0.4">
      <c r="A29" t="str">
        <f>B29&amp;C29&amp;E29&amp;F29&amp;H29&amp;I29&amp;J29&amp;M29&amp;O29&amp;P29&amp;Q29&amp;R29&amp;S29&amp;T29&amp;U29&amp;V29&amp;W29&amp;X29</f>
        <v>|SOI|黒|1|4/3|《[[夜陰の後継者]]》|</v>
      </c>
      <c r="B29" t="s">
        <v>16</v>
      </c>
      <c r="C29" t="str">
        <f>AF29</f>
        <v>SOI</v>
      </c>
      <c r="D29">
        <f>IF(AF29="","",VLOOKUP(C29,[1]tnpl!$Z$1:$AA$11,2,TRUE))</f>
        <v>4</v>
      </c>
      <c r="E29" t="s">
        <v>16</v>
      </c>
      <c r="F29" t="str">
        <f>AG29</f>
        <v>黒</v>
      </c>
      <c r="G29">
        <f>IF(AG29="","",VLOOKUP(F29,[1]tnpl!$X$1:$Y$16,2,TRUE))</f>
        <v>3</v>
      </c>
      <c r="H29" t="s">
        <v>16</v>
      </c>
      <c r="I29">
        <f>AI29</f>
        <v>1</v>
      </c>
      <c r="J29" t="s">
        <v>16</v>
      </c>
      <c r="K29">
        <f t="shared" ref="K29:L31" si="14">AT29</f>
        <v>4</v>
      </c>
      <c r="L29">
        <f t="shared" si="14"/>
        <v>3</v>
      </c>
      <c r="M29" t="str">
        <f>IF(AL29="クリーチャー",K29&amp;"/"&amp;L29,"")</f>
        <v>4/3</v>
      </c>
      <c r="P29" t="s">
        <v>11</v>
      </c>
      <c r="Q29" t="s">
        <v>32</v>
      </c>
      <c r="R29" t="str">
        <f>AJ29</f>
        <v>夜陰の後継者</v>
      </c>
      <c r="T29" t="s">
        <v>12</v>
      </c>
      <c r="U29" t="s">
        <v>11</v>
      </c>
      <c r="V29" s="6"/>
      <c r="Y29" s="11" t="s">
        <v>947</v>
      </c>
      <c r="Z29" t="str">
        <f>IF(SEARCH(LEFT($C$3,1),Y29,1)&lt;10,$C$3,"")</f>
        <v>バーサーカー</v>
      </c>
      <c r="AA29" t="str">
        <f>IF(ISERR(SEARCH("召",Y29,1)),"","召喚")</f>
        <v/>
      </c>
      <c r="AB29" t="str">
        <f>IF(ISERR(SEARCH("与",Y29,1)),"","与える")</f>
        <v/>
      </c>
      <c r="AC29" t="str">
        <f>IF(ISERR(SEARCH("得",Y29,1)),"","得る")</f>
        <v/>
      </c>
      <c r="AD29" t="b">
        <f>OR(AB29="与える",AC29="得る")</f>
        <v>0</v>
      </c>
      <c r="AE29" s="3">
        <v>626</v>
      </c>
      <c r="AF29" s="2" t="s">
        <v>87</v>
      </c>
      <c r="AG29" s="2" t="s">
        <v>40</v>
      </c>
      <c r="AH29" s="2" t="s">
        <v>272</v>
      </c>
      <c r="AI29" s="2">
        <v>1</v>
      </c>
      <c r="AJ29" s="2" t="s">
        <v>1519</v>
      </c>
      <c r="AK29" s="2" t="s">
        <v>948</v>
      </c>
      <c r="AL29" s="2" t="s">
        <v>4</v>
      </c>
      <c r="AM29" s="2" t="s">
        <v>884</v>
      </c>
      <c r="AN29" s="2"/>
      <c r="AO29" s="2"/>
      <c r="AP29" s="2" t="s">
        <v>947</v>
      </c>
      <c r="AQ29" s="2"/>
      <c r="AR29" s="2"/>
      <c r="AS29" s="2"/>
      <c r="AT29" s="2">
        <v>4</v>
      </c>
      <c r="AU29" s="2">
        <v>3</v>
      </c>
      <c r="AV29" s="15" t="s">
        <v>947</v>
      </c>
    </row>
    <row r="30" spans="1:48" x14ac:dyDescent="0.4">
      <c r="A30" t="str">
        <f>B30&amp;C30&amp;E30&amp;F30&amp;H30&amp;I30&amp;J30&amp;M30&amp;O30&amp;P30&amp;Q30&amp;R30&amp;S30&amp;T30&amp;U30&amp;V30&amp;W30&amp;X30</f>
        <v>|SOI|赤|16|3/1|《[[血狂いの吸血鬼]]》|</v>
      </c>
      <c r="B30" t="s">
        <v>16</v>
      </c>
      <c r="C30" t="str">
        <f>AF30</f>
        <v>SOI</v>
      </c>
      <c r="D30">
        <f>IF(AF30="","",VLOOKUP(C30,[1]tnpl!$Z$1:$AA$11,2,TRUE))</f>
        <v>4</v>
      </c>
      <c r="E30" t="s">
        <v>16</v>
      </c>
      <c r="F30" t="str">
        <f>AG30</f>
        <v>赤</v>
      </c>
      <c r="G30">
        <f>IF(AG30="","",VLOOKUP(F30,[1]tnpl!$X$1:$Y$16,2,TRUE))</f>
        <v>4</v>
      </c>
      <c r="H30" t="s">
        <v>16</v>
      </c>
      <c r="I30">
        <f>AI30</f>
        <v>16</v>
      </c>
      <c r="J30" t="s">
        <v>16</v>
      </c>
      <c r="K30">
        <f t="shared" si="14"/>
        <v>3</v>
      </c>
      <c r="L30">
        <f t="shared" si="14"/>
        <v>1</v>
      </c>
      <c r="M30" t="str">
        <f>IF(AL30="クリーチャー",K30&amp;"/"&amp;L30,"")</f>
        <v>3/1</v>
      </c>
      <c r="P30" t="s">
        <v>11</v>
      </c>
      <c r="Q30" t="s">
        <v>32</v>
      </c>
      <c r="R30" t="str">
        <f>AJ30</f>
        <v>血狂いの吸血鬼</v>
      </c>
      <c r="T30" t="s">
        <v>12</v>
      </c>
      <c r="U30" t="s">
        <v>11</v>
      </c>
      <c r="V30" s="6"/>
      <c r="Y30" s="11" t="s">
        <v>1514</v>
      </c>
      <c r="Z30" t="str">
        <f>IF(SEARCH(LEFT($C$3,1),Y30,1)&lt;10,$C$3,"")</f>
        <v>バーサーカー</v>
      </c>
      <c r="AA30" t="str">
        <f>IF(ISERR(SEARCH("召",Y30,1)),"","召喚")</f>
        <v/>
      </c>
      <c r="AC30" t="str">
        <f>IF(ISERR(SEARCH("得",Y30,1)),"","得る")</f>
        <v/>
      </c>
      <c r="AD30" t="b">
        <f>OR(AB30="与える",AC30="得る")</f>
        <v>0</v>
      </c>
      <c r="AE30" s="3">
        <v>643</v>
      </c>
      <c r="AF30" s="2" t="s">
        <v>87</v>
      </c>
      <c r="AG30" s="2" t="s">
        <v>8</v>
      </c>
      <c r="AH30" s="2" t="s">
        <v>276</v>
      </c>
      <c r="AI30" s="2">
        <v>16</v>
      </c>
      <c r="AJ30" s="2" t="s">
        <v>1518</v>
      </c>
      <c r="AK30" s="2" t="s">
        <v>1517</v>
      </c>
      <c r="AL30" s="2" t="s">
        <v>4</v>
      </c>
      <c r="AM30" s="2" t="s">
        <v>884</v>
      </c>
      <c r="AN30" s="2"/>
      <c r="AO30" s="2"/>
      <c r="AP30" s="2" t="s">
        <v>1506</v>
      </c>
      <c r="AQ30" s="2" t="s">
        <v>1516</v>
      </c>
      <c r="AR30" s="2" t="s">
        <v>1515</v>
      </c>
      <c r="AS30" s="2"/>
      <c r="AT30" s="2">
        <v>3</v>
      </c>
      <c r="AU30" s="2">
        <v>1</v>
      </c>
      <c r="AV30" s="15" t="s">
        <v>1514</v>
      </c>
    </row>
    <row r="31" spans="1:48" x14ac:dyDescent="0.4">
      <c r="A31" t="str">
        <f>B31&amp;C31&amp;E31&amp;F31&amp;H31&amp;I31&amp;J31&amp;M31&amp;O31&amp;P31&amp;Q31&amp;R31&amp;S31&amp;T31&amp;U31&amp;V31&amp;W31&amp;X31</f>
        <v>|EMN|赤|10|3/4|《[[怒り刃の吸血鬼]]》|</v>
      </c>
      <c r="B31" t="s">
        <v>16</v>
      </c>
      <c r="C31" t="str">
        <f>AF31</f>
        <v>EMN</v>
      </c>
      <c r="D31">
        <f>IF(AF31="","",VLOOKUP(C31,[1]tnpl!$Z$1:$AA$11,2,TRUE))</f>
        <v>5</v>
      </c>
      <c r="E31" t="s">
        <v>16</v>
      </c>
      <c r="F31" t="str">
        <f>AG31</f>
        <v>赤</v>
      </c>
      <c r="G31">
        <f>IF(AG31="","",VLOOKUP(F31,[1]tnpl!$X$1:$Y$16,2,TRUE))</f>
        <v>4</v>
      </c>
      <c r="H31" t="s">
        <v>16</v>
      </c>
      <c r="I31">
        <f>AI31</f>
        <v>10</v>
      </c>
      <c r="J31" t="s">
        <v>16</v>
      </c>
      <c r="K31">
        <f t="shared" si="14"/>
        <v>3</v>
      </c>
      <c r="L31">
        <f t="shared" si="14"/>
        <v>4</v>
      </c>
      <c r="M31" t="str">
        <f>IF(AL31="クリーチャー",K31&amp;"/"&amp;L31,"")</f>
        <v>3/4</v>
      </c>
      <c r="P31" t="s">
        <v>11</v>
      </c>
      <c r="Q31" t="s">
        <v>32</v>
      </c>
      <c r="R31" t="str">
        <f>AJ31</f>
        <v>怒り刃の吸血鬼</v>
      </c>
      <c r="T31" t="s">
        <v>12</v>
      </c>
      <c r="U31" t="s">
        <v>11</v>
      </c>
      <c r="V31" s="6"/>
      <c r="Y31" s="11" t="s">
        <v>1509</v>
      </c>
      <c r="Z31" t="str">
        <f>IF(SEARCH(LEFT($C$3,1),Y31,1)&lt;10,$C$3,"")</f>
        <v>バーサーカー</v>
      </c>
      <c r="AA31" t="str">
        <f>IF(ISERR(SEARCH("召",Y31,1)),"","召喚")</f>
        <v/>
      </c>
      <c r="AB31" t="str">
        <f>IF(ISERR(SEARCH("与",Y31,1)),"","与える")</f>
        <v/>
      </c>
      <c r="AC31" t="str">
        <f>IF(ISERR(SEARCH("得",Y31,1)),"","得る")</f>
        <v/>
      </c>
      <c r="AD31" t="b">
        <f>OR(AB31="与える",AC31="得る")</f>
        <v>0</v>
      </c>
      <c r="AE31" s="3">
        <v>793</v>
      </c>
      <c r="AF31" s="2" t="s">
        <v>9</v>
      </c>
      <c r="AG31" s="2" t="s">
        <v>8</v>
      </c>
      <c r="AH31" s="2" t="s">
        <v>272</v>
      </c>
      <c r="AI31" s="2">
        <v>10</v>
      </c>
      <c r="AJ31" s="2" t="s">
        <v>1513</v>
      </c>
      <c r="AK31" s="2" t="s">
        <v>1512</v>
      </c>
      <c r="AL31" s="2" t="s">
        <v>4</v>
      </c>
      <c r="AM31" s="2" t="s">
        <v>884</v>
      </c>
      <c r="AN31" s="2" t="s">
        <v>1506</v>
      </c>
      <c r="AO31" s="2"/>
      <c r="AP31" s="2" t="s">
        <v>1511</v>
      </c>
      <c r="AQ31" s="2" t="s">
        <v>1510</v>
      </c>
      <c r="AR31" s="2"/>
      <c r="AS31" s="2"/>
      <c r="AT31" s="2">
        <v>3</v>
      </c>
      <c r="AU31" s="2">
        <v>4</v>
      </c>
      <c r="AV31" s="15" t="s">
        <v>1509</v>
      </c>
    </row>
    <row r="32" spans="1:48" x14ac:dyDescent="0.4">
      <c r="V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8" x14ac:dyDescent="0.4">
      <c r="A33" t="s">
        <v>76</v>
      </c>
    </row>
    <row r="34" spans="1:48" x14ac:dyDescent="0.4">
      <c r="A34" t="str">
        <f>B34&amp;C34&amp;E34&amp;F34&amp;H34&amp;I34&amp;J34&amp;M34&amp;O34&amp;P34&amp;Q34&amp;R34&amp;S34&amp;T34&amp;U34&amp;V34&amp;W34&amp;X34</f>
        <v>|LEFT:50|LEFT:50|LEFT:50|LEFT:50|LEFT:500|c</v>
      </c>
      <c r="B34" t="s">
        <v>16</v>
      </c>
      <c r="C34" t="s">
        <v>28</v>
      </c>
      <c r="E34" t="s">
        <v>16</v>
      </c>
      <c r="F34" t="s">
        <v>28</v>
      </c>
      <c r="H34" t="s">
        <v>16</v>
      </c>
      <c r="I34" t="s">
        <v>28</v>
      </c>
      <c r="J34" t="s">
        <v>16</v>
      </c>
      <c r="M34" t="s">
        <v>28</v>
      </c>
      <c r="P34" t="s">
        <v>11</v>
      </c>
      <c r="R34" t="s">
        <v>26</v>
      </c>
      <c r="U34" t="s">
        <v>11</v>
      </c>
      <c r="V34" t="s">
        <v>25</v>
      </c>
    </row>
    <row r="35" spans="1:48" x14ac:dyDescent="0.4">
      <c r="A35" t="str">
        <f>B35&amp;C35&amp;E35&amp;F35&amp;H35&amp;I35&amp;J35&amp;M35&amp;O35&amp;P35&amp;Q35&amp;R35&amp;S35&amp;T35&amp;U35&amp;V35&amp;W35&amp;X35</f>
        <v>|セット|色|コスト|P/T|カード名|</v>
      </c>
      <c r="B35" t="s">
        <v>16</v>
      </c>
      <c r="C35" t="s">
        <v>24</v>
      </c>
      <c r="E35" t="s">
        <v>16</v>
      </c>
      <c r="F35" t="s">
        <v>23</v>
      </c>
      <c r="H35" t="s">
        <v>16</v>
      </c>
      <c r="I35" t="s">
        <v>22</v>
      </c>
      <c r="J35" t="s">
        <v>16</v>
      </c>
      <c r="K35" t="s">
        <v>21</v>
      </c>
      <c r="L35" t="s">
        <v>20</v>
      </c>
      <c r="M35" t="str">
        <f>K35&amp;"/"&amp;L35</f>
        <v>P/T</v>
      </c>
      <c r="P35" t="s">
        <v>11</v>
      </c>
      <c r="R35" t="s">
        <v>18</v>
      </c>
      <c r="U35" t="s">
        <v>11</v>
      </c>
      <c r="AD35" t="b">
        <f>OR(AB35="与える",AC35="得る")</f>
        <v>0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x14ac:dyDescent="0.4">
      <c r="A36" t="str">
        <f>B36&amp;C36&amp;E36&amp;F36&amp;H36&amp;I36&amp;J36&amp;M36&amp;O36&amp;P36&amp;Q36&amp;R36&amp;S36&amp;T36&amp;U36&amp;V36&amp;W36&amp;X36</f>
        <v>|KLD|無色|20|6/5|《[[屑鉄場のたかり屋]]》|</v>
      </c>
      <c r="B36" t="s">
        <v>16</v>
      </c>
      <c r="C36" t="str">
        <f>AF36</f>
        <v>KLD</v>
      </c>
      <c r="D36">
        <f>IF(AF36="","",VLOOKUP(C36,[1]tnpl!$Z$1:$AA$11,2,TRUE))</f>
        <v>6</v>
      </c>
      <c r="E36" t="s">
        <v>16</v>
      </c>
      <c r="F36" t="str">
        <f>AG36</f>
        <v>無色</v>
      </c>
      <c r="G36">
        <f>IF(AG36="","",VLOOKUP(F36,[1]tnpl!$X$1:$Y$16,2,TRUE))</f>
        <v>16</v>
      </c>
      <c r="H36" t="s">
        <v>16</v>
      </c>
      <c r="I36">
        <f>AI36</f>
        <v>20</v>
      </c>
      <c r="J36" t="s">
        <v>16</v>
      </c>
      <c r="K36">
        <f>AT36</f>
        <v>6</v>
      </c>
      <c r="L36">
        <f>AU36</f>
        <v>5</v>
      </c>
      <c r="M36" t="str">
        <f>IF(AL36="クリーチャー",K36&amp;"/"&amp;L36,"")</f>
        <v>6/5</v>
      </c>
      <c r="P36" t="s">
        <v>11</v>
      </c>
      <c r="Q36" t="s">
        <v>32</v>
      </c>
      <c r="R36" t="str">
        <f>AJ36</f>
        <v>屑鉄場のたかり屋</v>
      </c>
      <c r="T36" t="s">
        <v>12</v>
      </c>
      <c r="U36" t="s">
        <v>11</v>
      </c>
      <c r="V36" s="6"/>
      <c r="Y36" s="11" t="s">
        <v>1504</v>
      </c>
      <c r="Z36" t="str">
        <f>IF(SEARCH(LEFT($C$3,1),Y36,1)&lt;10,$C$3,"")</f>
        <v>バーサーカー</v>
      </c>
      <c r="AA36" t="str">
        <f>IF(ISERR(SEARCH("召",Y36,1)),"","召喚")</f>
        <v/>
      </c>
      <c r="AB36" t="str">
        <f>IF(ISERR(SEARCH("与",Y36,1)),"","与える")</f>
        <v/>
      </c>
      <c r="AC36" t="str">
        <f>IF(ISERR(SEARCH("得",Y36,1)),"","得る")</f>
        <v/>
      </c>
      <c r="AD36" t="b">
        <f>OR(AB36="与える",AC36="得る")</f>
        <v>0</v>
      </c>
      <c r="AE36" s="3">
        <v>1011</v>
      </c>
      <c r="AF36" s="2" t="s">
        <v>51</v>
      </c>
      <c r="AG36" s="2" t="s">
        <v>50</v>
      </c>
      <c r="AH36" s="2" t="s">
        <v>7</v>
      </c>
      <c r="AI36" s="2">
        <v>20</v>
      </c>
      <c r="AJ36" s="2" t="s">
        <v>1508</v>
      </c>
      <c r="AK36" s="2" t="s">
        <v>1507</v>
      </c>
      <c r="AL36" s="2" t="s">
        <v>4</v>
      </c>
      <c r="AM36" s="2" t="s">
        <v>387</v>
      </c>
      <c r="AN36" s="2"/>
      <c r="AO36" s="2"/>
      <c r="AP36" s="2" t="s">
        <v>1506</v>
      </c>
      <c r="AQ36" s="2" t="s">
        <v>1505</v>
      </c>
      <c r="AR36" s="2"/>
      <c r="AS36" s="2"/>
      <c r="AT36" s="2">
        <v>6</v>
      </c>
      <c r="AU36" s="2">
        <v>5</v>
      </c>
      <c r="AV36" s="15" t="s">
        <v>1504</v>
      </c>
    </row>
    <row r="37" spans="1:48" x14ac:dyDescent="0.4">
      <c r="V37" s="6"/>
    </row>
    <row r="38" spans="1:48" x14ac:dyDescent="0.4">
      <c r="V38" s="6"/>
    </row>
    <row r="39" spans="1:48" x14ac:dyDescent="0.4">
      <c r="V39" s="6"/>
    </row>
    <row r="40" spans="1:48" x14ac:dyDescent="0.4">
      <c r="A40" t="s">
        <v>1503</v>
      </c>
      <c r="AC40" t="str">
        <f t="shared" ref="AC40:AC60" si="15">IF(ISERR(SEARCH("得",Y40,1)),"","得る")</f>
        <v/>
      </c>
    </row>
    <row r="41" spans="1:48" x14ac:dyDescent="0.4">
      <c r="A41" t="str">
        <f t="shared" ref="A41:A60" si="16">B41&amp;C41&amp;E41&amp;F41&amp;H41&amp;I41&amp;J41&amp;M41&amp;N41&amp;O41&amp;P41&amp;Q41&amp;R41&amp;S41&amp;T41&amp;U41&amp;V41&amp;W41&amp;X41</f>
        <v>|LEFT:50|LEFT:50|LEFT:50|LEFT:120|LEFT:250|LEFT:250|c</v>
      </c>
      <c r="B41" t="s">
        <v>16</v>
      </c>
      <c r="C41" t="s">
        <v>28</v>
      </c>
      <c r="E41" t="s">
        <v>16</v>
      </c>
      <c r="F41" t="s">
        <v>28</v>
      </c>
      <c r="H41" t="s">
        <v>16</v>
      </c>
      <c r="I41" t="s">
        <v>28</v>
      </c>
      <c r="J41" t="s">
        <v>16</v>
      </c>
      <c r="M41" t="s">
        <v>1202</v>
      </c>
      <c r="N41" t="s">
        <v>11</v>
      </c>
      <c r="O41" t="s">
        <v>27</v>
      </c>
      <c r="P41" t="s">
        <v>11</v>
      </c>
      <c r="R41" t="s">
        <v>27</v>
      </c>
      <c r="U41" t="s">
        <v>11</v>
      </c>
      <c r="V41" t="s">
        <v>25</v>
      </c>
      <c r="AC41" t="str">
        <f t="shared" si="15"/>
        <v/>
      </c>
    </row>
    <row r="42" spans="1:48" x14ac:dyDescent="0.4">
      <c r="A42" t="str">
        <f t="shared" si="16"/>
        <v>|セット|色|コスト|P/T|能力|カード名|</v>
      </c>
      <c r="B42" t="s">
        <v>16</v>
      </c>
      <c r="C42" t="s">
        <v>24</v>
      </c>
      <c r="E42" t="s">
        <v>16</v>
      </c>
      <c r="F42" t="s">
        <v>23</v>
      </c>
      <c r="H42" t="s">
        <v>16</v>
      </c>
      <c r="I42" t="s">
        <v>22</v>
      </c>
      <c r="J42" t="s">
        <v>16</v>
      </c>
      <c r="K42" t="s">
        <v>21</v>
      </c>
      <c r="L42" t="s">
        <v>20</v>
      </c>
      <c r="M42" t="str">
        <f>K42&amp;"/"&amp;L42</f>
        <v>P/T</v>
      </c>
      <c r="N42" t="s">
        <v>11</v>
      </c>
      <c r="O42" t="s">
        <v>19</v>
      </c>
      <c r="P42" t="s">
        <v>11</v>
      </c>
      <c r="R42" t="s">
        <v>18</v>
      </c>
      <c r="U42" t="s">
        <v>11</v>
      </c>
      <c r="AC42" t="str">
        <f t="shared" si="15"/>
        <v/>
      </c>
    </row>
    <row r="43" spans="1:48" x14ac:dyDescent="0.4">
      <c r="A43" t="str">
        <f t="shared" si="16"/>
        <v>|ORI|赤|10|1/2|自分のみ&amp;br;攻撃時：永続|《[[ゴブリンの群衆追い]]》|</v>
      </c>
      <c r="B43" t="s">
        <v>16</v>
      </c>
      <c r="C43" t="str">
        <f t="shared" ref="C43:C60" si="17">AF43</f>
        <v>ORI</v>
      </c>
      <c r="D43">
        <f>IF(AF43="","",VLOOKUP(C43,[1]tnpl!$Z$1:$AA$11,2,TRUE))</f>
        <v>1</v>
      </c>
      <c r="E43" t="s">
        <v>16</v>
      </c>
      <c r="F43" t="str">
        <f t="shared" ref="F43:F60" si="18">AG43</f>
        <v>赤</v>
      </c>
      <c r="G43">
        <f>IF(AG43="","",VLOOKUP(F43,[1]tnpl!$X$1:$Y$16,2,TRUE))</f>
        <v>4</v>
      </c>
      <c r="H43" t="s">
        <v>16</v>
      </c>
      <c r="I43">
        <f t="shared" ref="I43:I60" si="19">AI43</f>
        <v>10</v>
      </c>
      <c r="J43" t="s">
        <v>16</v>
      </c>
      <c r="K43">
        <f t="shared" ref="K43:K60" si="20">AT43</f>
        <v>1</v>
      </c>
      <c r="L43">
        <f t="shared" ref="L43:L60" si="21">AU43</f>
        <v>2</v>
      </c>
      <c r="M43" t="str">
        <f t="shared" ref="M43:M60" si="22">IF(AL43="クリーチャー",K43&amp;"/"&amp;L43,"")</f>
        <v>1/2</v>
      </c>
      <c r="N43" t="s">
        <v>11</v>
      </c>
      <c r="O43" t="s">
        <v>632</v>
      </c>
      <c r="P43" t="s">
        <v>201</v>
      </c>
      <c r="Q43" t="s">
        <v>1502</v>
      </c>
      <c r="R43" t="s">
        <v>11</v>
      </c>
      <c r="S43" t="s">
        <v>13</v>
      </c>
      <c r="T43" t="s">
        <v>1501</v>
      </c>
      <c r="V43" s="6" t="s">
        <v>12</v>
      </c>
      <c r="W43" t="s">
        <v>11</v>
      </c>
      <c r="Y43" s="11" t="s">
        <v>1499</v>
      </c>
      <c r="Z43" t="str">
        <f t="shared" ref="Z43:Z60" si="23">IF(SEARCH(LEFT($C$3,1),Y43,1)&lt;10,$C$3,"")</f>
        <v/>
      </c>
      <c r="AA43" t="str">
        <f t="shared" ref="AA43:AA51" si="24">IF(ISERR(SEARCH("召",Y43,1)),"","召喚")</f>
        <v/>
      </c>
      <c r="AB43" t="str">
        <f t="shared" ref="AB43:AB60" si="25">IF(ISERR(SEARCH("与",Y43,1)),"","与える")</f>
        <v/>
      </c>
      <c r="AC43" t="str">
        <f t="shared" si="15"/>
        <v>得る</v>
      </c>
      <c r="AD43" t="b">
        <f t="shared" ref="AD43:AD60" si="26">OR(AB43="与える",AC43="得る")</f>
        <v>1</v>
      </c>
      <c r="AE43" s="3">
        <v>139</v>
      </c>
      <c r="AF43" s="2" t="s">
        <v>152</v>
      </c>
      <c r="AG43" s="2" t="s">
        <v>8</v>
      </c>
      <c r="AH43" s="2" t="s">
        <v>272</v>
      </c>
      <c r="AI43" s="2">
        <v>10</v>
      </c>
      <c r="AJ43" s="2" t="s">
        <v>1501</v>
      </c>
      <c r="AK43" s="2" t="s">
        <v>1500</v>
      </c>
      <c r="AL43" s="2" t="s">
        <v>4</v>
      </c>
      <c r="AM43" s="2" t="s">
        <v>1283</v>
      </c>
      <c r="AN43" s="2" t="s">
        <v>324</v>
      </c>
      <c r="AO43" s="2"/>
      <c r="AP43" s="2" t="s">
        <v>1499</v>
      </c>
      <c r="AQ43" s="2"/>
      <c r="AR43" s="2"/>
      <c r="AS43" s="2"/>
      <c r="AT43" s="2">
        <v>1</v>
      </c>
      <c r="AU43" s="2">
        <v>2</v>
      </c>
      <c r="AV43" s="15" t="s">
        <v>1499</v>
      </c>
    </row>
    <row r="44" spans="1:48" x14ac:dyDescent="0.4">
      <c r="A44" t="str">
        <f t="shared" si="16"/>
        <v>|ORI|赤|10|4/4|自分のみ&amp;br;果敢時：ターン終了時まで|《[[魔道士輪の暴漢]]》|</v>
      </c>
      <c r="B44" t="s">
        <v>16</v>
      </c>
      <c r="C44" t="str">
        <f t="shared" si="17"/>
        <v>ORI</v>
      </c>
      <c r="D44">
        <f>IF(AF44="","",VLOOKUP(C44,[1]tnpl!$Z$1:$AA$11,2,TRUE))</f>
        <v>1</v>
      </c>
      <c r="E44" t="s">
        <v>16</v>
      </c>
      <c r="F44" t="str">
        <f t="shared" si="18"/>
        <v>赤</v>
      </c>
      <c r="G44">
        <f>IF(AG44="","",VLOOKUP(F44,[1]tnpl!$X$1:$Y$16,2,TRUE))</f>
        <v>4</v>
      </c>
      <c r="H44" t="s">
        <v>16</v>
      </c>
      <c r="I44">
        <f t="shared" si="19"/>
        <v>10</v>
      </c>
      <c r="J44" t="s">
        <v>16</v>
      </c>
      <c r="K44">
        <f t="shared" si="20"/>
        <v>4</v>
      </c>
      <c r="L44">
        <f t="shared" si="21"/>
        <v>4</v>
      </c>
      <c r="M44" t="str">
        <f t="shared" si="22"/>
        <v>4/4</v>
      </c>
      <c r="N44" t="s">
        <v>11</v>
      </c>
      <c r="O44" t="s">
        <v>632</v>
      </c>
      <c r="P44" t="s">
        <v>201</v>
      </c>
      <c r="Q44" t="s">
        <v>1498</v>
      </c>
      <c r="R44" t="s">
        <v>11</v>
      </c>
      <c r="S44" t="s">
        <v>13</v>
      </c>
      <c r="T44" t="s">
        <v>1497</v>
      </c>
      <c r="V44" s="6" t="s">
        <v>12</v>
      </c>
      <c r="W44" t="s">
        <v>11</v>
      </c>
      <c r="Y44" s="11" t="s">
        <v>1495</v>
      </c>
      <c r="Z44" t="str">
        <f t="shared" si="23"/>
        <v/>
      </c>
      <c r="AA44" t="str">
        <f t="shared" si="24"/>
        <v/>
      </c>
      <c r="AB44" t="str">
        <f t="shared" si="25"/>
        <v/>
      </c>
      <c r="AC44" t="str">
        <f t="shared" si="15"/>
        <v>得る</v>
      </c>
      <c r="AD44" t="b">
        <f t="shared" si="26"/>
        <v>1</v>
      </c>
      <c r="AE44" s="3">
        <v>140</v>
      </c>
      <c r="AF44" s="2" t="s">
        <v>152</v>
      </c>
      <c r="AG44" s="2" t="s">
        <v>8</v>
      </c>
      <c r="AH44" s="2" t="s">
        <v>272</v>
      </c>
      <c r="AI44" s="2">
        <v>10</v>
      </c>
      <c r="AJ44" s="2" t="s">
        <v>1497</v>
      </c>
      <c r="AK44" s="2" t="s">
        <v>1496</v>
      </c>
      <c r="AL44" s="2" t="s">
        <v>4</v>
      </c>
      <c r="AM44" s="2" t="s">
        <v>371</v>
      </c>
      <c r="AN44" s="2" t="s">
        <v>324</v>
      </c>
      <c r="AO44" s="2"/>
      <c r="AP44" s="2" t="s">
        <v>1495</v>
      </c>
      <c r="AQ44" s="2"/>
      <c r="AR44" s="2"/>
      <c r="AS44" s="2"/>
      <c r="AT44" s="2">
        <v>4</v>
      </c>
      <c r="AU44" s="2">
        <v>4</v>
      </c>
      <c r="AV44" s="15" t="s">
        <v>1495</v>
      </c>
    </row>
    <row r="45" spans="1:48" x14ac:dyDescent="0.4">
      <c r="A45" t="str">
        <f t="shared" si="16"/>
        <v>|ORI|無色|12|3/4|自分のみ&amp;br;自サポートがボードにある限り|《[[破衝車]]》|</v>
      </c>
      <c r="B45" t="s">
        <v>16</v>
      </c>
      <c r="C45" t="str">
        <f t="shared" si="17"/>
        <v>ORI</v>
      </c>
      <c r="D45">
        <f>IF(AF45="","",VLOOKUP(C45,[1]tnpl!$Z$1:$AA$11,2,TRUE))</f>
        <v>1</v>
      </c>
      <c r="E45" t="s">
        <v>16</v>
      </c>
      <c r="F45" t="str">
        <f t="shared" si="18"/>
        <v>無色</v>
      </c>
      <c r="G45">
        <f>IF(AG45="","",VLOOKUP(F45,[1]tnpl!$X$1:$Y$16,2,TRUE))</f>
        <v>16</v>
      </c>
      <c r="H45" t="s">
        <v>16</v>
      </c>
      <c r="I45">
        <f t="shared" si="19"/>
        <v>12</v>
      </c>
      <c r="J45" t="s">
        <v>16</v>
      </c>
      <c r="K45">
        <f t="shared" si="20"/>
        <v>3</v>
      </c>
      <c r="L45">
        <f t="shared" si="21"/>
        <v>4</v>
      </c>
      <c r="M45" t="str">
        <f t="shared" si="22"/>
        <v>3/4</v>
      </c>
      <c r="N45" t="s">
        <v>11</v>
      </c>
      <c r="O45" t="s">
        <v>632</v>
      </c>
      <c r="P45" t="s">
        <v>201</v>
      </c>
      <c r="Q45" t="s">
        <v>1494</v>
      </c>
      <c r="R45" t="s">
        <v>11</v>
      </c>
      <c r="S45" t="s">
        <v>13</v>
      </c>
      <c r="T45" t="s">
        <v>1493</v>
      </c>
      <c r="V45" s="6" t="s">
        <v>12</v>
      </c>
      <c r="W45" t="s">
        <v>11</v>
      </c>
      <c r="Y45" s="11" t="s">
        <v>1490</v>
      </c>
      <c r="Z45" t="str">
        <f t="shared" si="23"/>
        <v/>
      </c>
      <c r="AA45" t="str">
        <f t="shared" si="24"/>
        <v/>
      </c>
      <c r="AB45" t="str">
        <f t="shared" si="25"/>
        <v/>
      </c>
      <c r="AC45" t="str">
        <f t="shared" si="15"/>
        <v>得る</v>
      </c>
      <c r="AD45" t="b">
        <f t="shared" si="26"/>
        <v>1</v>
      </c>
      <c r="AE45" s="3">
        <v>229</v>
      </c>
      <c r="AF45" s="2" t="s">
        <v>152</v>
      </c>
      <c r="AG45" s="2" t="s">
        <v>50</v>
      </c>
      <c r="AH45" s="2" t="s">
        <v>272</v>
      </c>
      <c r="AI45" s="2">
        <v>12</v>
      </c>
      <c r="AJ45" s="2" t="s">
        <v>1493</v>
      </c>
      <c r="AK45" s="2" t="s">
        <v>1492</v>
      </c>
      <c r="AL45" s="2" t="s">
        <v>4</v>
      </c>
      <c r="AM45" s="2" t="s">
        <v>1491</v>
      </c>
      <c r="AN45" s="2"/>
      <c r="AO45" s="2"/>
      <c r="AP45" s="2" t="s">
        <v>1490</v>
      </c>
      <c r="AQ45" s="2"/>
      <c r="AR45" s="2"/>
      <c r="AS45" s="2"/>
      <c r="AT45" s="2">
        <v>3</v>
      </c>
      <c r="AU45" s="2">
        <v>4</v>
      </c>
      <c r="AV45" s="15" t="s">
        <v>1490</v>
      </c>
    </row>
    <row r="46" spans="1:48" x14ac:dyDescent="0.4">
      <c r="A46" t="str">
        <f t="shared" si="16"/>
        <v>|BFZ|白|18|8/7|各クリーチャー&amp;br;結集：ターン終了時まで|《[[ゴーマ・ファーダの英雄]]》|</v>
      </c>
      <c r="B46" t="s">
        <v>16</v>
      </c>
      <c r="C46" t="str">
        <f t="shared" si="17"/>
        <v>BFZ</v>
      </c>
      <c r="D46">
        <f>IF(AF46="","",VLOOKUP(C46,[1]tnpl!$Z$1:$AA$11,2,TRUE))</f>
        <v>2</v>
      </c>
      <c r="E46" t="s">
        <v>16</v>
      </c>
      <c r="F46" t="str">
        <f t="shared" si="18"/>
        <v>白</v>
      </c>
      <c r="G46">
        <f>IF(AG46="","",VLOOKUP(F46,[1]tnpl!$X$1:$Y$16,2,TRUE))</f>
        <v>1</v>
      </c>
      <c r="H46" t="s">
        <v>16</v>
      </c>
      <c r="I46">
        <f t="shared" si="19"/>
        <v>18</v>
      </c>
      <c r="J46" t="s">
        <v>16</v>
      </c>
      <c r="K46">
        <f t="shared" si="20"/>
        <v>8</v>
      </c>
      <c r="L46">
        <f t="shared" si="21"/>
        <v>7</v>
      </c>
      <c r="M46" t="str">
        <f t="shared" si="22"/>
        <v>8/7</v>
      </c>
      <c r="N46" t="s">
        <v>11</v>
      </c>
      <c r="O46" t="s">
        <v>318</v>
      </c>
      <c r="P46" t="s">
        <v>201</v>
      </c>
      <c r="Q46" t="s">
        <v>1340</v>
      </c>
      <c r="R46" t="s">
        <v>11</v>
      </c>
      <c r="S46" t="s">
        <v>13</v>
      </c>
      <c r="T46" t="s">
        <v>1489</v>
      </c>
      <c r="V46" s="6" t="s">
        <v>12</v>
      </c>
      <c r="W46" t="s">
        <v>11</v>
      </c>
      <c r="Y46" s="11" t="s">
        <v>1487</v>
      </c>
      <c r="Z46" t="str">
        <f t="shared" si="23"/>
        <v/>
      </c>
      <c r="AA46" t="str">
        <f t="shared" si="24"/>
        <v/>
      </c>
      <c r="AB46" t="str">
        <f t="shared" si="25"/>
        <v>与える</v>
      </c>
      <c r="AC46" t="str">
        <f t="shared" si="15"/>
        <v/>
      </c>
      <c r="AD46" t="b">
        <f t="shared" si="26"/>
        <v>1</v>
      </c>
      <c r="AE46" s="3">
        <v>278</v>
      </c>
      <c r="AF46" s="2" t="s">
        <v>123</v>
      </c>
      <c r="AG46" s="2" t="s">
        <v>37</v>
      </c>
      <c r="AH46" s="2" t="s">
        <v>280</v>
      </c>
      <c r="AI46" s="2">
        <v>18</v>
      </c>
      <c r="AJ46" s="2" t="s">
        <v>1489</v>
      </c>
      <c r="AK46" s="2" t="s">
        <v>1488</v>
      </c>
      <c r="AL46" s="2" t="s">
        <v>4</v>
      </c>
      <c r="AM46" s="2" t="s">
        <v>371</v>
      </c>
      <c r="AN46" s="2" t="s">
        <v>450</v>
      </c>
      <c r="AO46" s="2" t="s">
        <v>422</v>
      </c>
      <c r="AP46" s="2" t="s">
        <v>1487</v>
      </c>
      <c r="AQ46" s="2"/>
      <c r="AR46" s="2"/>
      <c r="AS46" s="2"/>
      <c r="AT46" s="2">
        <v>8</v>
      </c>
      <c r="AU46" s="2">
        <v>7</v>
      </c>
      <c r="AV46" s="15" t="s">
        <v>1487</v>
      </c>
    </row>
    <row r="47" spans="1:48" x14ac:dyDescent="0.4">
      <c r="A47" t="str">
        <f t="shared" si="16"/>
        <v>|OGW|白|17|4/4|各クリーチャー&amp;br;このカードがいる限り|《[[岩屋の装備役]]》|</v>
      </c>
      <c r="B47" t="s">
        <v>16</v>
      </c>
      <c r="C47" t="str">
        <f t="shared" si="17"/>
        <v>OGW</v>
      </c>
      <c r="D47">
        <f>IF(AF47="","",VLOOKUP(C47,[1]tnpl!$Z$1:$AA$11,2,TRUE))</f>
        <v>3</v>
      </c>
      <c r="E47" t="s">
        <v>16</v>
      </c>
      <c r="F47" t="str">
        <f t="shared" si="18"/>
        <v>白</v>
      </c>
      <c r="G47">
        <f>IF(AG47="","",VLOOKUP(F47,[1]tnpl!$X$1:$Y$16,2,TRUE))</f>
        <v>1</v>
      </c>
      <c r="H47" t="s">
        <v>16</v>
      </c>
      <c r="I47">
        <f t="shared" si="19"/>
        <v>17</v>
      </c>
      <c r="J47" t="s">
        <v>16</v>
      </c>
      <c r="K47">
        <f t="shared" si="20"/>
        <v>4</v>
      </c>
      <c r="L47">
        <f t="shared" si="21"/>
        <v>4</v>
      </c>
      <c r="M47" t="str">
        <f t="shared" si="22"/>
        <v>4/4</v>
      </c>
      <c r="N47" t="s">
        <v>11</v>
      </c>
      <c r="O47" t="s">
        <v>318</v>
      </c>
      <c r="P47" t="s">
        <v>201</v>
      </c>
      <c r="Q47" t="s">
        <v>1486</v>
      </c>
      <c r="R47" t="s">
        <v>11</v>
      </c>
      <c r="S47" t="s">
        <v>13</v>
      </c>
      <c r="T47" t="s">
        <v>1485</v>
      </c>
      <c r="V47" s="6" t="s">
        <v>12</v>
      </c>
      <c r="W47" t="s">
        <v>11</v>
      </c>
      <c r="Y47" s="11" t="s">
        <v>1481</v>
      </c>
      <c r="Z47" t="str">
        <f t="shared" si="23"/>
        <v/>
      </c>
      <c r="AA47" t="str">
        <f t="shared" si="24"/>
        <v/>
      </c>
      <c r="AB47" t="str">
        <f t="shared" si="25"/>
        <v>与える</v>
      </c>
      <c r="AC47" t="str">
        <f t="shared" si="15"/>
        <v/>
      </c>
      <c r="AD47" t="b">
        <f t="shared" si="26"/>
        <v>1</v>
      </c>
      <c r="AE47" s="3">
        <v>489</v>
      </c>
      <c r="AF47" s="2" t="s">
        <v>119</v>
      </c>
      <c r="AG47" s="2" t="s">
        <v>37</v>
      </c>
      <c r="AH47" s="2" t="s">
        <v>7</v>
      </c>
      <c r="AI47" s="2">
        <v>17</v>
      </c>
      <c r="AJ47" s="2" t="s">
        <v>1485</v>
      </c>
      <c r="AK47" s="2" t="s">
        <v>1484</v>
      </c>
      <c r="AL47" s="2" t="s">
        <v>4</v>
      </c>
      <c r="AM47" s="2" t="s">
        <v>445</v>
      </c>
      <c r="AN47" s="2" t="s">
        <v>791</v>
      </c>
      <c r="AO47" s="2" t="s">
        <v>422</v>
      </c>
      <c r="AP47" s="2" t="s">
        <v>1483</v>
      </c>
      <c r="AQ47" s="2" t="s">
        <v>1482</v>
      </c>
      <c r="AR47" s="2"/>
      <c r="AS47" s="2"/>
      <c r="AT47" s="2">
        <v>4</v>
      </c>
      <c r="AU47" s="2">
        <v>4</v>
      </c>
      <c r="AV47" s="15" t="s">
        <v>1481</v>
      </c>
    </row>
    <row r="48" spans="1:48" x14ac:dyDescent="0.4">
      <c r="A48" t="str">
        <f t="shared" si="16"/>
        <v>|OGW|緑|21|6/6|各クリーチャー&amp;br;CIP:永続|《[[林鹿騎兵隊]]》|</v>
      </c>
      <c r="B48" t="s">
        <v>16</v>
      </c>
      <c r="C48" t="str">
        <f t="shared" si="17"/>
        <v>OGW</v>
      </c>
      <c r="D48">
        <f>IF(AF48="","",VLOOKUP(C48,[1]tnpl!$Z$1:$AA$11,2,TRUE))</f>
        <v>3</v>
      </c>
      <c r="E48" t="s">
        <v>16</v>
      </c>
      <c r="F48" t="str">
        <f t="shared" si="18"/>
        <v>緑</v>
      </c>
      <c r="G48">
        <f>IF(AG48="","",VLOOKUP(F48,[1]tnpl!$X$1:$Y$16,2,TRUE))</f>
        <v>5</v>
      </c>
      <c r="H48" t="s">
        <v>16</v>
      </c>
      <c r="I48">
        <f t="shared" si="19"/>
        <v>21</v>
      </c>
      <c r="J48" t="s">
        <v>16</v>
      </c>
      <c r="K48">
        <f t="shared" si="20"/>
        <v>6</v>
      </c>
      <c r="L48">
        <f t="shared" si="21"/>
        <v>6</v>
      </c>
      <c r="M48" t="str">
        <f t="shared" si="22"/>
        <v>6/6</v>
      </c>
      <c r="N48" t="s">
        <v>11</v>
      </c>
      <c r="O48" t="s">
        <v>318</v>
      </c>
      <c r="P48" t="s">
        <v>201</v>
      </c>
      <c r="Q48" t="s">
        <v>1455</v>
      </c>
      <c r="R48" t="s">
        <v>11</v>
      </c>
      <c r="S48" t="s">
        <v>13</v>
      </c>
      <c r="T48" t="s">
        <v>1480</v>
      </c>
      <c r="V48" s="6" t="s">
        <v>12</v>
      </c>
      <c r="W48" t="s">
        <v>11</v>
      </c>
      <c r="Y48" s="11" t="s">
        <v>1478</v>
      </c>
      <c r="Z48" t="str">
        <f t="shared" si="23"/>
        <v/>
      </c>
      <c r="AA48" t="str">
        <f t="shared" si="24"/>
        <v/>
      </c>
      <c r="AB48" t="str">
        <f t="shared" si="25"/>
        <v/>
      </c>
      <c r="AC48" t="str">
        <f t="shared" si="15"/>
        <v>得る</v>
      </c>
      <c r="AD48" t="b">
        <f t="shared" si="26"/>
        <v>1</v>
      </c>
      <c r="AE48" s="3">
        <v>514</v>
      </c>
      <c r="AF48" s="2" t="s">
        <v>119</v>
      </c>
      <c r="AG48" s="2" t="s">
        <v>58</v>
      </c>
      <c r="AH48" s="2" t="s">
        <v>7</v>
      </c>
      <c r="AI48" s="2">
        <v>21</v>
      </c>
      <c r="AJ48" s="2" t="s">
        <v>1480</v>
      </c>
      <c r="AK48" s="2" t="s">
        <v>1479</v>
      </c>
      <c r="AL48" s="2" t="s">
        <v>4</v>
      </c>
      <c r="AM48" s="2" t="s">
        <v>424</v>
      </c>
      <c r="AN48" s="2" t="s">
        <v>450</v>
      </c>
      <c r="AO48" s="2"/>
      <c r="AP48" s="2" t="s">
        <v>1478</v>
      </c>
      <c r="AQ48" s="2"/>
      <c r="AR48" s="2"/>
      <c r="AS48" s="2"/>
      <c r="AT48" s="2">
        <v>6</v>
      </c>
      <c r="AU48" s="2">
        <v>6</v>
      </c>
      <c r="AV48" s="15" t="s">
        <v>1478</v>
      </c>
    </row>
    <row r="49" spans="1:48" x14ac:dyDescent="0.4">
      <c r="A49" t="str">
        <f t="shared" si="16"/>
        <v>|OGW|赤緑|10|4/4|自分のみ&amp;br;起動：ターン終了時まで|《[[執拗な狩人]]》|</v>
      </c>
      <c r="B49" t="s">
        <v>16</v>
      </c>
      <c r="C49" t="str">
        <f t="shared" si="17"/>
        <v>OGW</v>
      </c>
      <c r="D49">
        <f>IF(AF49="","",VLOOKUP(C49,[1]tnpl!$Z$1:$AA$11,2,TRUE))</f>
        <v>3</v>
      </c>
      <c r="E49" t="s">
        <v>16</v>
      </c>
      <c r="F49" t="str">
        <f t="shared" si="18"/>
        <v>赤緑</v>
      </c>
      <c r="G49">
        <f>IF(AG49="","",VLOOKUP(F49,[1]tnpl!$X$1:$Y$16,2,TRUE))</f>
        <v>9</v>
      </c>
      <c r="H49" t="s">
        <v>16</v>
      </c>
      <c r="I49">
        <f t="shared" si="19"/>
        <v>10</v>
      </c>
      <c r="J49" t="s">
        <v>16</v>
      </c>
      <c r="K49">
        <f t="shared" si="20"/>
        <v>4</v>
      </c>
      <c r="L49">
        <f t="shared" si="21"/>
        <v>4</v>
      </c>
      <c r="M49" t="str">
        <f t="shared" si="22"/>
        <v>4/4</v>
      </c>
      <c r="N49" t="s">
        <v>11</v>
      </c>
      <c r="O49" t="s">
        <v>632</v>
      </c>
      <c r="P49" t="s">
        <v>201</v>
      </c>
      <c r="Q49" t="s">
        <v>1213</v>
      </c>
      <c r="R49" t="s">
        <v>11</v>
      </c>
      <c r="S49" t="s">
        <v>13</v>
      </c>
      <c r="T49" t="s">
        <v>1477</v>
      </c>
      <c r="V49" s="6" t="s">
        <v>12</v>
      </c>
      <c r="W49" t="s">
        <v>11</v>
      </c>
      <c r="Y49" s="11" t="s">
        <v>1475</v>
      </c>
      <c r="Z49" t="str">
        <f t="shared" si="23"/>
        <v/>
      </c>
      <c r="AA49" t="str">
        <f t="shared" si="24"/>
        <v/>
      </c>
      <c r="AB49" t="str">
        <f t="shared" si="25"/>
        <v/>
      </c>
      <c r="AC49" t="str">
        <f t="shared" si="15"/>
        <v>得る</v>
      </c>
      <c r="AD49" t="b">
        <f t="shared" si="26"/>
        <v>1</v>
      </c>
      <c r="AE49" s="3">
        <v>522</v>
      </c>
      <c r="AF49" s="2" t="s">
        <v>119</v>
      </c>
      <c r="AG49" s="2" t="s">
        <v>170</v>
      </c>
      <c r="AH49" s="2" t="s">
        <v>272</v>
      </c>
      <c r="AI49" s="2">
        <v>10</v>
      </c>
      <c r="AJ49" s="2" t="s">
        <v>1477</v>
      </c>
      <c r="AK49" s="2" t="s">
        <v>1476</v>
      </c>
      <c r="AL49" s="2" t="s">
        <v>4</v>
      </c>
      <c r="AM49" s="2" t="s">
        <v>371</v>
      </c>
      <c r="AN49" s="2" t="s">
        <v>324</v>
      </c>
      <c r="AO49" s="2"/>
      <c r="AP49" s="2" t="s">
        <v>1475</v>
      </c>
      <c r="AQ49" s="2"/>
      <c r="AR49" s="2"/>
      <c r="AS49" s="2"/>
      <c r="AT49" s="2">
        <v>4</v>
      </c>
      <c r="AU49" s="2">
        <v>4</v>
      </c>
      <c r="AV49" s="15" t="s">
        <v>1475</v>
      </c>
    </row>
    <row r="50" spans="1:48" x14ac:dyDescent="0.4">
      <c r="A50" t="str">
        <f t="shared" si="16"/>
        <v>|OGW|赤緑|14|6/6|他の各クリーチャー&amp;br;起動：ターン終了時まで|《[[野生生まれのミーナとデーン]]》|</v>
      </c>
      <c r="B50" t="s">
        <v>16</v>
      </c>
      <c r="C50" t="str">
        <f t="shared" si="17"/>
        <v>OGW</v>
      </c>
      <c r="D50">
        <f>IF(AF50="","",VLOOKUP(C50,[1]tnpl!$Z$1:$AA$11,2,TRUE))</f>
        <v>3</v>
      </c>
      <c r="E50" t="s">
        <v>16</v>
      </c>
      <c r="F50" t="str">
        <f t="shared" si="18"/>
        <v>赤緑</v>
      </c>
      <c r="G50">
        <f>IF(AG50="","",VLOOKUP(F50,[1]tnpl!$X$1:$Y$16,2,TRUE))</f>
        <v>9</v>
      </c>
      <c r="H50" t="s">
        <v>16</v>
      </c>
      <c r="I50">
        <f t="shared" si="19"/>
        <v>14</v>
      </c>
      <c r="J50" t="s">
        <v>16</v>
      </c>
      <c r="K50">
        <f t="shared" si="20"/>
        <v>6</v>
      </c>
      <c r="L50">
        <f t="shared" si="21"/>
        <v>6</v>
      </c>
      <c r="M50" t="str">
        <f t="shared" si="22"/>
        <v>6/6</v>
      </c>
      <c r="N50" t="s">
        <v>11</v>
      </c>
      <c r="O50" t="s">
        <v>1474</v>
      </c>
      <c r="P50" t="s">
        <v>201</v>
      </c>
      <c r="Q50" t="s">
        <v>1213</v>
      </c>
      <c r="R50" t="s">
        <v>11</v>
      </c>
      <c r="S50" t="s">
        <v>13</v>
      </c>
      <c r="T50" t="s">
        <v>1473</v>
      </c>
      <c r="V50" s="6" t="s">
        <v>12</v>
      </c>
      <c r="W50" t="s">
        <v>11</v>
      </c>
      <c r="Y50" s="11" t="s">
        <v>1469</v>
      </c>
      <c r="Z50" t="str">
        <f t="shared" si="23"/>
        <v/>
      </c>
      <c r="AA50" t="str">
        <f t="shared" si="24"/>
        <v/>
      </c>
      <c r="AB50" t="str">
        <f t="shared" si="25"/>
        <v/>
      </c>
      <c r="AC50" t="str">
        <f t="shared" si="15"/>
        <v>得る</v>
      </c>
      <c r="AD50" t="b">
        <f t="shared" si="26"/>
        <v>1</v>
      </c>
      <c r="AE50" s="3">
        <v>526</v>
      </c>
      <c r="AF50" s="2" t="s">
        <v>119</v>
      </c>
      <c r="AG50" s="2" t="s">
        <v>170</v>
      </c>
      <c r="AH50" s="2" t="s">
        <v>7</v>
      </c>
      <c r="AI50" s="2">
        <v>14</v>
      </c>
      <c r="AJ50" s="2" t="s">
        <v>1473</v>
      </c>
      <c r="AK50" s="2" t="s">
        <v>1472</v>
      </c>
      <c r="AL50" s="2" t="s">
        <v>4</v>
      </c>
      <c r="AM50" s="2" t="s">
        <v>424</v>
      </c>
      <c r="AN50" s="2" t="s">
        <v>422</v>
      </c>
      <c r="AO50" s="2"/>
      <c r="AP50" s="2" t="s">
        <v>1471</v>
      </c>
      <c r="AQ50" s="2" t="s">
        <v>1470</v>
      </c>
      <c r="AR50" s="2"/>
      <c r="AS50" s="2"/>
      <c r="AT50" s="2">
        <v>6</v>
      </c>
      <c r="AU50" s="2">
        <v>6</v>
      </c>
      <c r="AV50" s="15" t="s">
        <v>1469</v>
      </c>
    </row>
    <row r="51" spans="1:48" x14ac:dyDescent="0.4">
      <c r="A51" t="str">
        <f t="shared" si="16"/>
        <v>|SOI|白|24|8/8|各クリーチャー&amp;br;自戦闘開始時：ターン終了時まで|《[[月皇の司令官、オドリック]]》|</v>
      </c>
      <c r="B51" t="s">
        <v>16</v>
      </c>
      <c r="C51" t="str">
        <f t="shared" si="17"/>
        <v>SOI</v>
      </c>
      <c r="D51">
        <f>IF(AF51="","",VLOOKUP(C51,[1]tnpl!$Z$1:$AA$11,2,TRUE))</f>
        <v>4</v>
      </c>
      <c r="E51" t="s">
        <v>16</v>
      </c>
      <c r="F51" t="str">
        <f t="shared" si="18"/>
        <v>白</v>
      </c>
      <c r="G51">
        <f>IF(AG51="","",VLOOKUP(F51,[1]tnpl!$X$1:$Y$16,2,TRUE))</f>
        <v>1</v>
      </c>
      <c r="H51" t="s">
        <v>16</v>
      </c>
      <c r="I51">
        <f t="shared" si="19"/>
        <v>24</v>
      </c>
      <c r="J51" t="s">
        <v>16</v>
      </c>
      <c r="K51">
        <f t="shared" si="20"/>
        <v>8</v>
      </c>
      <c r="L51">
        <f t="shared" si="21"/>
        <v>8</v>
      </c>
      <c r="M51" t="str">
        <f t="shared" si="22"/>
        <v>8/8</v>
      </c>
      <c r="N51" t="s">
        <v>11</v>
      </c>
      <c r="O51" t="s">
        <v>318</v>
      </c>
      <c r="P51" t="s">
        <v>201</v>
      </c>
      <c r="Q51" t="s">
        <v>666</v>
      </c>
      <c r="R51" t="s">
        <v>11</v>
      </c>
      <c r="S51" t="s">
        <v>13</v>
      </c>
      <c r="T51" t="s">
        <v>214</v>
      </c>
      <c r="V51" s="6" t="s">
        <v>12</v>
      </c>
      <c r="W51" t="s">
        <v>11</v>
      </c>
      <c r="Y51" s="11" t="s">
        <v>213</v>
      </c>
      <c r="Z51" t="str">
        <f t="shared" si="23"/>
        <v/>
      </c>
      <c r="AA51" t="str">
        <f t="shared" si="24"/>
        <v/>
      </c>
      <c r="AB51" t="str">
        <f t="shared" si="25"/>
        <v/>
      </c>
      <c r="AC51" t="str">
        <f t="shared" si="15"/>
        <v>得る</v>
      </c>
      <c r="AD51" t="b">
        <f t="shared" si="26"/>
        <v>1</v>
      </c>
      <c r="AE51" s="3">
        <v>574</v>
      </c>
      <c r="AF51" s="2" t="s">
        <v>87</v>
      </c>
      <c r="AG51" s="2" t="s">
        <v>37</v>
      </c>
      <c r="AH51" s="2" t="s">
        <v>280</v>
      </c>
      <c r="AI51" s="2">
        <v>24</v>
      </c>
      <c r="AJ51" s="2" t="s">
        <v>214</v>
      </c>
      <c r="AK51" s="2" t="s">
        <v>665</v>
      </c>
      <c r="AL51" s="2" t="s">
        <v>4</v>
      </c>
      <c r="AM51" s="2" t="s">
        <v>371</v>
      </c>
      <c r="AN51" s="2" t="s">
        <v>396</v>
      </c>
      <c r="AO51" s="2"/>
      <c r="AP51" s="2" t="s">
        <v>1468</v>
      </c>
      <c r="AQ51" s="2" t="s">
        <v>1467</v>
      </c>
      <c r="AR51" s="2"/>
      <c r="AS51" s="2"/>
      <c r="AT51" s="2">
        <v>8</v>
      </c>
      <c r="AU51" s="2">
        <v>8</v>
      </c>
      <c r="AV51" s="15" t="s">
        <v>213</v>
      </c>
    </row>
    <row r="52" spans="1:48" x14ac:dyDescent="0.4">
      <c r="A52" t="str">
        <f t="shared" si="16"/>
        <v>|SOI|青|12|4/4|最初のゾンビ&amp;br;起動：ターン終了時まで|《[[ドルナウの死体あさり]]》|</v>
      </c>
      <c r="B52" t="s">
        <v>16</v>
      </c>
      <c r="C52" t="str">
        <f t="shared" si="17"/>
        <v>SOI</v>
      </c>
      <c r="D52">
        <f>IF(AF52="","",VLOOKUP(C52,[1]tnpl!$Z$1:$AA$11,2,TRUE))</f>
        <v>4</v>
      </c>
      <c r="E52" t="s">
        <v>16</v>
      </c>
      <c r="F52" t="str">
        <f t="shared" si="18"/>
        <v>青</v>
      </c>
      <c r="G52">
        <f>IF(AG52="","",VLOOKUP(F52,[1]tnpl!$X$1:$Y$16,2,TRUE))</f>
        <v>2</v>
      </c>
      <c r="H52" t="s">
        <v>16</v>
      </c>
      <c r="I52">
        <f t="shared" si="19"/>
        <v>12</v>
      </c>
      <c r="J52" t="s">
        <v>16</v>
      </c>
      <c r="K52">
        <f t="shared" si="20"/>
        <v>4</v>
      </c>
      <c r="L52">
        <f t="shared" si="21"/>
        <v>4</v>
      </c>
      <c r="M52" t="str">
        <f t="shared" si="22"/>
        <v>4/4</v>
      </c>
      <c r="N52" t="s">
        <v>11</v>
      </c>
      <c r="O52" t="s">
        <v>1466</v>
      </c>
      <c r="P52" t="s">
        <v>201</v>
      </c>
      <c r="Q52" t="s">
        <v>1213</v>
      </c>
      <c r="R52" t="s">
        <v>11</v>
      </c>
      <c r="S52" t="s">
        <v>13</v>
      </c>
      <c r="T52" t="s">
        <v>1465</v>
      </c>
      <c r="V52" s="6" t="s">
        <v>12</v>
      </c>
      <c r="W52" t="s">
        <v>11</v>
      </c>
      <c r="Y52" s="11" t="s">
        <v>1461</v>
      </c>
      <c r="Z52" t="str">
        <f t="shared" si="23"/>
        <v/>
      </c>
      <c r="AB52" t="str">
        <f t="shared" si="25"/>
        <v/>
      </c>
      <c r="AC52" t="str">
        <f t="shared" si="15"/>
        <v>得る</v>
      </c>
      <c r="AD52" t="b">
        <f t="shared" si="26"/>
        <v>1</v>
      </c>
      <c r="AE52" s="3">
        <v>593</v>
      </c>
      <c r="AF52" s="2" t="s">
        <v>87</v>
      </c>
      <c r="AG52" s="2" t="s">
        <v>42</v>
      </c>
      <c r="AH52" s="2" t="s">
        <v>272</v>
      </c>
      <c r="AI52" s="2">
        <v>12</v>
      </c>
      <c r="AJ52" s="2" t="s">
        <v>1465</v>
      </c>
      <c r="AK52" s="2" t="s">
        <v>1464</v>
      </c>
      <c r="AL52" s="2" t="s">
        <v>4</v>
      </c>
      <c r="AM52" s="2" t="s">
        <v>910</v>
      </c>
      <c r="AN52" s="2"/>
      <c r="AO52" s="2"/>
      <c r="AP52" s="2" t="s">
        <v>1463</v>
      </c>
      <c r="AQ52" s="2" t="s">
        <v>1462</v>
      </c>
      <c r="AR52" s="2"/>
      <c r="AS52" s="2"/>
      <c r="AT52" s="2">
        <v>4</v>
      </c>
      <c r="AU52" s="2">
        <v>4</v>
      </c>
      <c r="AV52" s="15" t="s">
        <v>1461</v>
      </c>
    </row>
    <row r="53" spans="1:48" x14ac:dyDescent="0.4">
      <c r="A53" t="str">
        <f t="shared" si="16"/>
        <v>|SOI|赤|1|5/5|各クリーチャー&amp;br;自ターン開始時：ターン終了時まで|《[[首折り]]》|</v>
      </c>
      <c r="B53" t="s">
        <v>16</v>
      </c>
      <c r="C53" t="str">
        <f t="shared" si="17"/>
        <v>SOI</v>
      </c>
      <c r="D53">
        <f>IF(AF53="","",VLOOKUP(C53,[1]tnpl!$Z$1:$AA$11,2,TRUE))</f>
        <v>4</v>
      </c>
      <c r="E53" t="s">
        <v>16</v>
      </c>
      <c r="F53" t="str">
        <f t="shared" si="18"/>
        <v>赤</v>
      </c>
      <c r="G53">
        <f>IF(AG53="","",VLOOKUP(F53,[1]tnpl!$X$1:$Y$16,2,TRUE))</f>
        <v>4</v>
      </c>
      <c r="H53" t="s">
        <v>16</v>
      </c>
      <c r="I53">
        <f t="shared" si="19"/>
        <v>1</v>
      </c>
      <c r="J53" t="s">
        <v>16</v>
      </c>
      <c r="K53">
        <f t="shared" si="20"/>
        <v>5</v>
      </c>
      <c r="L53">
        <f t="shared" si="21"/>
        <v>5</v>
      </c>
      <c r="M53" t="str">
        <f t="shared" si="22"/>
        <v>5/5</v>
      </c>
      <c r="N53" t="s">
        <v>11</v>
      </c>
      <c r="O53" t="s">
        <v>318</v>
      </c>
      <c r="P53" t="s">
        <v>201</v>
      </c>
      <c r="Q53" t="s">
        <v>1460</v>
      </c>
      <c r="R53" t="s">
        <v>11</v>
      </c>
      <c r="S53" t="s">
        <v>13</v>
      </c>
      <c r="T53" t="s">
        <v>1459</v>
      </c>
      <c r="V53" s="6" t="s">
        <v>12</v>
      </c>
      <c r="W53" t="s">
        <v>11</v>
      </c>
      <c r="Y53" s="11" t="s">
        <v>1456</v>
      </c>
      <c r="Z53" t="str">
        <f t="shared" si="23"/>
        <v/>
      </c>
      <c r="AA53" t="str">
        <f t="shared" ref="AA53:AA60" si="27">IF(ISERR(SEARCH("召",Y53,1)),"","召喚")</f>
        <v/>
      </c>
      <c r="AB53" t="str">
        <f t="shared" si="25"/>
        <v/>
      </c>
      <c r="AC53" t="str">
        <f t="shared" si="15"/>
        <v>得る</v>
      </c>
      <c r="AD53" t="b">
        <f t="shared" si="26"/>
        <v>1</v>
      </c>
      <c r="AE53" s="3">
        <v>658</v>
      </c>
      <c r="AF53" s="2" t="s">
        <v>87</v>
      </c>
      <c r="AG53" s="2" t="s">
        <v>8</v>
      </c>
      <c r="AH53" s="2" t="s">
        <v>272</v>
      </c>
      <c r="AI53" s="2">
        <v>1</v>
      </c>
      <c r="AJ53" s="2" t="s">
        <v>1459</v>
      </c>
      <c r="AK53" s="2" t="s">
        <v>1458</v>
      </c>
      <c r="AL53" s="2" t="s">
        <v>4</v>
      </c>
      <c r="AM53" s="2" t="s">
        <v>1256</v>
      </c>
      <c r="AN53" s="2"/>
      <c r="AO53" s="2"/>
      <c r="AP53" s="2" t="s">
        <v>1457</v>
      </c>
      <c r="AQ53" s="2" t="s">
        <v>1261</v>
      </c>
      <c r="AR53" s="2"/>
      <c r="AS53" s="2"/>
      <c r="AT53" s="2">
        <v>5</v>
      </c>
      <c r="AU53" s="2">
        <v>5</v>
      </c>
      <c r="AV53" s="15" t="s">
        <v>1456</v>
      </c>
    </row>
    <row r="54" spans="1:48" x14ac:dyDescent="0.4">
      <c r="A54" t="str">
        <f t="shared" si="16"/>
        <v>|EMN|無色|21|8/8|各クリーチャー&amp;br;CIP:永続|《[[州民を滅ぼすもの]]》|</v>
      </c>
      <c r="B54" t="s">
        <v>16</v>
      </c>
      <c r="C54" t="str">
        <f t="shared" si="17"/>
        <v>EMN</v>
      </c>
      <c r="D54">
        <f>IF(AF54="","",VLOOKUP(C54,[1]tnpl!$Z$1:$AA$11,2,TRUE))</f>
        <v>5</v>
      </c>
      <c r="E54" t="s">
        <v>16</v>
      </c>
      <c r="F54" t="str">
        <f t="shared" si="18"/>
        <v>無色</v>
      </c>
      <c r="G54">
        <f>IF(AG54="","",VLOOKUP(F54,[1]tnpl!$X$1:$Y$16,2,TRUE))</f>
        <v>16</v>
      </c>
      <c r="H54" t="s">
        <v>16</v>
      </c>
      <c r="I54">
        <f t="shared" si="19"/>
        <v>21</v>
      </c>
      <c r="J54" t="s">
        <v>16</v>
      </c>
      <c r="K54">
        <f t="shared" si="20"/>
        <v>8</v>
      </c>
      <c r="L54">
        <f t="shared" si="21"/>
        <v>8</v>
      </c>
      <c r="M54" t="str">
        <f t="shared" si="22"/>
        <v>8/8</v>
      </c>
      <c r="N54" t="s">
        <v>11</v>
      </c>
      <c r="O54" t="s">
        <v>318</v>
      </c>
      <c r="P54" t="s">
        <v>201</v>
      </c>
      <c r="Q54" t="s">
        <v>1455</v>
      </c>
      <c r="R54" t="s">
        <v>11</v>
      </c>
      <c r="S54" t="s">
        <v>13</v>
      </c>
      <c r="T54" t="s">
        <v>1454</v>
      </c>
      <c r="V54" s="6" t="s">
        <v>12</v>
      </c>
      <c r="W54" t="s">
        <v>11</v>
      </c>
      <c r="Y54" s="11" t="s">
        <v>1450</v>
      </c>
      <c r="Z54" t="str">
        <f t="shared" si="23"/>
        <v/>
      </c>
      <c r="AA54" t="str">
        <f t="shared" si="27"/>
        <v/>
      </c>
      <c r="AB54" t="str">
        <f t="shared" si="25"/>
        <v/>
      </c>
      <c r="AC54" t="str">
        <f t="shared" si="15"/>
        <v>得る</v>
      </c>
      <c r="AD54" t="b">
        <f t="shared" si="26"/>
        <v>1</v>
      </c>
      <c r="AE54" s="3">
        <v>834</v>
      </c>
      <c r="AF54" s="2" t="s">
        <v>9</v>
      </c>
      <c r="AG54" s="2" t="s">
        <v>50</v>
      </c>
      <c r="AH54" s="2" t="s">
        <v>280</v>
      </c>
      <c r="AI54" s="2">
        <v>21</v>
      </c>
      <c r="AJ54" s="2" t="s">
        <v>1454</v>
      </c>
      <c r="AK54" s="2" t="s">
        <v>1453</v>
      </c>
      <c r="AL54" s="2" t="s">
        <v>4</v>
      </c>
      <c r="AM54" s="2" t="s">
        <v>404</v>
      </c>
      <c r="AN54" s="2" t="s">
        <v>1184</v>
      </c>
      <c r="AO54" s="2"/>
      <c r="AP54" s="2" t="s">
        <v>2</v>
      </c>
      <c r="AQ54" s="2" t="s">
        <v>1452</v>
      </c>
      <c r="AR54" s="2" t="s">
        <v>1451</v>
      </c>
      <c r="AS54" s="2"/>
      <c r="AT54" s="2">
        <v>8</v>
      </c>
      <c r="AU54" s="2">
        <v>8</v>
      </c>
      <c r="AV54" s="15" t="s">
        <v>1450</v>
      </c>
    </row>
    <row r="55" spans="1:48" x14ac:dyDescent="0.4">
      <c r="A55" t="str">
        <f t="shared" si="16"/>
        <v>|KLD|白|11|3/4|最初のクリーチャー&amp;br;超過1：ターン終了時まで|《[[領事の盾護員]]》|</v>
      </c>
      <c r="B55" t="s">
        <v>16</v>
      </c>
      <c r="C55" t="str">
        <f t="shared" si="17"/>
        <v>KLD</v>
      </c>
      <c r="D55">
        <f>IF(AF55="","",VLOOKUP(C55,[1]tnpl!$Z$1:$AA$11,2,TRUE))</f>
        <v>6</v>
      </c>
      <c r="E55" t="s">
        <v>16</v>
      </c>
      <c r="F55" t="str">
        <f t="shared" si="18"/>
        <v>白</v>
      </c>
      <c r="G55">
        <f>IF(AG55="","",VLOOKUP(F55,[1]tnpl!$X$1:$Y$16,2,TRUE))</f>
        <v>1</v>
      </c>
      <c r="H55" t="s">
        <v>16</v>
      </c>
      <c r="I55">
        <f t="shared" si="19"/>
        <v>11</v>
      </c>
      <c r="J55" t="s">
        <v>16</v>
      </c>
      <c r="K55">
        <f t="shared" si="20"/>
        <v>3</v>
      </c>
      <c r="L55">
        <f t="shared" si="21"/>
        <v>4</v>
      </c>
      <c r="M55" t="str">
        <f t="shared" si="22"/>
        <v>3/4</v>
      </c>
      <c r="N55" t="s">
        <v>11</v>
      </c>
      <c r="O55" t="s">
        <v>296</v>
      </c>
      <c r="P55" t="s">
        <v>201</v>
      </c>
      <c r="Q55" t="s">
        <v>639</v>
      </c>
      <c r="R55" t="s">
        <v>11</v>
      </c>
      <c r="S55" t="s">
        <v>13</v>
      </c>
      <c r="T55" t="s">
        <v>73</v>
      </c>
      <c r="V55" s="6" t="s">
        <v>12</v>
      </c>
      <c r="W55" t="s">
        <v>11</v>
      </c>
      <c r="Y55" s="11" t="s">
        <v>72</v>
      </c>
      <c r="Z55" t="str">
        <f t="shared" si="23"/>
        <v/>
      </c>
      <c r="AA55" t="str">
        <f t="shared" si="27"/>
        <v/>
      </c>
      <c r="AB55" t="str">
        <f t="shared" si="25"/>
        <v/>
      </c>
      <c r="AC55" t="str">
        <f t="shared" si="15"/>
        <v>得る</v>
      </c>
      <c r="AD55" t="b">
        <f t="shared" si="26"/>
        <v>1</v>
      </c>
      <c r="AE55" s="3">
        <v>847</v>
      </c>
      <c r="AF55" s="2" t="s">
        <v>51</v>
      </c>
      <c r="AG55" s="2" t="s">
        <v>37</v>
      </c>
      <c r="AH55" s="2" t="s">
        <v>272</v>
      </c>
      <c r="AI55" s="2">
        <v>11</v>
      </c>
      <c r="AJ55" s="2" t="s">
        <v>73</v>
      </c>
      <c r="AK55" s="2" t="s">
        <v>1449</v>
      </c>
      <c r="AL55" s="2" t="s">
        <v>4</v>
      </c>
      <c r="AM55" s="2" t="s">
        <v>397</v>
      </c>
      <c r="AN55" s="2" t="s">
        <v>396</v>
      </c>
      <c r="AO55" s="2"/>
      <c r="AP55" s="2" t="s">
        <v>90</v>
      </c>
      <c r="AQ55" s="2" t="s">
        <v>776</v>
      </c>
      <c r="AR55" s="2" t="s">
        <v>1448</v>
      </c>
      <c r="AS55" s="2"/>
      <c r="AT55" s="2">
        <v>3</v>
      </c>
      <c r="AU55" s="2">
        <v>4</v>
      </c>
      <c r="AV55" s="15" t="s">
        <v>72</v>
      </c>
    </row>
    <row r="56" spans="1:48" x14ac:dyDescent="0.4">
      <c r="A56" t="str">
        <f t="shared" si="16"/>
        <v>|KLD|赤緑|9|4/3|自分のみ&amp;br;超過1：ターン終了時まで|《[[通電の喧嘩屋]]》|</v>
      </c>
      <c r="B56" t="s">
        <v>16</v>
      </c>
      <c r="C56" t="str">
        <f t="shared" si="17"/>
        <v>KLD</v>
      </c>
      <c r="D56">
        <f>IF(AF56="","",VLOOKUP(C56,[1]tnpl!$Z$1:$AA$11,2,TRUE))</f>
        <v>6</v>
      </c>
      <c r="E56" t="s">
        <v>16</v>
      </c>
      <c r="F56" t="str">
        <f t="shared" si="18"/>
        <v>赤緑</v>
      </c>
      <c r="G56">
        <f>IF(AG56="","",VLOOKUP(F56,[1]tnpl!$X$1:$Y$16,2,TRUE))</f>
        <v>9</v>
      </c>
      <c r="H56" t="s">
        <v>16</v>
      </c>
      <c r="I56">
        <f t="shared" si="19"/>
        <v>9</v>
      </c>
      <c r="J56" t="s">
        <v>16</v>
      </c>
      <c r="K56">
        <f t="shared" si="20"/>
        <v>4</v>
      </c>
      <c r="L56">
        <f t="shared" si="21"/>
        <v>3</v>
      </c>
      <c r="M56" t="str">
        <f t="shared" si="22"/>
        <v>4/3</v>
      </c>
      <c r="N56" t="s">
        <v>11</v>
      </c>
      <c r="O56" t="s">
        <v>632</v>
      </c>
      <c r="P56" t="s">
        <v>201</v>
      </c>
      <c r="Q56" t="s">
        <v>639</v>
      </c>
      <c r="R56" t="s">
        <v>11</v>
      </c>
      <c r="S56" t="s">
        <v>13</v>
      </c>
      <c r="T56" t="s">
        <v>1447</v>
      </c>
      <c r="V56" s="6" t="s">
        <v>12</v>
      </c>
      <c r="W56" t="s">
        <v>11</v>
      </c>
      <c r="Y56" s="11" t="s">
        <v>1444</v>
      </c>
      <c r="Z56" t="str">
        <f t="shared" si="23"/>
        <v/>
      </c>
      <c r="AA56" t="str">
        <f t="shared" si="27"/>
        <v/>
      </c>
      <c r="AB56" t="str">
        <f t="shared" si="25"/>
        <v/>
      </c>
      <c r="AC56" t="str">
        <f t="shared" si="15"/>
        <v>得る</v>
      </c>
      <c r="AD56" t="b">
        <f t="shared" si="26"/>
        <v>1</v>
      </c>
      <c r="AE56" s="3">
        <v>977</v>
      </c>
      <c r="AF56" s="2" t="s">
        <v>51</v>
      </c>
      <c r="AG56" s="2" t="s">
        <v>170</v>
      </c>
      <c r="AH56" s="2" t="s">
        <v>272</v>
      </c>
      <c r="AI56" s="2">
        <v>9</v>
      </c>
      <c r="AJ56" s="2" t="s">
        <v>1447</v>
      </c>
      <c r="AK56" s="2" t="s">
        <v>1446</v>
      </c>
      <c r="AL56" s="2" t="s">
        <v>4</v>
      </c>
      <c r="AM56" s="2" t="s">
        <v>371</v>
      </c>
      <c r="AN56" s="2" t="s">
        <v>324</v>
      </c>
      <c r="AO56" s="2"/>
      <c r="AP56" s="2" t="s">
        <v>776</v>
      </c>
      <c r="AQ56" s="2" t="s">
        <v>1445</v>
      </c>
      <c r="AR56" s="2"/>
      <c r="AS56" s="2"/>
      <c r="AT56" s="2">
        <v>4</v>
      </c>
      <c r="AU56" s="2">
        <v>3</v>
      </c>
      <c r="AV56" s="15" t="s">
        <v>1444</v>
      </c>
    </row>
    <row r="57" spans="1:48" x14ac:dyDescent="0.4">
      <c r="A57" t="str">
        <f t="shared" si="16"/>
        <v>|AER|黒|11|2/2|自分のみ&amp;br;他の自軍クリーチャー死亡時：ターン終了時まで|《[[不死の援護者、ヤヘンニ]]》|</v>
      </c>
      <c r="B57" t="s">
        <v>16</v>
      </c>
      <c r="C57" t="str">
        <f t="shared" si="17"/>
        <v>AER</v>
      </c>
      <c r="D57">
        <f>IF(AF57="","",VLOOKUP(C57,[1]tnpl!$Z$1:$AA$11,2,TRUE))</f>
        <v>7</v>
      </c>
      <c r="E57" t="s">
        <v>16</v>
      </c>
      <c r="F57" t="str">
        <f t="shared" si="18"/>
        <v>黒</v>
      </c>
      <c r="G57">
        <f>IF(AG57="","",VLOOKUP(F57,[1]tnpl!$X$1:$Y$16,2,TRUE))</f>
        <v>3</v>
      </c>
      <c r="H57" t="s">
        <v>16</v>
      </c>
      <c r="I57">
        <f t="shared" si="19"/>
        <v>11</v>
      </c>
      <c r="J57" t="s">
        <v>16</v>
      </c>
      <c r="K57">
        <f t="shared" si="20"/>
        <v>2</v>
      </c>
      <c r="L57">
        <f t="shared" si="21"/>
        <v>2</v>
      </c>
      <c r="M57" t="str">
        <f t="shared" si="22"/>
        <v>2/2</v>
      </c>
      <c r="N57" t="s">
        <v>11</v>
      </c>
      <c r="O57" t="s">
        <v>632</v>
      </c>
      <c r="P57" t="s">
        <v>201</v>
      </c>
      <c r="Q57" t="s">
        <v>1443</v>
      </c>
      <c r="R57" t="s">
        <v>11</v>
      </c>
      <c r="S57" t="s">
        <v>13</v>
      </c>
      <c r="T57" t="s">
        <v>1442</v>
      </c>
      <c r="V57" s="6" t="s">
        <v>12</v>
      </c>
      <c r="W57" t="s">
        <v>11</v>
      </c>
      <c r="Y57" s="11" t="s">
        <v>1437</v>
      </c>
      <c r="Z57" t="str">
        <f t="shared" si="23"/>
        <v/>
      </c>
      <c r="AA57" t="str">
        <f t="shared" si="27"/>
        <v/>
      </c>
      <c r="AB57" t="str">
        <f t="shared" si="25"/>
        <v/>
      </c>
      <c r="AC57" t="str">
        <f t="shared" si="15"/>
        <v>得る</v>
      </c>
      <c r="AD57" t="b">
        <f t="shared" si="26"/>
        <v>1</v>
      </c>
      <c r="AE57" s="3">
        <v>1046</v>
      </c>
      <c r="AF57" s="2" t="s">
        <v>46</v>
      </c>
      <c r="AG57" s="2" t="s">
        <v>40</v>
      </c>
      <c r="AH57" s="2" t="s">
        <v>280</v>
      </c>
      <c r="AI57" s="2">
        <v>11</v>
      </c>
      <c r="AJ57" s="2" t="s">
        <v>1442</v>
      </c>
      <c r="AK57" s="2" t="s">
        <v>1441</v>
      </c>
      <c r="AL57" s="2" t="s">
        <v>4</v>
      </c>
      <c r="AM57" s="2" t="s">
        <v>839</v>
      </c>
      <c r="AN57" s="2" t="s">
        <v>884</v>
      </c>
      <c r="AO57" s="2"/>
      <c r="AP57" s="2" t="s">
        <v>1440</v>
      </c>
      <c r="AQ57" s="2" t="s">
        <v>1439</v>
      </c>
      <c r="AR57" s="2" t="s">
        <v>1438</v>
      </c>
      <c r="AS57" s="2"/>
      <c r="AT57" s="2">
        <v>2</v>
      </c>
      <c r="AU57" s="2">
        <v>2</v>
      </c>
      <c r="AV57" s="15" t="s">
        <v>1437</v>
      </c>
    </row>
    <row r="58" spans="1:48" x14ac:dyDescent="0.4">
      <c r="A58" t="str">
        <f t="shared" si="16"/>
        <v>|AER|緑|13|4/3|最初のクリーチャー&amp;br;超過2：ターン終了時まで|《[[ピーマの霊気予見者]]》|</v>
      </c>
      <c r="B58" t="s">
        <v>16</v>
      </c>
      <c r="C58" t="str">
        <f t="shared" si="17"/>
        <v>AER</v>
      </c>
      <c r="D58">
        <f>IF(AF58="","",VLOOKUP(C58,[1]tnpl!$Z$1:$AA$11,2,TRUE))</f>
        <v>7</v>
      </c>
      <c r="E58" t="s">
        <v>16</v>
      </c>
      <c r="F58" t="str">
        <f t="shared" si="18"/>
        <v>緑</v>
      </c>
      <c r="G58">
        <f>IF(AG58="","",VLOOKUP(F58,[1]tnpl!$X$1:$Y$16,2,TRUE))</f>
        <v>5</v>
      </c>
      <c r="H58" t="s">
        <v>16</v>
      </c>
      <c r="I58">
        <f t="shared" si="19"/>
        <v>13</v>
      </c>
      <c r="J58" t="s">
        <v>16</v>
      </c>
      <c r="K58">
        <f t="shared" si="20"/>
        <v>4</v>
      </c>
      <c r="L58">
        <f t="shared" si="21"/>
        <v>3</v>
      </c>
      <c r="M58" t="str">
        <f t="shared" si="22"/>
        <v>4/3</v>
      </c>
      <c r="N58" t="s">
        <v>11</v>
      </c>
      <c r="O58" t="s">
        <v>296</v>
      </c>
      <c r="P58" t="s">
        <v>201</v>
      </c>
      <c r="Q58" t="s">
        <v>1436</v>
      </c>
      <c r="R58" t="s">
        <v>11</v>
      </c>
      <c r="S58" t="s">
        <v>13</v>
      </c>
      <c r="T58" t="s">
        <v>1435</v>
      </c>
      <c r="V58" s="6" t="s">
        <v>12</v>
      </c>
      <c r="W58" t="s">
        <v>11</v>
      </c>
      <c r="Y58" s="11" t="s">
        <v>1431</v>
      </c>
      <c r="Z58" t="str">
        <f t="shared" si="23"/>
        <v/>
      </c>
      <c r="AA58" t="str">
        <f t="shared" si="27"/>
        <v/>
      </c>
      <c r="AB58" t="str">
        <f t="shared" si="25"/>
        <v/>
      </c>
      <c r="AC58" t="str">
        <f t="shared" si="15"/>
        <v>得る</v>
      </c>
      <c r="AD58" t="b">
        <f t="shared" si="26"/>
        <v>1</v>
      </c>
      <c r="AE58" s="3">
        <v>1058</v>
      </c>
      <c r="AF58" s="2" t="s">
        <v>46</v>
      </c>
      <c r="AG58" s="2" t="s">
        <v>58</v>
      </c>
      <c r="AH58" s="2" t="s">
        <v>272</v>
      </c>
      <c r="AI58" s="2">
        <v>13</v>
      </c>
      <c r="AJ58" s="2" t="s">
        <v>1435</v>
      </c>
      <c r="AK58" s="2" t="s">
        <v>1434</v>
      </c>
      <c r="AL58" s="2" t="s">
        <v>4</v>
      </c>
      <c r="AM58" s="2" t="s">
        <v>424</v>
      </c>
      <c r="AN58" s="2" t="s">
        <v>423</v>
      </c>
      <c r="AO58" s="2"/>
      <c r="AP58" s="2" t="s">
        <v>1433</v>
      </c>
      <c r="AQ58" s="2" t="s">
        <v>1432</v>
      </c>
      <c r="AR58" s="2"/>
      <c r="AS58" s="2"/>
      <c r="AT58" s="2">
        <v>4</v>
      </c>
      <c r="AU58" s="2">
        <v>3</v>
      </c>
      <c r="AV58" s="15" t="s">
        <v>1431</v>
      </c>
    </row>
    <row r="59" spans="1:48" x14ac:dyDescent="0.4">
      <c r="A59" t="str">
        <f t="shared" si="16"/>
        <v>|AKH|白|4|3/1|自分のみ&amp;br;督励3：ターン終了時まで|《[[レト一門の槍の達人]]》|</v>
      </c>
      <c r="B59" t="s">
        <v>16</v>
      </c>
      <c r="C59" t="str">
        <f t="shared" si="17"/>
        <v>AKH</v>
      </c>
      <c r="D59">
        <f>IF(AF59="","",VLOOKUP(C59,[1]tnpl!$Z$1:$AA$11,2,TRUE))</f>
        <v>10</v>
      </c>
      <c r="E59" t="s">
        <v>16</v>
      </c>
      <c r="F59" t="str">
        <f t="shared" si="18"/>
        <v>白</v>
      </c>
      <c r="G59">
        <f>IF(AG59="","",VLOOKUP(F59,[1]tnpl!$X$1:$Y$16,2,TRUE))</f>
        <v>1</v>
      </c>
      <c r="H59" t="s">
        <v>16</v>
      </c>
      <c r="I59">
        <f t="shared" si="19"/>
        <v>4</v>
      </c>
      <c r="J59" t="s">
        <v>16</v>
      </c>
      <c r="K59">
        <f t="shared" si="20"/>
        <v>3</v>
      </c>
      <c r="L59">
        <f t="shared" si="21"/>
        <v>1</v>
      </c>
      <c r="M59" t="str">
        <f t="shared" si="22"/>
        <v>3/1</v>
      </c>
      <c r="N59" t="s">
        <v>11</v>
      </c>
      <c r="O59" t="s">
        <v>632</v>
      </c>
      <c r="P59" t="s">
        <v>201</v>
      </c>
      <c r="Q59" t="s">
        <v>1430</v>
      </c>
      <c r="R59" t="s">
        <v>11</v>
      </c>
      <c r="S59" t="s">
        <v>13</v>
      </c>
      <c r="T59" t="s">
        <v>1429</v>
      </c>
      <c r="V59" s="6" t="s">
        <v>12</v>
      </c>
      <c r="W59" t="s">
        <v>11</v>
      </c>
      <c r="Y59" s="11" t="s">
        <v>1427</v>
      </c>
      <c r="Z59" t="str">
        <f t="shared" si="23"/>
        <v/>
      </c>
      <c r="AA59" t="str">
        <f t="shared" si="27"/>
        <v/>
      </c>
      <c r="AB59" t="str">
        <f t="shared" si="25"/>
        <v/>
      </c>
      <c r="AC59" t="str">
        <f t="shared" si="15"/>
        <v>得る</v>
      </c>
      <c r="AD59" t="b">
        <f t="shared" si="26"/>
        <v>1</v>
      </c>
      <c r="AE59" s="3">
        <v>1105</v>
      </c>
      <c r="AF59" s="2" t="s">
        <v>34</v>
      </c>
      <c r="AG59" s="2" t="s">
        <v>37</v>
      </c>
      <c r="AH59" s="2" t="s">
        <v>276</v>
      </c>
      <c r="AI59" s="2">
        <v>4</v>
      </c>
      <c r="AJ59" s="2" t="s">
        <v>1429</v>
      </c>
      <c r="AK59" s="2" t="s">
        <v>1428</v>
      </c>
      <c r="AL59" s="2" t="s">
        <v>4</v>
      </c>
      <c r="AM59" s="2" t="s">
        <v>371</v>
      </c>
      <c r="AN59" s="2" t="s">
        <v>324</v>
      </c>
      <c r="AO59" s="2"/>
      <c r="AP59" s="2" t="s">
        <v>1427</v>
      </c>
      <c r="AQ59" s="2"/>
      <c r="AR59" s="2"/>
      <c r="AS59" s="2"/>
      <c r="AT59" s="2">
        <v>3</v>
      </c>
      <c r="AU59" s="2">
        <v>1</v>
      </c>
      <c r="AV59" s="15" t="s">
        <v>1427</v>
      </c>
    </row>
    <row r="60" spans="1:48" x14ac:dyDescent="0.4">
      <c r="A60" t="str">
        <f t="shared" si="16"/>
        <v>|AKH|黒|9|3/2|自分のみ&amp;br;サイクリング時：ターン終了時まで|《[[冷酷な侍臣]]》|</v>
      </c>
      <c r="B60" t="s">
        <v>16</v>
      </c>
      <c r="C60" t="str">
        <f t="shared" si="17"/>
        <v>AKH</v>
      </c>
      <c r="D60">
        <f>IF(AF60="","",VLOOKUP(C60,[1]tnpl!$Z$1:$AA$11,2,TRUE))</f>
        <v>10</v>
      </c>
      <c r="E60" t="s">
        <v>16</v>
      </c>
      <c r="F60" t="str">
        <f t="shared" si="18"/>
        <v>黒</v>
      </c>
      <c r="G60">
        <f>IF(AG60="","",VLOOKUP(F60,[1]tnpl!$X$1:$Y$16,2,TRUE))</f>
        <v>3</v>
      </c>
      <c r="H60" t="s">
        <v>16</v>
      </c>
      <c r="I60">
        <f t="shared" si="19"/>
        <v>9</v>
      </c>
      <c r="J60" t="s">
        <v>16</v>
      </c>
      <c r="K60">
        <f t="shared" si="20"/>
        <v>3</v>
      </c>
      <c r="L60">
        <f t="shared" si="21"/>
        <v>2</v>
      </c>
      <c r="M60" t="str">
        <f t="shared" si="22"/>
        <v>3/2</v>
      </c>
      <c r="N60" t="s">
        <v>11</v>
      </c>
      <c r="O60" t="s">
        <v>632</v>
      </c>
      <c r="P60" t="s">
        <v>201</v>
      </c>
      <c r="Q60" t="s">
        <v>627</v>
      </c>
      <c r="R60" t="s">
        <v>11</v>
      </c>
      <c r="S60" t="s">
        <v>13</v>
      </c>
      <c r="T60" t="s">
        <v>1426</v>
      </c>
      <c r="V60" s="6" t="s">
        <v>12</v>
      </c>
      <c r="W60" t="s">
        <v>11</v>
      </c>
      <c r="Y60" s="11" t="s">
        <v>1424</v>
      </c>
      <c r="Z60" t="str">
        <f t="shared" si="23"/>
        <v/>
      </c>
      <c r="AA60" t="str">
        <f t="shared" si="27"/>
        <v/>
      </c>
      <c r="AB60" t="str">
        <f t="shared" si="25"/>
        <v/>
      </c>
      <c r="AC60" t="str">
        <f t="shared" si="15"/>
        <v>得る</v>
      </c>
      <c r="AD60" t="b">
        <f t="shared" si="26"/>
        <v>1</v>
      </c>
      <c r="AE60" s="3">
        <v>1155</v>
      </c>
      <c r="AF60" s="2" t="s">
        <v>34</v>
      </c>
      <c r="AG60" s="2" t="s">
        <v>40</v>
      </c>
      <c r="AH60" s="2" t="s">
        <v>276</v>
      </c>
      <c r="AI60" s="2">
        <v>9</v>
      </c>
      <c r="AJ60" s="2" t="s">
        <v>1426</v>
      </c>
      <c r="AK60" s="2" t="s">
        <v>1425</v>
      </c>
      <c r="AL60" s="2" t="s">
        <v>4</v>
      </c>
      <c r="AM60" s="2" t="s">
        <v>1205</v>
      </c>
      <c r="AN60" s="2" t="s">
        <v>701</v>
      </c>
      <c r="AO60" s="2"/>
      <c r="AP60" s="2" t="s">
        <v>1424</v>
      </c>
      <c r="AQ60" s="2"/>
      <c r="AR60" s="2"/>
      <c r="AS60" s="2"/>
      <c r="AT60" s="2">
        <v>3</v>
      </c>
      <c r="AU60" s="2">
        <v>2</v>
      </c>
      <c r="AV60" s="15" t="s">
        <v>1424</v>
      </c>
    </row>
    <row r="62" spans="1:48" x14ac:dyDescent="0.4">
      <c r="A62" t="s">
        <v>1423</v>
      </c>
      <c r="AC62" t="str">
        <f t="shared" ref="AC62:AC71" si="28">IF(ISERR(SEARCH("得",Y62,1)),"","得る")</f>
        <v/>
      </c>
    </row>
    <row r="63" spans="1:48" x14ac:dyDescent="0.4">
      <c r="A63" t="str">
        <f t="shared" ref="A63:A71" si="29">B63&amp;C63&amp;E63&amp;F63&amp;H63&amp;I63&amp;J63&amp;M63&amp;N63&amp;O63&amp;P63&amp;Q63&amp;R63&amp;S63&amp;T63&amp;U63&amp;V63&amp;W63&amp;X63</f>
        <v>|LEFT:50|LEFT:50|LEFT:50|LEFT:120|LEFT:250|LEFT:250|c</v>
      </c>
      <c r="B63" t="s">
        <v>16</v>
      </c>
      <c r="C63" t="s">
        <v>28</v>
      </c>
      <c r="E63" t="s">
        <v>16</v>
      </c>
      <c r="F63" t="s">
        <v>28</v>
      </c>
      <c r="H63" t="s">
        <v>16</v>
      </c>
      <c r="I63" t="s">
        <v>28</v>
      </c>
      <c r="J63" t="s">
        <v>16</v>
      </c>
      <c r="M63" t="s">
        <v>1202</v>
      </c>
      <c r="N63" t="s">
        <v>11</v>
      </c>
      <c r="O63" t="s">
        <v>27</v>
      </c>
      <c r="P63" t="s">
        <v>11</v>
      </c>
      <c r="R63" t="s">
        <v>27</v>
      </c>
      <c r="U63" t="s">
        <v>11</v>
      </c>
      <c r="V63" t="s">
        <v>25</v>
      </c>
      <c r="AC63" t="str">
        <f t="shared" si="28"/>
        <v/>
      </c>
    </row>
    <row r="64" spans="1:48" x14ac:dyDescent="0.4">
      <c r="A64" t="str">
        <f t="shared" si="29"/>
        <v>|セット|色|コスト|カード種|能力|カード名|</v>
      </c>
      <c r="B64" t="s">
        <v>16</v>
      </c>
      <c r="C64" t="s">
        <v>24</v>
      </c>
      <c r="E64" t="s">
        <v>16</v>
      </c>
      <c r="F64" t="s">
        <v>23</v>
      </c>
      <c r="H64" t="s">
        <v>16</v>
      </c>
      <c r="I64" t="s">
        <v>22</v>
      </c>
      <c r="J64" t="s">
        <v>16</v>
      </c>
      <c r="K64" t="s">
        <v>21</v>
      </c>
      <c r="L64" t="s">
        <v>20</v>
      </c>
      <c r="M64" t="s">
        <v>193</v>
      </c>
      <c r="N64" t="s">
        <v>11</v>
      </c>
      <c r="O64" t="s">
        <v>19</v>
      </c>
      <c r="P64" t="s">
        <v>11</v>
      </c>
      <c r="R64" t="s">
        <v>18</v>
      </c>
      <c r="U64" t="s">
        <v>11</v>
      </c>
      <c r="AC64" t="str">
        <f t="shared" si="28"/>
        <v/>
      </c>
    </row>
    <row r="65" spans="1:48" x14ac:dyDescent="0.4">
      <c r="A65" t="str">
        <f t="shared" si="29"/>
        <v>|ORI|赤|13|サポート|最初のクリーチャー&amp;br;このカードがいる間|《[[満月の呼び声]]》|</v>
      </c>
      <c r="B65" t="s">
        <v>16</v>
      </c>
      <c r="C65" t="str">
        <f t="shared" ref="C65:C71" si="30">AF65</f>
        <v>ORI</v>
      </c>
      <c r="D65">
        <f>IF(AF65="","",VLOOKUP(C65,[1]tnpl!$Z$1:$AA$11,2,TRUE))</f>
        <v>1</v>
      </c>
      <c r="E65" t="s">
        <v>16</v>
      </c>
      <c r="F65" t="str">
        <f t="shared" ref="F65:F71" si="31">AG65</f>
        <v>赤</v>
      </c>
      <c r="G65">
        <f>IF(AG65="","",VLOOKUP(F65,[1]tnpl!$X$1:$Y$16,2,TRUE))</f>
        <v>4</v>
      </c>
      <c r="H65" t="s">
        <v>16</v>
      </c>
      <c r="I65">
        <f t="shared" ref="I65:I71" si="32">AI65</f>
        <v>13</v>
      </c>
      <c r="J65" t="s">
        <v>16</v>
      </c>
      <c r="K65">
        <f t="shared" ref="K65:L71" si="33">AT65</f>
        <v>0</v>
      </c>
      <c r="L65">
        <f t="shared" si="33"/>
        <v>0</v>
      </c>
      <c r="M65" t="s">
        <v>270</v>
      </c>
      <c r="N65" t="s">
        <v>11</v>
      </c>
      <c r="O65" t="s">
        <v>296</v>
      </c>
      <c r="P65" t="s">
        <v>201</v>
      </c>
      <c r="Q65" t="s">
        <v>328</v>
      </c>
      <c r="R65" t="s">
        <v>11</v>
      </c>
      <c r="S65" t="s">
        <v>13</v>
      </c>
      <c r="T65" t="s">
        <v>1422</v>
      </c>
      <c r="V65" s="6" t="s">
        <v>12</v>
      </c>
      <c r="W65" t="s">
        <v>11</v>
      </c>
      <c r="Y65" s="11" t="s">
        <v>1420</v>
      </c>
      <c r="Z65" t="str">
        <f t="shared" ref="Z65:Z71" si="34">IF(SEARCH(LEFT($C$3,1),Y65,1)&lt;10,$C$3,"")</f>
        <v/>
      </c>
      <c r="AA65" t="str">
        <f t="shared" ref="AA65:AA71" si="35">IF(ISERR(SEARCH("召",Y65,1)),"","召喚")</f>
        <v/>
      </c>
      <c r="AB65" t="str">
        <f t="shared" ref="AB65:AB71" si="36">IF(ISERR(SEARCH("与",Y65,1)),"","与える")</f>
        <v/>
      </c>
      <c r="AC65" t="str">
        <f t="shared" si="28"/>
        <v>得る</v>
      </c>
      <c r="AD65" t="b">
        <f t="shared" ref="AD65:AD71" si="37">OR(AB65="与える",AC65="得る")</f>
        <v>1</v>
      </c>
      <c r="AE65" s="3">
        <v>152</v>
      </c>
      <c r="AF65" s="2" t="s">
        <v>152</v>
      </c>
      <c r="AG65" s="2" t="s">
        <v>8</v>
      </c>
      <c r="AH65" s="2" t="s">
        <v>272</v>
      </c>
      <c r="AI65" s="2">
        <v>13</v>
      </c>
      <c r="AJ65" s="2" t="s">
        <v>1422</v>
      </c>
      <c r="AK65" s="2" t="s">
        <v>1421</v>
      </c>
      <c r="AL65" s="2" t="s">
        <v>270</v>
      </c>
      <c r="AM65" s="2"/>
      <c r="AN65" s="2"/>
      <c r="AO65" s="2"/>
      <c r="AP65" s="2" t="s">
        <v>1420</v>
      </c>
      <c r="AQ65" s="2"/>
      <c r="AR65" s="2"/>
      <c r="AS65" s="2">
        <v>2</v>
      </c>
      <c r="AT65" s="2"/>
      <c r="AU65" s="2"/>
      <c r="AV65" s="15" t="s">
        <v>1420</v>
      </c>
    </row>
    <row r="66" spans="1:48" x14ac:dyDescent="0.4">
      <c r="A66" t="str">
        <f t="shared" si="29"/>
        <v>|ORI|緑|8|呪文|対象1体&amp;br;詠唱時：ターン終了時まで|《[[野性の本能]]》|</v>
      </c>
      <c r="B66" t="s">
        <v>16</v>
      </c>
      <c r="C66" t="str">
        <f t="shared" si="30"/>
        <v>ORI</v>
      </c>
      <c r="D66">
        <f>IF(AF66="","",VLOOKUP(C66,[1]tnpl!$Z$1:$AA$11,2,TRUE))</f>
        <v>1</v>
      </c>
      <c r="E66" t="s">
        <v>16</v>
      </c>
      <c r="F66" t="str">
        <f t="shared" si="31"/>
        <v>緑</v>
      </c>
      <c r="G66">
        <f>IF(AG66="","",VLOOKUP(F66,[1]tnpl!$X$1:$Y$16,2,TRUE))</f>
        <v>5</v>
      </c>
      <c r="H66" t="s">
        <v>16</v>
      </c>
      <c r="I66">
        <f t="shared" si="32"/>
        <v>8</v>
      </c>
      <c r="J66" t="s">
        <v>16</v>
      </c>
      <c r="K66">
        <f t="shared" si="33"/>
        <v>0</v>
      </c>
      <c r="L66">
        <f t="shared" si="33"/>
        <v>0</v>
      </c>
      <c r="M66" t="s">
        <v>192</v>
      </c>
      <c r="N66" t="s">
        <v>11</v>
      </c>
      <c r="O66" t="s">
        <v>202</v>
      </c>
      <c r="P66" t="s">
        <v>201</v>
      </c>
      <c r="Q66" t="s">
        <v>1301</v>
      </c>
      <c r="R66" t="s">
        <v>11</v>
      </c>
      <c r="S66" t="s">
        <v>13</v>
      </c>
      <c r="T66" t="s">
        <v>1419</v>
      </c>
      <c r="V66" s="6" t="s">
        <v>12</v>
      </c>
      <c r="W66" t="s">
        <v>11</v>
      </c>
      <c r="Y66" s="11" t="s">
        <v>1417</v>
      </c>
      <c r="Z66" t="str">
        <f t="shared" si="34"/>
        <v/>
      </c>
      <c r="AA66" t="str">
        <f t="shared" si="35"/>
        <v/>
      </c>
      <c r="AB66" t="str">
        <f t="shared" si="36"/>
        <v/>
      </c>
      <c r="AC66" t="str">
        <f t="shared" si="28"/>
        <v>得る</v>
      </c>
      <c r="AD66" t="b">
        <f t="shared" si="37"/>
        <v>1</v>
      </c>
      <c r="AE66" s="3">
        <v>176</v>
      </c>
      <c r="AF66" s="2" t="s">
        <v>152</v>
      </c>
      <c r="AG66" s="2" t="s">
        <v>58</v>
      </c>
      <c r="AH66" s="2" t="s">
        <v>276</v>
      </c>
      <c r="AI66" s="2">
        <v>8</v>
      </c>
      <c r="AJ66" s="2" t="s">
        <v>1419</v>
      </c>
      <c r="AK66" s="2" t="s">
        <v>1418</v>
      </c>
      <c r="AL66" s="2" t="s">
        <v>192</v>
      </c>
      <c r="AM66" s="2"/>
      <c r="AN66" s="2"/>
      <c r="AO66" s="2"/>
      <c r="AP66" s="2" t="s">
        <v>1417</v>
      </c>
      <c r="AQ66" s="2"/>
      <c r="AR66" s="2"/>
      <c r="AS66" s="2"/>
      <c r="AT66" s="2"/>
      <c r="AU66" s="2"/>
      <c r="AV66" s="15" t="s">
        <v>1417</v>
      </c>
    </row>
    <row r="67" spans="1:48" x14ac:dyDescent="0.4">
      <c r="A67" t="str">
        <f t="shared" si="29"/>
        <v>|ORI|無色|8|サポート|最初のクリーチャー&amp;br;このカードがいる間|《[[喧嘩屋の板金鎧]]》|</v>
      </c>
      <c r="B67" t="s">
        <v>16</v>
      </c>
      <c r="C67" t="str">
        <f t="shared" si="30"/>
        <v>ORI</v>
      </c>
      <c r="D67">
        <f>IF(AF67="","",VLOOKUP(C67,[1]tnpl!$Z$1:$AA$11,2,TRUE))</f>
        <v>1</v>
      </c>
      <c r="E67" t="s">
        <v>16</v>
      </c>
      <c r="F67" t="str">
        <f t="shared" si="31"/>
        <v>無色</v>
      </c>
      <c r="G67">
        <f>IF(AG67="","",VLOOKUP(F67,[1]tnpl!$X$1:$Y$16,2,TRUE))</f>
        <v>16</v>
      </c>
      <c r="H67" t="s">
        <v>16</v>
      </c>
      <c r="I67">
        <f t="shared" si="32"/>
        <v>8</v>
      </c>
      <c r="J67" t="s">
        <v>16</v>
      </c>
      <c r="K67">
        <f t="shared" si="33"/>
        <v>0</v>
      </c>
      <c r="L67">
        <f t="shared" si="33"/>
        <v>0</v>
      </c>
      <c r="M67" t="s">
        <v>270</v>
      </c>
      <c r="N67" t="s">
        <v>11</v>
      </c>
      <c r="O67" t="s">
        <v>296</v>
      </c>
      <c r="P67" t="s">
        <v>201</v>
      </c>
      <c r="Q67" t="s">
        <v>328</v>
      </c>
      <c r="R67" t="s">
        <v>11</v>
      </c>
      <c r="S67" t="s">
        <v>13</v>
      </c>
      <c r="T67" t="s">
        <v>1416</v>
      </c>
      <c r="V67" s="6" t="s">
        <v>12</v>
      </c>
      <c r="W67" t="s">
        <v>11</v>
      </c>
      <c r="Y67" s="11" t="s">
        <v>1414</v>
      </c>
      <c r="Z67" t="str">
        <f t="shared" si="34"/>
        <v/>
      </c>
      <c r="AA67" t="str">
        <f t="shared" si="35"/>
        <v/>
      </c>
      <c r="AB67" t="str">
        <f t="shared" si="36"/>
        <v/>
      </c>
      <c r="AC67" t="str">
        <f t="shared" si="28"/>
        <v>得る</v>
      </c>
      <c r="AD67" t="b">
        <f t="shared" si="37"/>
        <v>1</v>
      </c>
      <c r="AE67" s="3">
        <v>232</v>
      </c>
      <c r="AF67" s="2" t="s">
        <v>152</v>
      </c>
      <c r="AG67" s="2" t="s">
        <v>50</v>
      </c>
      <c r="AH67" s="2" t="s">
        <v>272</v>
      </c>
      <c r="AI67" s="2">
        <v>8</v>
      </c>
      <c r="AJ67" s="2" t="s">
        <v>1416</v>
      </c>
      <c r="AK67" s="2" t="s">
        <v>1415</v>
      </c>
      <c r="AL67" s="2" t="s">
        <v>270</v>
      </c>
      <c r="AM67" s="2"/>
      <c r="AN67" s="2"/>
      <c r="AO67" s="2"/>
      <c r="AP67" s="2" t="s">
        <v>1414</v>
      </c>
      <c r="AQ67" s="2"/>
      <c r="AR67" s="2"/>
      <c r="AS67" s="2">
        <v>3</v>
      </c>
      <c r="AT67" s="2"/>
      <c r="AU67" s="2"/>
      <c r="AV67" s="15" t="s">
        <v>1414</v>
      </c>
    </row>
    <row r="68" spans="1:48" x14ac:dyDescent="0.4">
      <c r="A68" t="str">
        <f t="shared" si="29"/>
        <v>|BFZ|無色|8|サポート|最初のクリーチャー&amp;br;自ターン開始時無色クリーチャーがいるなら：ターン終了時まで|《[[面晶体の刃]]》|</v>
      </c>
      <c r="B68" t="s">
        <v>16</v>
      </c>
      <c r="C68" t="str">
        <f t="shared" si="30"/>
        <v>BFZ</v>
      </c>
      <c r="D68">
        <f>IF(AF68="","",VLOOKUP(C68,[1]tnpl!$Z$1:$AA$11,2,TRUE))</f>
        <v>2</v>
      </c>
      <c r="E68" t="s">
        <v>16</v>
      </c>
      <c r="F68" t="str">
        <f t="shared" si="31"/>
        <v>無色</v>
      </c>
      <c r="G68">
        <f>IF(AG68="","",VLOOKUP(F68,[1]tnpl!$X$1:$Y$16,2,TRUE))</f>
        <v>16</v>
      </c>
      <c r="H68" t="s">
        <v>16</v>
      </c>
      <c r="I68">
        <f t="shared" si="32"/>
        <v>8</v>
      </c>
      <c r="J68" t="s">
        <v>16</v>
      </c>
      <c r="K68">
        <f t="shared" si="33"/>
        <v>0</v>
      </c>
      <c r="L68">
        <f t="shared" si="33"/>
        <v>0</v>
      </c>
      <c r="M68" t="s">
        <v>270</v>
      </c>
      <c r="N68" t="s">
        <v>11</v>
      </c>
      <c r="O68" t="s">
        <v>296</v>
      </c>
      <c r="P68" t="s">
        <v>201</v>
      </c>
      <c r="Q68" t="s">
        <v>1413</v>
      </c>
      <c r="R68" t="s">
        <v>11</v>
      </c>
      <c r="S68" t="s">
        <v>13</v>
      </c>
      <c r="T68" t="s">
        <v>1412</v>
      </c>
      <c r="V68" s="6" t="s">
        <v>12</v>
      </c>
      <c r="W68" t="s">
        <v>11</v>
      </c>
      <c r="Y68" s="11" t="s">
        <v>1410</v>
      </c>
      <c r="Z68" t="str">
        <f t="shared" si="34"/>
        <v/>
      </c>
      <c r="AA68" t="str">
        <f t="shared" si="35"/>
        <v/>
      </c>
      <c r="AB68" t="str">
        <f t="shared" si="36"/>
        <v/>
      </c>
      <c r="AC68" t="str">
        <f t="shared" si="28"/>
        <v>得る</v>
      </c>
      <c r="AD68" t="b">
        <f t="shared" si="37"/>
        <v>1</v>
      </c>
      <c r="AE68" s="3">
        <v>452</v>
      </c>
      <c r="AF68" s="2" t="s">
        <v>123</v>
      </c>
      <c r="AG68" s="2" t="s">
        <v>50</v>
      </c>
      <c r="AH68" s="2" t="s">
        <v>276</v>
      </c>
      <c r="AI68" s="2">
        <v>8</v>
      </c>
      <c r="AJ68" s="2" t="s">
        <v>1412</v>
      </c>
      <c r="AK68" s="2" t="s">
        <v>1411</v>
      </c>
      <c r="AL68" s="2" t="s">
        <v>270</v>
      </c>
      <c r="AM68" s="2"/>
      <c r="AN68" s="2"/>
      <c r="AO68" s="2"/>
      <c r="AP68" s="2" t="s">
        <v>1410</v>
      </c>
      <c r="AQ68" s="2"/>
      <c r="AR68" s="2"/>
      <c r="AS68" s="2">
        <v>2</v>
      </c>
      <c r="AT68" s="2"/>
      <c r="AU68" s="2"/>
      <c r="AV68" s="15" t="s">
        <v>1410</v>
      </c>
    </row>
    <row r="69" spans="1:48" x14ac:dyDescent="0.4">
      <c r="A69" t="str">
        <f t="shared" si="29"/>
        <v>|OGW|白|15|呪文|各クリーチャー&amp;br;詠唱時ターン終了時まで|《[[抗戦]]》|</v>
      </c>
      <c r="B69" t="s">
        <v>16</v>
      </c>
      <c r="C69" t="str">
        <f t="shared" si="30"/>
        <v>OGW</v>
      </c>
      <c r="D69">
        <f>IF(AF69="","",VLOOKUP(C69,[1]tnpl!$Z$1:$AA$11,2,TRUE))</f>
        <v>3</v>
      </c>
      <c r="E69" t="s">
        <v>16</v>
      </c>
      <c r="F69" t="str">
        <f t="shared" si="31"/>
        <v>白</v>
      </c>
      <c r="G69">
        <f>IF(AG69="","",VLOOKUP(F69,[1]tnpl!$X$1:$Y$16,2,TRUE))</f>
        <v>1</v>
      </c>
      <c r="H69" t="s">
        <v>16</v>
      </c>
      <c r="I69">
        <f t="shared" si="32"/>
        <v>15</v>
      </c>
      <c r="J69" t="s">
        <v>16</v>
      </c>
      <c r="K69">
        <f t="shared" si="33"/>
        <v>0</v>
      </c>
      <c r="L69">
        <f t="shared" si="33"/>
        <v>0</v>
      </c>
      <c r="M69" t="s">
        <v>192</v>
      </c>
      <c r="N69" t="s">
        <v>11</v>
      </c>
      <c r="O69" t="s">
        <v>318</v>
      </c>
      <c r="P69" t="s">
        <v>201</v>
      </c>
      <c r="Q69" t="s">
        <v>1409</v>
      </c>
      <c r="R69" t="s">
        <v>11</v>
      </c>
      <c r="S69" t="s">
        <v>13</v>
      </c>
      <c r="T69" t="s">
        <v>1408</v>
      </c>
      <c r="V69" s="6" t="s">
        <v>12</v>
      </c>
      <c r="W69" t="s">
        <v>11</v>
      </c>
      <c r="Y69" s="11" t="s">
        <v>1406</v>
      </c>
      <c r="Z69" t="str">
        <f t="shared" si="34"/>
        <v/>
      </c>
      <c r="AA69" t="str">
        <f t="shared" si="35"/>
        <v/>
      </c>
      <c r="AB69" t="str">
        <f t="shared" si="36"/>
        <v/>
      </c>
      <c r="AC69" t="str">
        <f t="shared" si="28"/>
        <v>得る</v>
      </c>
      <c r="AD69" t="b">
        <f t="shared" si="37"/>
        <v>1</v>
      </c>
      <c r="AE69" s="3">
        <v>487</v>
      </c>
      <c r="AF69" s="2" t="s">
        <v>119</v>
      </c>
      <c r="AG69" s="2" t="s">
        <v>37</v>
      </c>
      <c r="AH69" s="2" t="s">
        <v>272</v>
      </c>
      <c r="AI69" s="2">
        <v>15</v>
      </c>
      <c r="AJ69" s="2" t="s">
        <v>1408</v>
      </c>
      <c r="AK69" s="2" t="s">
        <v>1407</v>
      </c>
      <c r="AL69" s="2" t="s">
        <v>192</v>
      </c>
      <c r="AM69" s="2"/>
      <c r="AN69" s="2"/>
      <c r="AO69" s="2"/>
      <c r="AP69" s="2" t="s">
        <v>1406</v>
      </c>
      <c r="AQ69" s="2"/>
      <c r="AR69" s="2"/>
      <c r="AS69" s="2"/>
      <c r="AT69" s="2"/>
      <c r="AU69" s="2"/>
      <c r="AV69" s="15" t="s">
        <v>1406</v>
      </c>
    </row>
    <row r="70" spans="1:48" x14ac:dyDescent="0.4">
      <c r="A70" t="str">
        <f t="shared" si="29"/>
        <v>|KLD|赤|5|呪文|対象1体&amp;br;詠唱時：永続|《[[巨人の光景]]》|</v>
      </c>
      <c r="B70" t="s">
        <v>16</v>
      </c>
      <c r="C70" t="str">
        <f t="shared" si="30"/>
        <v>KLD</v>
      </c>
      <c r="D70">
        <f>IF(AF70="","",VLOOKUP(C70,[1]tnpl!$Z$1:$AA$11,2,TRUE))</f>
        <v>6</v>
      </c>
      <c r="E70" t="s">
        <v>16</v>
      </c>
      <c r="F70" t="str">
        <f t="shared" si="31"/>
        <v>赤</v>
      </c>
      <c r="G70">
        <f>IF(AG70="","",VLOOKUP(F70,[1]tnpl!$X$1:$Y$16,2,TRUE))</f>
        <v>4</v>
      </c>
      <c r="H70" t="s">
        <v>16</v>
      </c>
      <c r="I70">
        <f t="shared" si="32"/>
        <v>5</v>
      </c>
      <c r="J70" t="s">
        <v>16</v>
      </c>
      <c r="K70">
        <f t="shared" si="33"/>
        <v>0</v>
      </c>
      <c r="L70">
        <f t="shared" si="33"/>
        <v>0</v>
      </c>
      <c r="M70" t="s">
        <v>192</v>
      </c>
      <c r="N70" t="s">
        <v>11</v>
      </c>
      <c r="O70" t="s">
        <v>202</v>
      </c>
      <c r="P70" t="s">
        <v>201</v>
      </c>
      <c r="Q70" t="s">
        <v>211</v>
      </c>
      <c r="R70" t="s">
        <v>11</v>
      </c>
      <c r="S70" t="s">
        <v>13</v>
      </c>
      <c r="T70" t="s">
        <v>1405</v>
      </c>
      <c r="V70" s="6" t="s">
        <v>12</v>
      </c>
      <c r="W70" t="s">
        <v>11</v>
      </c>
      <c r="Y70" s="11" t="s">
        <v>1403</v>
      </c>
      <c r="Z70" t="str">
        <f t="shared" si="34"/>
        <v/>
      </c>
      <c r="AA70" t="str">
        <f t="shared" si="35"/>
        <v/>
      </c>
      <c r="AB70" t="str">
        <f t="shared" si="36"/>
        <v/>
      </c>
      <c r="AC70" t="str">
        <f t="shared" si="28"/>
        <v>得る</v>
      </c>
      <c r="AD70" t="b">
        <f t="shared" si="37"/>
        <v>1</v>
      </c>
      <c r="AE70" s="3">
        <v>923</v>
      </c>
      <c r="AF70" s="2" t="s">
        <v>51</v>
      </c>
      <c r="AG70" s="2" t="s">
        <v>8</v>
      </c>
      <c r="AH70" s="2" t="s">
        <v>276</v>
      </c>
      <c r="AI70" s="2">
        <v>5</v>
      </c>
      <c r="AJ70" s="2" t="s">
        <v>1405</v>
      </c>
      <c r="AK70" s="2" t="s">
        <v>1404</v>
      </c>
      <c r="AL70" s="2" t="s">
        <v>192</v>
      </c>
      <c r="AM70" s="2"/>
      <c r="AN70" s="2"/>
      <c r="AO70" s="2"/>
      <c r="AP70" s="2" t="s">
        <v>1403</v>
      </c>
      <c r="AQ70" s="2"/>
      <c r="AR70" s="2"/>
      <c r="AS70" s="2"/>
      <c r="AT70" s="2"/>
      <c r="AU70" s="2"/>
      <c r="AV70" s="15" t="s">
        <v>1403</v>
      </c>
    </row>
    <row r="71" spans="1:48" ht="19.5" thickBot="1" x14ac:dyDescent="0.45">
      <c r="A71" t="str">
        <f t="shared" si="29"/>
        <v>|AKH|赤|4|呪文|各クリーチャー&amp;br;詠唱時：ターン終了時まで|《[[栄光の幕切れ]]》|</v>
      </c>
      <c r="B71" t="s">
        <v>16</v>
      </c>
      <c r="C71" t="str">
        <f t="shared" si="30"/>
        <v>AKH</v>
      </c>
      <c r="D71">
        <f>IF(AF71="","",VLOOKUP(C71,[1]tnpl!$Z$1:$AA$11,2,TRUE))</f>
        <v>10</v>
      </c>
      <c r="E71" t="s">
        <v>16</v>
      </c>
      <c r="F71" t="str">
        <f t="shared" si="31"/>
        <v>赤</v>
      </c>
      <c r="G71">
        <f>IF(AG71="","",VLOOKUP(F71,[1]tnpl!$X$1:$Y$16,2,TRUE))</f>
        <v>4</v>
      </c>
      <c r="H71" t="s">
        <v>16</v>
      </c>
      <c r="I71">
        <f t="shared" si="32"/>
        <v>4</v>
      </c>
      <c r="J71" t="s">
        <v>16</v>
      </c>
      <c r="K71">
        <f t="shared" si="33"/>
        <v>0</v>
      </c>
      <c r="L71">
        <f t="shared" si="33"/>
        <v>0</v>
      </c>
      <c r="M71" t="s">
        <v>192</v>
      </c>
      <c r="N71" t="s">
        <v>11</v>
      </c>
      <c r="O71" t="s">
        <v>318</v>
      </c>
      <c r="P71" t="s">
        <v>201</v>
      </c>
      <c r="Q71" t="s">
        <v>1402</v>
      </c>
      <c r="R71" t="s">
        <v>11</v>
      </c>
      <c r="S71" t="s">
        <v>13</v>
      </c>
      <c r="T71" t="s">
        <v>1401</v>
      </c>
      <c r="V71" s="6" t="s">
        <v>12</v>
      </c>
      <c r="W71" t="s">
        <v>11</v>
      </c>
      <c r="Y71" s="11" t="s">
        <v>1399</v>
      </c>
      <c r="Z71" t="str">
        <f t="shared" si="34"/>
        <v/>
      </c>
      <c r="AA71" t="str">
        <f t="shared" si="35"/>
        <v/>
      </c>
      <c r="AB71" t="str">
        <f t="shared" si="36"/>
        <v/>
      </c>
      <c r="AC71" t="str">
        <f t="shared" si="28"/>
        <v>得る</v>
      </c>
      <c r="AD71" t="b">
        <f t="shared" si="37"/>
        <v>1</v>
      </c>
      <c r="AE71" s="14">
        <v>1201</v>
      </c>
      <c r="AF71" s="13" t="s">
        <v>34</v>
      </c>
      <c r="AG71" s="13" t="s">
        <v>8</v>
      </c>
      <c r="AH71" s="13" t="s">
        <v>280</v>
      </c>
      <c r="AI71" s="13">
        <v>4</v>
      </c>
      <c r="AJ71" s="13" t="s">
        <v>1401</v>
      </c>
      <c r="AK71" s="13" t="s">
        <v>1400</v>
      </c>
      <c r="AL71" s="13" t="s">
        <v>192</v>
      </c>
      <c r="AM71" s="13"/>
      <c r="AN71" s="13"/>
      <c r="AO71" s="13"/>
      <c r="AP71" s="13" t="s">
        <v>1399</v>
      </c>
      <c r="AQ71" s="13"/>
      <c r="AR71" s="13"/>
      <c r="AS71" s="13"/>
      <c r="AT71" s="13"/>
      <c r="AU71" s="13"/>
      <c r="AV71" s="12" t="s">
        <v>1399</v>
      </c>
    </row>
    <row r="80" spans="1:48" x14ac:dyDescent="0.4">
      <c r="V80" s="6"/>
    </row>
  </sheetData>
  <autoFilter ref="Y3:AD17"/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V105"/>
  <sheetViews>
    <sheetView topLeftCell="A73" zoomScale="85" zoomScaleNormal="85" workbookViewId="0">
      <selection activeCell="A95" sqref="A95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customWidth="1"/>
    <col min="5" max="5" width="2" bestFit="1" customWidth="1"/>
    <col min="6" max="6" width="6.625" customWidth="1"/>
    <col min="7" max="7" width="3.5" bestFit="1" customWidth="1"/>
    <col min="8" max="8" width="2" bestFit="1" customWidth="1"/>
    <col min="9" max="9" width="5.375" customWidth="1"/>
    <col min="10" max="10" width="2" bestFit="1" customWidth="1"/>
    <col min="11" max="12" width="2" customWidth="1"/>
    <col min="14" max="15" width="5.875" customWidth="1"/>
    <col min="16" max="16" width="2" bestFit="1" customWidth="1"/>
    <col min="17" max="17" width="3.75" bestFit="1" customWidth="1"/>
    <col min="19" max="19" width="10.25" customWidth="1"/>
    <col min="20" max="20" width="3.75" bestFit="1" customWidth="1"/>
    <col min="21" max="21" width="2" bestFit="1" customWidth="1"/>
    <col min="22" max="22" width="2.5" bestFit="1" customWidth="1"/>
    <col min="23" max="23" width="2.75" bestFit="1" customWidth="1"/>
    <col min="24" max="24" width="2.5" bestFit="1" customWidth="1"/>
    <col min="25" max="25" width="15.125" style="11" customWidth="1"/>
    <col min="26" max="26" width="8.5" bestFit="1" customWidth="1"/>
    <col min="27" max="27" width="6" bestFit="1" customWidth="1"/>
    <col min="28" max="28" width="8.125" bestFit="1" customWidth="1"/>
    <col min="29" max="29" width="3.5" bestFit="1" customWidth="1"/>
    <col min="30" max="30" width="3.5" customWidth="1"/>
    <col min="31" max="32" width="5.5" bestFit="1" customWidth="1"/>
    <col min="33" max="33" width="5.25" bestFit="1" customWidth="1"/>
    <col min="34" max="34" width="9.5" bestFit="1" customWidth="1"/>
    <col min="35" max="35" width="5" bestFit="1" customWidth="1"/>
    <col min="36" max="36" width="14.875" customWidth="1"/>
    <col min="37" max="37" width="9" customWidth="1"/>
    <col min="39" max="44" width="0" hidden="1" customWidth="1"/>
    <col min="45" max="45" width="4.875" bestFit="1" customWidth="1"/>
    <col min="46" max="47" width="3.5" bestFit="1" customWidth="1"/>
  </cols>
  <sheetData>
    <row r="1" spans="1:48" x14ac:dyDescent="0.4">
      <c r="A1" t="s">
        <v>1398</v>
      </c>
    </row>
    <row r="3" spans="1:48" x14ac:dyDescent="0.4">
      <c r="A3" t="str">
        <f t="shared" ref="A3:A11" si="0">B3&amp;C3&amp;E3&amp;F3&amp;H3&amp;I3&amp;J3&amp;M3&amp;O3&amp;P3&amp;Q3&amp;R3&amp;S3&amp;T3&amp;U3&amp;V3&amp;W3&amp;X3</f>
        <v>*先制攻撃カード一覧</v>
      </c>
      <c r="B3" t="s">
        <v>188</v>
      </c>
      <c r="C3" t="s">
        <v>1711</v>
      </c>
      <c r="F3" t="s">
        <v>186</v>
      </c>
    </row>
    <row r="4" spans="1:48" x14ac:dyDescent="0.4">
      <c r="A4" t="str">
        <f t="shared" si="0"/>
        <v>[[先制攻撃]]</v>
      </c>
      <c r="B4" t="s">
        <v>1397</v>
      </c>
      <c r="C4" t="str">
        <f>C3</f>
        <v>先制攻撃</v>
      </c>
      <c r="E4" t="s">
        <v>1396</v>
      </c>
    </row>
    <row r="5" spans="1:48" x14ac:dyDescent="0.4">
      <c r="A5" t="str">
        <f t="shared" si="0"/>
        <v/>
      </c>
    </row>
    <row r="6" spans="1:48" x14ac:dyDescent="0.4">
      <c r="A6" t="str">
        <f t="shared" si="0"/>
        <v>**マジック:オリジン</v>
      </c>
      <c r="B6" t="s">
        <v>185</v>
      </c>
      <c r="C6" t="s">
        <v>184</v>
      </c>
    </row>
    <row r="7" spans="1:48" x14ac:dyDescent="0.4">
      <c r="A7" t="str">
        <f t="shared" si="0"/>
        <v>|LEFT:50|LEFT:50|LEFT:50|LEFT:50|LEFT:500|c</v>
      </c>
      <c r="B7" t="s">
        <v>16</v>
      </c>
      <c r="C7" t="s">
        <v>28</v>
      </c>
      <c r="E7" t="s">
        <v>16</v>
      </c>
      <c r="F7" t="s">
        <v>28</v>
      </c>
      <c r="H7" t="s">
        <v>16</v>
      </c>
      <c r="I7" t="s">
        <v>28</v>
      </c>
      <c r="J7" t="s">
        <v>16</v>
      </c>
      <c r="M7" t="s">
        <v>28</v>
      </c>
      <c r="P7" t="s">
        <v>11</v>
      </c>
      <c r="R7" t="s">
        <v>26</v>
      </c>
      <c r="U7" t="s">
        <v>11</v>
      </c>
      <c r="V7" t="s">
        <v>25</v>
      </c>
    </row>
    <row r="8" spans="1:48" x14ac:dyDescent="0.4">
      <c r="A8" t="str">
        <f t="shared" si="0"/>
        <v>|セット|色|コスト|P/T|カード名|</v>
      </c>
      <c r="B8" t="s">
        <v>16</v>
      </c>
      <c r="C8" t="s">
        <v>24</v>
      </c>
      <c r="E8" t="s">
        <v>16</v>
      </c>
      <c r="F8" t="s">
        <v>23</v>
      </c>
      <c r="H8" t="s">
        <v>16</v>
      </c>
      <c r="I8" t="s">
        <v>22</v>
      </c>
      <c r="J8" t="s">
        <v>16</v>
      </c>
      <c r="K8" t="s">
        <v>21</v>
      </c>
      <c r="L8" t="s">
        <v>20</v>
      </c>
      <c r="M8" t="str">
        <f>K8&amp;"/"&amp;L8</f>
        <v>P/T</v>
      </c>
      <c r="P8" t="s">
        <v>11</v>
      </c>
      <c r="R8" t="s">
        <v>18</v>
      </c>
      <c r="U8" t="s">
        <v>11</v>
      </c>
      <c r="AD8" t="b">
        <f>OR(AB8="与える",AC8="得る")</f>
        <v>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4">
      <c r="A9" t="str">
        <f t="shared" si="0"/>
        <v>|ORI|白|12|4/3|《[[領事補佐官]]》|</v>
      </c>
      <c r="B9" t="s">
        <v>16</v>
      </c>
      <c r="C9" t="str">
        <f>AF9</f>
        <v>ORI</v>
      </c>
      <c r="D9">
        <f>IF(AF9="","",VLOOKUP(C9,[1]tnpl!$Z$1:$AA$11,2,TRUE))</f>
        <v>1</v>
      </c>
      <c r="E9" t="s">
        <v>16</v>
      </c>
      <c r="F9" t="str">
        <f>AG9</f>
        <v>白</v>
      </c>
      <c r="G9">
        <f>IF(AG9="","",VLOOKUP(F9,[1]tnpl!$X$1:$Y$16,2,TRUE))</f>
        <v>1</v>
      </c>
      <c r="H9" t="s">
        <v>16</v>
      </c>
      <c r="I9">
        <f>AI9</f>
        <v>12</v>
      </c>
      <c r="J9" t="s">
        <v>16</v>
      </c>
      <c r="K9">
        <f t="shared" ref="K9:L11" si="1">AT9</f>
        <v>4</v>
      </c>
      <c r="L9">
        <f t="shared" si="1"/>
        <v>3</v>
      </c>
      <c r="M9" t="str">
        <f>IF(AL9="クリーチャー",K9&amp;"/"&amp;L9,"")</f>
        <v>4/3</v>
      </c>
      <c r="P9" t="s">
        <v>11</v>
      </c>
      <c r="Q9" t="s">
        <v>32</v>
      </c>
      <c r="R9" t="str">
        <f>AJ9</f>
        <v>領事補佐官</v>
      </c>
      <c r="T9" t="s">
        <v>12</v>
      </c>
      <c r="U9" t="s">
        <v>11</v>
      </c>
      <c r="V9" s="6"/>
      <c r="Y9" s="11" t="s">
        <v>1707</v>
      </c>
      <c r="Z9" t="str">
        <f>IF(SEARCH(LEFT($C$3,1),Y9,1)&lt;10,$C$3,"")</f>
        <v>先制攻撃</v>
      </c>
      <c r="AA9" t="str">
        <f>IF(ISERR(SEARCH("召",Y9,1)),"","召喚")</f>
        <v/>
      </c>
      <c r="AB9" t="str">
        <f>IF(ISERR(SEARCH("与",Y9,1)),"","与える")</f>
        <v/>
      </c>
      <c r="AC9" t="str">
        <f>IF(ISERR(SEARCH("得",Y9,1)),"","得る")</f>
        <v/>
      </c>
      <c r="AD9" t="b">
        <f>OR(AB9="与える",AC9="得る")</f>
        <v>0</v>
      </c>
      <c r="AE9" s="4">
        <v>19</v>
      </c>
      <c r="AF9" s="3" t="s">
        <v>152</v>
      </c>
      <c r="AG9" s="2" t="s">
        <v>37</v>
      </c>
      <c r="AH9" s="2" t="s">
        <v>272</v>
      </c>
      <c r="AI9" s="2">
        <v>12</v>
      </c>
      <c r="AJ9" s="2" t="s">
        <v>1710</v>
      </c>
      <c r="AK9" s="2" t="s">
        <v>1709</v>
      </c>
      <c r="AL9" s="2" t="s">
        <v>4</v>
      </c>
      <c r="AM9" s="2" t="s">
        <v>371</v>
      </c>
      <c r="AN9" s="2" t="s">
        <v>396</v>
      </c>
      <c r="AO9" s="2"/>
      <c r="AP9" s="2" t="s">
        <v>1701</v>
      </c>
      <c r="AQ9" s="2" t="s">
        <v>1708</v>
      </c>
      <c r="AR9" s="2"/>
      <c r="AS9" s="2"/>
      <c r="AT9" s="2">
        <v>4</v>
      </c>
      <c r="AU9" s="2">
        <v>3</v>
      </c>
      <c r="AV9" s="2" t="s">
        <v>1707</v>
      </c>
    </row>
    <row r="10" spans="1:48" x14ac:dyDescent="0.4">
      <c r="A10" t="str">
        <f t="shared" si="0"/>
        <v>|ORI|白|16|4/4|《[[白蘭の騎士]]》|</v>
      </c>
      <c r="B10" t="s">
        <v>16</v>
      </c>
      <c r="C10" t="str">
        <f>AF10</f>
        <v>ORI</v>
      </c>
      <c r="D10">
        <f>IF(AF10="","",VLOOKUP(C10,[1]tnpl!$Z$1:$AA$11,2,TRUE))</f>
        <v>1</v>
      </c>
      <c r="E10" t="s">
        <v>16</v>
      </c>
      <c r="F10" t="str">
        <f>AG10</f>
        <v>白</v>
      </c>
      <c r="G10">
        <f>IF(AG10="","",VLOOKUP(F10,[1]tnpl!$X$1:$Y$16,2,TRUE))</f>
        <v>1</v>
      </c>
      <c r="H10" t="s">
        <v>16</v>
      </c>
      <c r="I10">
        <f>AI10</f>
        <v>16</v>
      </c>
      <c r="J10" t="s">
        <v>16</v>
      </c>
      <c r="K10">
        <f t="shared" si="1"/>
        <v>4</v>
      </c>
      <c r="L10">
        <f t="shared" si="1"/>
        <v>4</v>
      </c>
      <c r="M10" t="str">
        <f>IF(AL10="クリーチャー",K10&amp;"/"&amp;L10,"")</f>
        <v>4/4</v>
      </c>
      <c r="P10" t="s">
        <v>11</v>
      </c>
      <c r="Q10" t="s">
        <v>32</v>
      </c>
      <c r="R10" t="str">
        <f>AJ10</f>
        <v>白蘭の騎士</v>
      </c>
      <c r="T10" t="s">
        <v>12</v>
      </c>
      <c r="U10" t="s">
        <v>11</v>
      </c>
      <c r="V10" s="6"/>
      <c r="Y10" s="11" t="s">
        <v>174</v>
      </c>
      <c r="Z10" t="str">
        <f>IF(SEARCH(LEFT($C$3,1),Y10,1)&lt;10,$C$3,"")</f>
        <v>先制攻撃</v>
      </c>
      <c r="AA10" t="str">
        <f>IF(ISERR(SEARCH("召",Y10,1)),"","召喚")</f>
        <v/>
      </c>
      <c r="AB10" t="str">
        <f>IF(ISERR(SEARCH("与",Y10,1)),"","与える")</f>
        <v/>
      </c>
      <c r="AC10" t="str">
        <f>IF(ISERR(SEARCH("得",Y10,1)),"","得る")</f>
        <v/>
      </c>
      <c r="AD10" t="b">
        <f>OR(AB10="与える",AC10="得る")</f>
        <v>0</v>
      </c>
      <c r="AE10" s="4">
        <v>29</v>
      </c>
      <c r="AF10" s="3" t="s">
        <v>152</v>
      </c>
      <c r="AG10" s="2" t="s">
        <v>37</v>
      </c>
      <c r="AH10" s="2" t="s">
        <v>7</v>
      </c>
      <c r="AI10" s="2">
        <v>16</v>
      </c>
      <c r="AJ10" s="2" t="s">
        <v>175</v>
      </c>
      <c r="AK10" s="2" t="s">
        <v>1706</v>
      </c>
      <c r="AL10" s="2" t="s">
        <v>4</v>
      </c>
      <c r="AM10" s="2" t="s">
        <v>371</v>
      </c>
      <c r="AN10" s="2" t="s">
        <v>450</v>
      </c>
      <c r="AO10" s="2"/>
      <c r="AP10" s="2" t="s">
        <v>1705</v>
      </c>
      <c r="AQ10" s="2" t="s">
        <v>1704</v>
      </c>
      <c r="AR10" s="2"/>
      <c r="AS10" s="2"/>
      <c r="AT10" s="2">
        <v>4</v>
      </c>
      <c r="AU10" s="2">
        <v>4</v>
      </c>
      <c r="AV10" s="2" t="s">
        <v>174</v>
      </c>
    </row>
    <row r="11" spans="1:48" x14ac:dyDescent="0.4">
      <c r="A11" t="str">
        <f t="shared" si="0"/>
        <v>|ORI|赤|9|2/2|《[[アクロスの兵長]]》|</v>
      </c>
      <c r="B11" t="s">
        <v>16</v>
      </c>
      <c r="C11" t="str">
        <f>AF11</f>
        <v>ORI</v>
      </c>
      <c r="D11">
        <f>IF(AF11="","",VLOOKUP(C11,[1]tnpl!$Z$1:$AA$11,2,TRUE))</f>
        <v>1</v>
      </c>
      <c r="E11" t="s">
        <v>16</v>
      </c>
      <c r="F11" t="str">
        <f>AG11</f>
        <v>赤</v>
      </c>
      <c r="G11">
        <f>IF(AG11="","",VLOOKUP(F11,[1]tnpl!$X$1:$Y$16,2,TRUE))</f>
        <v>4</v>
      </c>
      <c r="H11" t="s">
        <v>16</v>
      </c>
      <c r="I11">
        <f>AI11</f>
        <v>9</v>
      </c>
      <c r="J11" t="s">
        <v>16</v>
      </c>
      <c r="K11">
        <f t="shared" si="1"/>
        <v>2</v>
      </c>
      <c r="L11">
        <f t="shared" si="1"/>
        <v>2</v>
      </c>
      <c r="M11" t="str">
        <f>IF(AL11="クリーチャー",K11&amp;"/"&amp;L11,"")</f>
        <v>2/2</v>
      </c>
      <c r="P11" t="s">
        <v>11</v>
      </c>
      <c r="Q11" t="s">
        <v>32</v>
      </c>
      <c r="R11" t="str">
        <f>AJ11</f>
        <v>アクロスの兵長</v>
      </c>
      <c r="T11" t="s">
        <v>12</v>
      </c>
      <c r="U11" t="s">
        <v>11</v>
      </c>
      <c r="V11" s="6"/>
      <c r="Y11" s="11" t="s">
        <v>1701</v>
      </c>
      <c r="Z11" t="str">
        <f>IF(SEARCH(LEFT($C$3,1),Y11,1)&lt;10,$C$3,"")</f>
        <v>先制攻撃</v>
      </c>
      <c r="AA11" t="str">
        <f>IF(ISERR(SEARCH("召",Y11,1)),"","召喚")</f>
        <v/>
      </c>
      <c r="AB11" t="str">
        <f>IF(ISERR(SEARCH("与",Y11,1)),"","与える")</f>
        <v/>
      </c>
      <c r="AC11" t="str">
        <f>IF(ISERR(SEARCH("得",Y11,1)),"","得る")</f>
        <v/>
      </c>
      <c r="AD11" t="b">
        <f>OR(AB11="与える",AC11="得る")</f>
        <v>0</v>
      </c>
      <c r="AE11" s="4">
        <v>124</v>
      </c>
      <c r="AF11" s="3" t="s">
        <v>152</v>
      </c>
      <c r="AG11" s="2" t="s">
        <v>8</v>
      </c>
      <c r="AH11" s="2" t="s">
        <v>276</v>
      </c>
      <c r="AI11" s="2">
        <v>9</v>
      </c>
      <c r="AJ11" s="2" t="s">
        <v>1703</v>
      </c>
      <c r="AK11" s="2" t="s">
        <v>1702</v>
      </c>
      <c r="AL11" s="2" t="s">
        <v>4</v>
      </c>
      <c r="AM11" s="2" t="s">
        <v>371</v>
      </c>
      <c r="AN11" s="2" t="s">
        <v>396</v>
      </c>
      <c r="AO11" s="2"/>
      <c r="AP11" s="2" t="s">
        <v>1701</v>
      </c>
      <c r="AQ11" s="2"/>
      <c r="AR11" s="2"/>
      <c r="AS11" s="2"/>
      <c r="AT11" s="2">
        <v>2</v>
      </c>
      <c r="AU11" s="2">
        <v>2</v>
      </c>
      <c r="AV11" s="2" t="s">
        <v>1701</v>
      </c>
    </row>
    <row r="12" spans="1:48" x14ac:dyDescent="0.4">
      <c r="V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x14ac:dyDescent="0.4">
      <c r="A13" t="s">
        <v>149</v>
      </c>
    </row>
    <row r="14" spans="1:48" x14ac:dyDescent="0.4">
      <c r="A14" t="str">
        <f>B14&amp;C14&amp;E14&amp;F14&amp;H14&amp;I14&amp;J14&amp;M14&amp;O14&amp;P14&amp;Q14&amp;R14&amp;S14&amp;T14&amp;U14&amp;V14&amp;W14&amp;X14</f>
        <v>|LEFT:50|LEFT:50|LEFT:50|LEFT:50|LEFT:500|c</v>
      </c>
      <c r="B14" t="s">
        <v>16</v>
      </c>
      <c r="C14" t="s">
        <v>28</v>
      </c>
      <c r="E14" t="s">
        <v>16</v>
      </c>
      <c r="F14" t="s">
        <v>28</v>
      </c>
      <c r="H14" t="s">
        <v>16</v>
      </c>
      <c r="I14" t="s">
        <v>28</v>
      </c>
      <c r="J14" t="s">
        <v>16</v>
      </c>
      <c r="M14" t="s">
        <v>28</v>
      </c>
      <c r="P14" t="s">
        <v>11</v>
      </c>
      <c r="R14" t="s">
        <v>26</v>
      </c>
      <c r="U14" t="s">
        <v>11</v>
      </c>
      <c r="V14" t="s">
        <v>25</v>
      </c>
    </row>
    <row r="15" spans="1:48" x14ac:dyDescent="0.4">
      <c r="A15" t="str">
        <f>B15&amp;C15&amp;E15&amp;F15&amp;H15&amp;I15&amp;J15&amp;M15&amp;O15&amp;P15&amp;Q15&amp;R15&amp;S15&amp;T15&amp;U15&amp;V15&amp;W15&amp;X15</f>
        <v>|セット|色|コスト|P/T|カード名|</v>
      </c>
      <c r="B15" t="s">
        <v>16</v>
      </c>
      <c r="C15" t="s">
        <v>24</v>
      </c>
      <c r="E15" t="s">
        <v>16</v>
      </c>
      <c r="F15" t="s">
        <v>23</v>
      </c>
      <c r="H15" t="s">
        <v>16</v>
      </c>
      <c r="I15" t="s">
        <v>22</v>
      </c>
      <c r="J15" t="s">
        <v>16</v>
      </c>
      <c r="K15" t="s">
        <v>21</v>
      </c>
      <c r="L15" t="s">
        <v>20</v>
      </c>
      <c r="M15" t="str">
        <f>K15&amp;"/"&amp;L15</f>
        <v>P/T</v>
      </c>
      <c r="P15" t="s">
        <v>11</v>
      </c>
      <c r="R15" t="s">
        <v>18</v>
      </c>
      <c r="U15" t="s">
        <v>11</v>
      </c>
      <c r="AD15" t="b">
        <f>OR(AB15="与える",AC15="得る")</f>
        <v>0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4">
      <c r="A16" t="str">
        <f>B16&amp;C16&amp;E16&amp;F16&amp;H16&amp;I16&amp;J16&amp;M16&amp;O16&amp;P16&amp;Q16&amp;R16&amp;S16&amp;T16&amp;U16&amp;V16&amp;W16&amp;X16</f>
        <v>|BFZ|白|8|1/2|《[[オンドゥの大角]]》|</v>
      </c>
      <c r="B16" t="s">
        <v>16</v>
      </c>
      <c r="C16" t="str">
        <f>AF16</f>
        <v>BFZ</v>
      </c>
      <c r="D16">
        <f>IF(AF16="","",VLOOKUP(C16,[1]tnpl!$Z$1:$AA$11,2,TRUE))</f>
        <v>2</v>
      </c>
      <c r="E16" t="s">
        <v>16</v>
      </c>
      <c r="F16" t="str">
        <f>AG16</f>
        <v>白</v>
      </c>
      <c r="G16">
        <f>IF(AG16="","",VLOOKUP(F16,[1]tnpl!$X$1:$Y$16,2,TRUE))</f>
        <v>1</v>
      </c>
      <c r="H16" t="s">
        <v>16</v>
      </c>
      <c r="I16">
        <f>AI16</f>
        <v>8</v>
      </c>
      <c r="J16" t="s">
        <v>16</v>
      </c>
      <c r="K16">
        <f t="shared" ref="K16:L18" si="2">AT16</f>
        <v>1</v>
      </c>
      <c r="L16">
        <f t="shared" si="2"/>
        <v>2</v>
      </c>
      <c r="M16" t="str">
        <f>IF(AL16="クリーチャー",K16&amp;"/"&amp;L16,"")</f>
        <v>1/2</v>
      </c>
      <c r="P16" t="s">
        <v>11</v>
      </c>
      <c r="Q16" t="s">
        <v>32</v>
      </c>
      <c r="R16" t="str">
        <f>AJ16</f>
        <v>オンドゥの大角</v>
      </c>
      <c r="T16" t="s">
        <v>12</v>
      </c>
      <c r="U16" t="s">
        <v>11</v>
      </c>
      <c r="V16" s="6"/>
      <c r="Y16" s="11" t="s">
        <v>1698</v>
      </c>
      <c r="Z16" t="str">
        <f>IF(SEARCH(LEFT($C$3,1),Y16,1)&lt;10,$C$3,"")</f>
        <v>先制攻撃</v>
      </c>
      <c r="AA16" t="str">
        <f>IF(ISERR(SEARCH("召",Y16,1)),"","召喚")</f>
        <v/>
      </c>
      <c r="AB16" t="str">
        <f>IF(ISERR(SEARCH("与",Y16,1)),"","与える")</f>
        <v/>
      </c>
      <c r="AC16" t="str">
        <f>IF(ISERR(SEARCH("得",Y16,1)),"","得る")</f>
        <v/>
      </c>
      <c r="AD16" t="b">
        <f>OR(AB16="与える",AC16="得る")</f>
        <v>0</v>
      </c>
      <c r="AE16" s="4">
        <v>254</v>
      </c>
      <c r="AF16" s="3" t="s">
        <v>123</v>
      </c>
      <c r="AG16" s="2" t="s">
        <v>37</v>
      </c>
      <c r="AH16" s="2" t="s">
        <v>276</v>
      </c>
      <c r="AI16" s="2">
        <v>8</v>
      </c>
      <c r="AJ16" s="2" t="s">
        <v>1700</v>
      </c>
      <c r="AK16" s="2" t="s">
        <v>1699</v>
      </c>
      <c r="AL16" s="2" t="s">
        <v>4</v>
      </c>
      <c r="AM16" s="2" t="s">
        <v>441</v>
      </c>
      <c r="AN16" s="2"/>
      <c r="AO16" s="2"/>
      <c r="AP16" s="2" t="s">
        <v>1598</v>
      </c>
      <c r="AQ16" s="2" t="s">
        <v>1081</v>
      </c>
      <c r="AR16" s="2"/>
      <c r="AS16" s="2"/>
      <c r="AT16" s="2">
        <v>1</v>
      </c>
      <c r="AU16" s="2">
        <v>2</v>
      </c>
      <c r="AV16" s="2" t="s">
        <v>1698</v>
      </c>
    </row>
    <row r="17" spans="1:48" x14ac:dyDescent="0.4">
      <c r="A17" t="str">
        <f>B17&amp;C17&amp;E17&amp;F17&amp;H17&amp;I17&amp;J17&amp;M17&amp;O17&amp;P17&amp;Q17&amp;R17&amp;S17&amp;T17&amp;U17&amp;V17&amp;W17&amp;X17</f>
        <v>|BFZ|黒|12|2/3|《[[マラキールの解放者、ドラーナ]]》|</v>
      </c>
      <c r="B17" t="s">
        <v>16</v>
      </c>
      <c r="C17" t="str">
        <f>AF17</f>
        <v>BFZ</v>
      </c>
      <c r="D17">
        <f>IF(AF17="","",VLOOKUP(C17,[1]tnpl!$Z$1:$AA$11,2,TRUE))</f>
        <v>2</v>
      </c>
      <c r="E17" t="s">
        <v>16</v>
      </c>
      <c r="F17" t="str">
        <f>AG17</f>
        <v>黒</v>
      </c>
      <c r="G17">
        <f>IF(AG17="","",VLOOKUP(F17,[1]tnpl!$X$1:$Y$16,2,TRUE))</f>
        <v>3</v>
      </c>
      <c r="H17" t="s">
        <v>16</v>
      </c>
      <c r="I17">
        <f>AI17</f>
        <v>12</v>
      </c>
      <c r="J17" t="s">
        <v>16</v>
      </c>
      <c r="K17">
        <f t="shared" si="2"/>
        <v>2</v>
      </c>
      <c r="L17">
        <f t="shared" si="2"/>
        <v>3</v>
      </c>
      <c r="M17" t="str">
        <f>IF(AL17="クリーチャー",K17&amp;"/"&amp;L17,"")</f>
        <v>2/3</v>
      </c>
      <c r="P17" t="s">
        <v>11</v>
      </c>
      <c r="Q17" t="s">
        <v>32</v>
      </c>
      <c r="R17" t="str">
        <f>AJ17</f>
        <v>マラキールの解放者、ドラーナ</v>
      </c>
      <c r="T17" t="s">
        <v>12</v>
      </c>
      <c r="U17" t="s">
        <v>11</v>
      </c>
      <c r="V17" s="6"/>
      <c r="Y17" s="11" t="s">
        <v>1051</v>
      </c>
      <c r="Z17" t="str">
        <f>IF(SEARCH(LEFT($C$3,1),Y17,1)&lt;10,$C$3,"")</f>
        <v>先制攻撃</v>
      </c>
      <c r="AA17" t="str">
        <f>IF(ISERR(SEARCH("召",Y17,1)),"","召喚")</f>
        <v/>
      </c>
      <c r="AB17" t="str">
        <f>IF(ISERR(SEARCH("与",Y17,1)),"","与える")</f>
        <v>与える</v>
      </c>
      <c r="AC17" t="str">
        <f>IF(ISERR(SEARCH("得",Y17,1)),"","得る")</f>
        <v/>
      </c>
      <c r="AD17" t="b">
        <f>OR(AB17="与える",AC17="得る")</f>
        <v>1</v>
      </c>
      <c r="AE17" s="4">
        <v>350</v>
      </c>
      <c r="AF17" s="3" t="s">
        <v>123</v>
      </c>
      <c r="AG17" s="2" t="s">
        <v>40</v>
      </c>
      <c r="AH17" s="2" t="s">
        <v>280</v>
      </c>
      <c r="AI17" s="2">
        <v>12</v>
      </c>
      <c r="AJ17" s="2" t="s">
        <v>1056</v>
      </c>
      <c r="AK17" s="2" t="s">
        <v>1055</v>
      </c>
      <c r="AL17" s="2" t="s">
        <v>4</v>
      </c>
      <c r="AM17" s="2" t="s">
        <v>884</v>
      </c>
      <c r="AN17" s="2" t="s">
        <v>422</v>
      </c>
      <c r="AO17" s="2"/>
      <c r="AP17" s="2" t="s">
        <v>1054</v>
      </c>
      <c r="AQ17" s="2" t="s">
        <v>1053</v>
      </c>
      <c r="AR17" s="2" t="s">
        <v>1052</v>
      </c>
      <c r="AS17" s="2"/>
      <c r="AT17" s="2">
        <v>2</v>
      </c>
      <c r="AU17" s="2">
        <v>3</v>
      </c>
      <c r="AV17" s="2" t="s">
        <v>1051</v>
      </c>
    </row>
    <row r="18" spans="1:48" x14ac:dyDescent="0.4">
      <c r="A18" t="str">
        <f>B18&amp;C18&amp;E18&amp;F18&amp;H18&amp;I18&amp;J18&amp;M18&amp;O18&amp;P18&amp;Q18&amp;R18&amp;S18&amp;T18&amp;U18&amp;V18&amp;W18&amp;X18</f>
        <v>|OGW|黒赤|15|4/2|《[[鞭打ちドローン]]》|</v>
      </c>
      <c r="B18" t="s">
        <v>16</v>
      </c>
      <c r="C18" t="str">
        <f>AF18</f>
        <v>OGW</v>
      </c>
      <c r="D18">
        <f>IF(AF18="","",VLOOKUP(C18,[1]tnpl!$Z$1:$AA$11,2,TRUE))</f>
        <v>3</v>
      </c>
      <c r="E18" t="s">
        <v>16</v>
      </c>
      <c r="F18" t="str">
        <f>AG18</f>
        <v>黒赤</v>
      </c>
      <c r="G18">
        <f>IF(AG18="","",VLOOKUP(F18,[1]tnpl!$X$1:$Y$16,2,TRUE))</f>
        <v>8</v>
      </c>
      <c r="H18" t="s">
        <v>16</v>
      </c>
      <c r="I18">
        <f>AI18</f>
        <v>15</v>
      </c>
      <c r="J18" t="s">
        <v>16</v>
      </c>
      <c r="K18">
        <f t="shared" si="2"/>
        <v>4</v>
      </c>
      <c r="L18">
        <f t="shared" si="2"/>
        <v>2</v>
      </c>
      <c r="M18" t="str">
        <f>IF(AL18="クリーチャー",K18&amp;"/"&amp;L18,"")</f>
        <v>4/2</v>
      </c>
      <c r="P18" t="s">
        <v>11</v>
      </c>
      <c r="Q18" t="s">
        <v>32</v>
      </c>
      <c r="R18" t="str">
        <f>AJ18</f>
        <v>鞭打ちドローン</v>
      </c>
      <c r="T18" t="s">
        <v>12</v>
      </c>
      <c r="U18" t="s">
        <v>11</v>
      </c>
      <c r="V18" s="6"/>
      <c r="Y18" s="11" t="s">
        <v>1693</v>
      </c>
      <c r="Z18" t="str">
        <f>IF(SEARCH(LEFT($C$3,1),Y18,1)&lt;10,$C$3,"")</f>
        <v>先制攻撃</v>
      </c>
      <c r="AA18" t="str">
        <f>IF(ISERR(SEARCH("召",Y18,1)),"","召喚")</f>
        <v/>
      </c>
      <c r="AB18" t="str">
        <f>IF(ISERR(SEARCH("与",Y18,1)),"","与える")</f>
        <v>与える</v>
      </c>
      <c r="AC18" t="str">
        <f>IF(ISERR(SEARCH("得",Y18,1)),"","得る")</f>
        <v/>
      </c>
      <c r="AD18" t="b">
        <f>OR(AB18="与える",AC18="得る")</f>
        <v>1</v>
      </c>
      <c r="AE18" s="4">
        <v>521</v>
      </c>
      <c r="AF18" s="3" t="s">
        <v>119</v>
      </c>
      <c r="AG18" s="2" t="s">
        <v>183</v>
      </c>
      <c r="AH18" s="2" t="s">
        <v>272</v>
      </c>
      <c r="AI18" s="2">
        <v>15</v>
      </c>
      <c r="AJ18" s="2" t="s">
        <v>1697</v>
      </c>
      <c r="AK18" s="2" t="s">
        <v>1696</v>
      </c>
      <c r="AL18" s="2" t="s">
        <v>4</v>
      </c>
      <c r="AM18" s="2" t="s">
        <v>404</v>
      </c>
      <c r="AN18" s="2" t="s">
        <v>1072</v>
      </c>
      <c r="AO18" s="2"/>
      <c r="AP18" s="2" t="s">
        <v>1695</v>
      </c>
      <c r="AQ18" s="2" t="s">
        <v>1694</v>
      </c>
      <c r="AR18" s="2"/>
      <c r="AS18" s="2"/>
      <c r="AT18" s="2">
        <v>4</v>
      </c>
      <c r="AU18" s="2">
        <v>2</v>
      </c>
      <c r="AV18" s="2" t="s">
        <v>1693</v>
      </c>
    </row>
    <row r="19" spans="1:48" x14ac:dyDescent="0.4">
      <c r="V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x14ac:dyDescent="0.4">
      <c r="A20" t="s">
        <v>116</v>
      </c>
    </row>
    <row r="21" spans="1:48" x14ac:dyDescent="0.4">
      <c r="A21" t="str">
        <f t="shared" ref="A21:A28" si="3">B21&amp;C21&amp;E21&amp;F21&amp;H21&amp;I21&amp;J21&amp;M21&amp;O21&amp;P21&amp;Q21&amp;R21&amp;S21&amp;T21&amp;U21&amp;V21&amp;W21&amp;X21</f>
        <v>|LEFT:50|LEFT:50|LEFT:50|LEFT:50|LEFT:500|c</v>
      </c>
      <c r="B21" t="s">
        <v>16</v>
      </c>
      <c r="C21" t="s">
        <v>28</v>
      </c>
      <c r="E21" t="s">
        <v>16</v>
      </c>
      <c r="F21" t="s">
        <v>28</v>
      </c>
      <c r="H21" t="s">
        <v>16</v>
      </c>
      <c r="I21" t="s">
        <v>28</v>
      </c>
      <c r="J21" t="s">
        <v>16</v>
      </c>
      <c r="M21" t="s">
        <v>28</v>
      </c>
      <c r="P21" t="s">
        <v>11</v>
      </c>
      <c r="R21" t="s">
        <v>26</v>
      </c>
      <c r="U21" t="s">
        <v>11</v>
      </c>
      <c r="V21" t="s">
        <v>25</v>
      </c>
    </row>
    <row r="22" spans="1:48" x14ac:dyDescent="0.4">
      <c r="A22" t="str">
        <f t="shared" si="3"/>
        <v>|セット|色|コスト|P/T|カード名|</v>
      </c>
      <c r="B22" t="s">
        <v>16</v>
      </c>
      <c r="C22" t="s">
        <v>24</v>
      </c>
      <c r="E22" t="s">
        <v>16</v>
      </c>
      <c r="F22" t="s">
        <v>23</v>
      </c>
      <c r="H22" t="s">
        <v>16</v>
      </c>
      <c r="I22" t="s">
        <v>22</v>
      </c>
      <c r="J22" t="s">
        <v>16</v>
      </c>
      <c r="K22" t="s">
        <v>21</v>
      </c>
      <c r="L22" t="s">
        <v>20</v>
      </c>
      <c r="M22" t="str">
        <f>K22&amp;"/"&amp;L22</f>
        <v>P/T</v>
      </c>
      <c r="P22" t="s">
        <v>11</v>
      </c>
      <c r="R22" t="s">
        <v>18</v>
      </c>
      <c r="U22" t="s">
        <v>11</v>
      </c>
      <c r="AD22" t="b">
        <f t="shared" ref="AD22:AD28" si="4">OR(AB22="与える",AC22="得る")</f>
        <v>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4">
      <c r="A23" t="str">
        <f t="shared" si="3"/>
        <v>|SOI|赤|8|4/4|《[[災いの狼]]》|</v>
      </c>
      <c r="B23" t="s">
        <v>16</v>
      </c>
      <c r="C23" t="str">
        <f t="shared" ref="C23:C28" si="5">AF23</f>
        <v>SOI</v>
      </c>
      <c r="D23">
        <f>IF(AF23="","",VLOOKUP(C23,[1]tnpl!$Z$1:$AA$11,2,TRUE))</f>
        <v>4</v>
      </c>
      <c r="E23" t="s">
        <v>16</v>
      </c>
      <c r="F23" t="str">
        <f t="shared" ref="F23:F28" si="6">AG23</f>
        <v>赤</v>
      </c>
      <c r="G23">
        <f>IF(AG23="","",VLOOKUP(F23,[1]tnpl!$X$1:$Y$16,2,TRUE))</f>
        <v>4</v>
      </c>
      <c r="H23" t="s">
        <v>16</v>
      </c>
      <c r="I23">
        <f t="shared" ref="I23:I28" si="7">AI23</f>
        <v>8</v>
      </c>
      <c r="J23" t="s">
        <v>16</v>
      </c>
      <c r="K23">
        <f t="shared" ref="K23:L28" si="8">AT23</f>
        <v>4</v>
      </c>
      <c r="L23">
        <f t="shared" si="8"/>
        <v>4</v>
      </c>
      <c r="M23" t="str">
        <f t="shared" ref="M23:M28" si="9">IF(AL23="クリーチャー",K23&amp;"/"&amp;L23,"")</f>
        <v>4/4</v>
      </c>
      <c r="P23" t="s">
        <v>11</v>
      </c>
      <c r="Q23" t="s">
        <v>32</v>
      </c>
      <c r="R23" t="str">
        <f t="shared" ref="R23:R28" si="10">AJ23</f>
        <v>災いの狼</v>
      </c>
      <c r="T23" t="s">
        <v>12</v>
      </c>
      <c r="U23" t="s">
        <v>11</v>
      </c>
      <c r="V23" s="6"/>
      <c r="Y23" s="11" t="s">
        <v>1596</v>
      </c>
      <c r="Z23" t="str">
        <f t="shared" ref="Z23:Z28" si="11">IF(SEARCH(LEFT($C$3,1),Y23,1)&lt;10,$C$3,"")</f>
        <v>先制攻撃</v>
      </c>
      <c r="AA23" t="str">
        <f t="shared" ref="AA23:AA28" si="12">IF(ISERR(SEARCH("召",Y23,1)),"","召喚")</f>
        <v/>
      </c>
      <c r="AB23" t="str">
        <f t="shared" ref="AB23:AB28" si="13">IF(ISERR(SEARCH("与",Y23,1)),"","与える")</f>
        <v/>
      </c>
      <c r="AC23" t="str">
        <f t="shared" ref="AC23:AC28" si="14">IF(ISERR(SEARCH("得",Y23,1)),"","得る")</f>
        <v>得る</v>
      </c>
      <c r="AD23" t="b">
        <f t="shared" si="4"/>
        <v>1</v>
      </c>
      <c r="AE23" s="4">
        <v>671</v>
      </c>
      <c r="AF23" s="3" t="s">
        <v>87</v>
      </c>
      <c r="AG23" s="2" t="s">
        <v>8</v>
      </c>
      <c r="AH23" s="2" t="s">
        <v>7</v>
      </c>
      <c r="AI23" s="2">
        <v>8</v>
      </c>
      <c r="AJ23" s="2" t="s">
        <v>1601</v>
      </c>
      <c r="AK23" s="2" t="s">
        <v>1600</v>
      </c>
      <c r="AL23" s="2" t="s">
        <v>4</v>
      </c>
      <c r="AM23" s="2" t="s">
        <v>1599</v>
      </c>
      <c r="AN23" s="2" t="s">
        <v>410</v>
      </c>
      <c r="AO23" s="2"/>
      <c r="AP23" s="2" t="s">
        <v>1598</v>
      </c>
      <c r="AQ23" s="2" t="s">
        <v>1597</v>
      </c>
      <c r="AR23" s="2"/>
      <c r="AS23" s="2"/>
      <c r="AT23" s="2">
        <v>4</v>
      </c>
      <c r="AU23" s="2">
        <v>4</v>
      </c>
      <c r="AV23" s="2" t="s">
        <v>1596</v>
      </c>
    </row>
    <row r="24" spans="1:48" x14ac:dyDescent="0.4">
      <c r="A24" t="str">
        <f t="shared" si="3"/>
        <v>|EMN|白|4|1/1|《[[単体騎手]]》|</v>
      </c>
      <c r="B24" t="s">
        <v>16</v>
      </c>
      <c r="C24" t="str">
        <f t="shared" si="5"/>
        <v>EMN</v>
      </c>
      <c r="D24">
        <f>IF(AF24="","",VLOOKUP(C24,[1]tnpl!$Z$1:$AA$11,2,TRUE))</f>
        <v>5</v>
      </c>
      <c r="E24" t="s">
        <v>16</v>
      </c>
      <c r="F24" t="str">
        <f t="shared" si="6"/>
        <v>白</v>
      </c>
      <c r="G24">
        <f>IF(AG24="","",VLOOKUP(F24,[1]tnpl!$X$1:$Y$16,2,TRUE))</f>
        <v>1</v>
      </c>
      <c r="H24" t="s">
        <v>16</v>
      </c>
      <c r="I24">
        <f t="shared" si="7"/>
        <v>4</v>
      </c>
      <c r="J24" t="s">
        <v>16</v>
      </c>
      <c r="K24">
        <f t="shared" si="8"/>
        <v>1</v>
      </c>
      <c r="L24">
        <f t="shared" si="8"/>
        <v>1</v>
      </c>
      <c r="M24" t="str">
        <f t="shared" si="9"/>
        <v>1/1</v>
      </c>
      <c r="P24" t="s">
        <v>11</v>
      </c>
      <c r="Q24" t="s">
        <v>32</v>
      </c>
      <c r="R24" t="str">
        <f t="shared" si="10"/>
        <v>単体騎手</v>
      </c>
      <c r="T24" t="s">
        <v>12</v>
      </c>
      <c r="U24" t="s">
        <v>11</v>
      </c>
      <c r="V24" s="6"/>
      <c r="Y24" s="11" t="s">
        <v>1688</v>
      </c>
      <c r="Z24" t="str">
        <f t="shared" si="11"/>
        <v>先制攻撃</v>
      </c>
      <c r="AA24" t="str">
        <f t="shared" si="12"/>
        <v/>
      </c>
      <c r="AB24" t="str">
        <f t="shared" si="13"/>
        <v/>
      </c>
      <c r="AC24" t="str">
        <f t="shared" si="14"/>
        <v>得る</v>
      </c>
      <c r="AD24" t="b">
        <f t="shared" si="4"/>
        <v>1</v>
      </c>
      <c r="AE24" s="4">
        <v>757</v>
      </c>
      <c r="AF24" s="3" t="s">
        <v>9</v>
      </c>
      <c r="AG24" s="2" t="s">
        <v>37</v>
      </c>
      <c r="AH24" s="2" t="s">
        <v>272</v>
      </c>
      <c r="AI24" s="2">
        <v>4</v>
      </c>
      <c r="AJ24" s="2" t="s">
        <v>1692</v>
      </c>
      <c r="AK24" s="2" t="s">
        <v>1691</v>
      </c>
      <c r="AL24" s="2" t="s">
        <v>4</v>
      </c>
      <c r="AM24" s="2" t="s">
        <v>371</v>
      </c>
      <c r="AN24" s="2" t="s">
        <v>450</v>
      </c>
      <c r="AO24" s="2"/>
      <c r="AP24" s="2" t="s">
        <v>1690</v>
      </c>
      <c r="AQ24" s="2" t="s">
        <v>1689</v>
      </c>
      <c r="AR24" s="2"/>
      <c r="AS24" s="2"/>
      <c r="AT24" s="2">
        <v>1</v>
      </c>
      <c r="AU24" s="2">
        <v>1</v>
      </c>
      <c r="AV24" s="2" t="s">
        <v>1688</v>
      </c>
    </row>
    <row r="25" spans="1:48" x14ac:dyDescent="0.4">
      <c r="A25" t="str">
        <f t="shared" si="3"/>
        <v>|EMN|白|1|4/4|《[[同体騎手&gt;単体騎手]]》|</v>
      </c>
      <c r="B25" t="s">
        <v>16</v>
      </c>
      <c r="C25" t="str">
        <f t="shared" si="5"/>
        <v>EMN</v>
      </c>
      <c r="D25">
        <f>IF(AF25="","",VLOOKUP(C25,[1]tnpl!$Z$1:$AA$11,2,TRUE))</f>
        <v>5</v>
      </c>
      <c r="E25" t="s">
        <v>16</v>
      </c>
      <c r="F25" t="str">
        <f t="shared" si="6"/>
        <v>白</v>
      </c>
      <c r="G25">
        <f>IF(AG25="","",VLOOKUP(F25,[1]tnpl!$X$1:$Y$16,2,TRUE))</f>
        <v>1</v>
      </c>
      <c r="H25" t="s">
        <v>16</v>
      </c>
      <c r="I25">
        <f t="shared" si="7"/>
        <v>1</v>
      </c>
      <c r="J25" t="s">
        <v>16</v>
      </c>
      <c r="K25">
        <f t="shared" si="8"/>
        <v>4</v>
      </c>
      <c r="L25">
        <f t="shared" si="8"/>
        <v>4</v>
      </c>
      <c r="M25" t="str">
        <f t="shared" si="9"/>
        <v>4/4</v>
      </c>
      <c r="P25" t="s">
        <v>11</v>
      </c>
      <c r="Q25" t="s">
        <v>32</v>
      </c>
      <c r="R25" t="str">
        <f t="shared" si="10"/>
        <v>同体騎手</v>
      </c>
      <c r="S25" t="s">
        <v>1687</v>
      </c>
      <c r="T25" t="s">
        <v>12</v>
      </c>
      <c r="U25" t="s">
        <v>11</v>
      </c>
      <c r="V25" s="6"/>
      <c r="Y25" s="11" t="s">
        <v>1684</v>
      </c>
      <c r="Z25" t="str">
        <f t="shared" si="11"/>
        <v>先制攻撃</v>
      </c>
      <c r="AA25" t="str">
        <f t="shared" si="12"/>
        <v/>
      </c>
      <c r="AB25" t="str">
        <f t="shared" si="13"/>
        <v/>
      </c>
      <c r="AC25" t="str">
        <f t="shared" si="14"/>
        <v/>
      </c>
      <c r="AD25" t="b">
        <f t="shared" si="4"/>
        <v>0</v>
      </c>
      <c r="AE25" s="4">
        <v>758</v>
      </c>
      <c r="AF25" s="3" t="s">
        <v>9</v>
      </c>
      <c r="AG25" s="2" t="s">
        <v>37</v>
      </c>
      <c r="AH25" s="2" t="s">
        <v>272</v>
      </c>
      <c r="AI25" s="2">
        <v>1</v>
      </c>
      <c r="AJ25" s="2" t="s">
        <v>1686</v>
      </c>
      <c r="AK25" s="2" t="s">
        <v>1685</v>
      </c>
      <c r="AL25" s="2" t="s">
        <v>4</v>
      </c>
      <c r="AM25" s="2" t="s">
        <v>404</v>
      </c>
      <c r="AN25" s="2" t="s">
        <v>410</v>
      </c>
      <c r="AO25" s="2"/>
      <c r="AP25" s="2" t="s">
        <v>1684</v>
      </c>
      <c r="AQ25" s="2"/>
      <c r="AR25" s="2"/>
      <c r="AS25" s="2"/>
      <c r="AT25" s="2">
        <v>4</v>
      </c>
      <c r="AU25" s="2">
        <v>4</v>
      </c>
      <c r="AV25" s="2" t="s">
        <v>1684</v>
      </c>
    </row>
    <row r="26" spans="1:48" x14ac:dyDescent="0.4">
      <c r="A26" t="str">
        <f t="shared" si="3"/>
        <v>|EMN|白|15|6/5|《[[異端聖戦士、サリア]]》|</v>
      </c>
      <c r="B26" t="s">
        <v>16</v>
      </c>
      <c r="C26" t="str">
        <f t="shared" si="5"/>
        <v>EMN</v>
      </c>
      <c r="D26">
        <f>IF(AF26="","",VLOOKUP(C26,[1]tnpl!$Z$1:$AA$11,2,TRUE))</f>
        <v>5</v>
      </c>
      <c r="E26" t="s">
        <v>16</v>
      </c>
      <c r="F26" t="str">
        <f t="shared" si="6"/>
        <v>白</v>
      </c>
      <c r="G26">
        <f>IF(AG26="","",VLOOKUP(F26,[1]tnpl!$X$1:$Y$16,2,TRUE))</f>
        <v>1</v>
      </c>
      <c r="H26" t="s">
        <v>16</v>
      </c>
      <c r="I26">
        <f t="shared" si="7"/>
        <v>15</v>
      </c>
      <c r="J26" t="s">
        <v>16</v>
      </c>
      <c r="K26">
        <f t="shared" si="8"/>
        <v>6</v>
      </c>
      <c r="L26">
        <f t="shared" si="8"/>
        <v>5</v>
      </c>
      <c r="M26" t="str">
        <f t="shared" si="9"/>
        <v>6/5</v>
      </c>
      <c r="P26" t="s">
        <v>11</v>
      </c>
      <c r="Q26" t="s">
        <v>32</v>
      </c>
      <c r="R26" t="str">
        <f t="shared" si="10"/>
        <v>異端聖戦士、サリア</v>
      </c>
      <c r="T26" t="s">
        <v>12</v>
      </c>
      <c r="U26" t="s">
        <v>11</v>
      </c>
      <c r="V26" s="6"/>
      <c r="Y26" s="11" t="s">
        <v>1680</v>
      </c>
      <c r="Z26" t="str">
        <f t="shared" si="11"/>
        <v>先制攻撃</v>
      </c>
      <c r="AA26" t="str">
        <f t="shared" si="12"/>
        <v/>
      </c>
      <c r="AB26" t="str">
        <f t="shared" si="13"/>
        <v/>
      </c>
      <c r="AC26" t="str">
        <f t="shared" si="14"/>
        <v/>
      </c>
      <c r="AD26" t="b">
        <f t="shared" si="4"/>
        <v>0</v>
      </c>
      <c r="AE26" s="4">
        <v>761</v>
      </c>
      <c r="AF26" s="3" t="s">
        <v>9</v>
      </c>
      <c r="AG26" s="2" t="s">
        <v>37</v>
      </c>
      <c r="AH26" s="2" t="s">
        <v>7</v>
      </c>
      <c r="AI26" s="2">
        <v>15</v>
      </c>
      <c r="AJ26" s="2" t="s">
        <v>1683</v>
      </c>
      <c r="AK26" s="2" t="s">
        <v>1682</v>
      </c>
      <c r="AL26" s="2" t="s">
        <v>4</v>
      </c>
      <c r="AM26" s="2" t="s">
        <v>371</v>
      </c>
      <c r="AN26" s="2" t="s">
        <v>396</v>
      </c>
      <c r="AO26" s="2"/>
      <c r="AP26" s="2" t="s">
        <v>1598</v>
      </c>
      <c r="AQ26" s="2" t="s">
        <v>1681</v>
      </c>
      <c r="AR26" s="2"/>
      <c r="AS26" s="2"/>
      <c r="AT26" s="2">
        <v>6</v>
      </c>
      <c r="AU26" s="2">
        <v>5</v>
      </c>
      <c r="AV26" s="2" t="s">
        <v>1680</v>
      </c>
    </row>
    <row r="27" spans="1:48" x14ac:dyDescent="0.4">
      <c r="A27" t="str">
        <f t="shared" si="3"/>
        <v>|EMN|白|12|8/8|《[[折れた刃、ギセラ]]》|</v>
      </c>
      <c r="B27" t="s">
        <v>16</v>
      </c>
      <c r="C27" t="str">
        <f t="shared" si="5"/>
        <v>EMN</v>
      </c>
      <c r="D27">
        <f>IF(AF27="","",VLOOKUP(C27,[1]tnpl!$Z$1:$AA$11,2,TRUE))</f>
        <v>5</v>
      </c>
      <c r="E27" t="s">
        <v>16</v>
      </c>
      <c r="F27" t="str">
        <f t="shared" si="6"/>
        <v>白</v>
      </c>
      <c r="G27">
        <f>IF(AG27="","",VLOOKUP(F27,[1]tnpl!$X$1:$Y$16,2,TRUE))</f>
        <v>1</v>
      </c>
      <c r="H27" t="s">
        <v>16</v>
      </c>
      <c r="I27">
        <f t="shared" si="7"/>
        <v>12</v>
      </c>
      <c r="J27" t="s">
        <v>16</v>
      </c>
      <c r="K27">
        <f t="shared" si="8"/>
        <v>8</v>
      </c>
      <c r="L27">
        <f t="shared" si="8"/>
        <v>8</v>
      </c>
      <c r="M27" t="str">
        <f t="shared" si="9"/>
        <v>8/8</v>
      </c>
      <c r="P27" t="s">
        <v>11</v>
      </c>
      <c r="Q27" t="s">
        <v>32</v>
      </c>
      <c r="R27" t="str">
        <f t="shared" si="10"/>
        <v>折れた刃、ギセラ</v>
      </c>
      <c r="T27" t="s">
        <v>12</v>
      </c>
      <c r="U27" t="s">
        <v>11</v>
      </c>
      <c r="V27" s="6"/>
      <c r="Y27" s="11" t="s">
        <v>914</v>
      </c>
      <c r="Z27" t="str">
        <f t="shared" si="11"/>
        <v>先制攻撃</v>
      </c>
      <c r="AA27" t="str">
        <f t="shared" si="12"/>
        <v/>
      </c>
      <c r="AB27" t="str">
        <f t="shared" si="13"/>
        <v/>
      </c>
      <c r="AC27" t="str">
        <f t="shared" si="14"/>
        <v/>
      </c>
      <c r="AD27" t="b">
        <f t="shared" si="4"/>
        <v>0</v>
      </c>
      <c r="AE27" s="4">
        <v>765</v>
      </c>
      <c r="AF27" s="3" t="s">
        <v>9</v>
      </c>
      <c r="AG27" s="2" t="s">
        <v>37</v>
      </c>
      <c r="AH27" s="2" t="s">
        <v>280</v>
      </c>
      <c r="AI27" s="2">
        <v>12</v>
      </c>
      <c r="AJ27" s="2" t="s">
        <v>918</v>
      </c>
      <c r="AK27" s="2" t="s">
        <v>917</v>
      </c>
      <c r="AL27" s="2" t="s">
        <v>4</v>
      </c>
      <c r="AM27" s="2" t="s">
        <v>351</v>
      </c>
      <c r="AN27" s="2" t="s">
        <v>410</v>
      </c>
      <c r="AO27" s="2"/>
      <c r="AP27" s="2" t="s">
        <v>916</v>
      </c>
      <c r="AQ27" s="2" t="s">
        <v>915</v>
      </c>
      <c r="AR27" s="2"/>
      <c r="AS27" s="2"/>
      <c r="AT27" s="2">
        <v>8</v>
      </c>
      <c r="AU27" s="2">
        <v>8</v>
      </c>
      <c r="AV27" s="2" t="s">
        <v>914</v>
      </c>
    </row>
    <row r="28" spans="1:48" x14ac:dyDescent="0.4">
      <c r="A28" t="str">
        <f t="shared" si="3"/>
        <v>|EMN|白|1|9/10|《[[悪夢の声、ブリセラ&gt;折れた刃、ギセラ]]》|</v>
      </c>
      <c r="B28" t="s">
        <v>16</v>
      </c>
      <c r="C28" t="str">
        <f t="shared" si="5"/>
        <v>EMN</v>
      </c>
      <c r="D28">
        <f>IF(AF28="","",VLOOKUP(C28,[1]tnpl!$Z$1:$AA$11,2,TRUE))</f>
        <v>5</v>
      </c>
      <c r="E28" t="s">
        <v>16</v>
      </c>
      <c r="F28" t="str">
        <f t="shared" si="6"/>
        <v>白</v>
      </c>
      <c r="G28">
        <f>IF(AG28="","",VLOOKUP(F28,[1]tnpl!$X$1:$Y$16,2,TRUE))</f>
        <v>1</v>
      </c>
      <c r="H28" t="s">
        <v>16</v>
      </c>
      <c r="I28">
        <f t="shared" si="7"/>
        <v>1</v>
      </c>
      <c r="J28" t="s">
        <v>16</v>
      </c>
      <c r="K28">
        <f t="shared" si="8"/>
        <v>9</v>
      </c>
      <c r="L28">
        <f t="shared" si="8"/>
        <v>10</v>
      </c>
      <c r="M28" t="str">
        <f t="shared" si="9"/>
        <v>9/10</v>
      </c>
      <c r="P28" t="s">
        <v>11</v>
      </c>
      <c r="Q28" t="s">
        <v>32</v>
      </c>
      <c r="R28" t="str">
        <f t="shared" si="10"/>
        <v>悪夢の声、ブリセラ</v>
      </c>
      <c r="S28" t="s">
        <v>1679</v>
      </c>
      <c r="T28" t="s">
        <v>12</v>
      </c>
      <c r="U28" t="s">
        <v>11</v>
      </c>
      <c r="V28" s="6"/>
      <c r="Y28" s="11" t="s">
        <v>401</v>
      </c>
      <c r="Z28" t="str">
        <f t="shared" si="11"/>
        <v>先制攻撃</v>
      </c>
      <c r="AA28" t="str">
        <f t="shared" si="12"/>
        <v/>
      </c>
      <c r="AB28" t="str">
        <f t="shared" si="13"/>
        <v/>
      </c>
      <c r="AC28" t="str">
        <f t="shared" si="14"/>
        <v/>
      </c>
      <c r="AD28" t="b">
        <f t="shared" si="4"/>
        <v>0</v>
      </c>
      <c r="AE28" s="4">
        <v>766</v>
      </c>
      <c r="AF28" s="3" t="s">
        <v>9</v>
      </c>
      <c r="AG28" s="2" t="s">
        <v>37</v>
      </c>
      <c r="AH28" s="2" t="s">
        <v>280</v>
      </c>
      <c r="AI28" s="2">
        <v>1</v>
      </c>
      <c r="AJ28" s="2" t="s">
        <v>406</v>
      </c>
      <c r="AK28" s="2" t="s">
        <v>405</v>
      </c>
      <c r="AL28" s="2" t="s">
        <v>4</v>
      </c>
      <c r="AM28" s="2" t="s">
        <v>404</v>
      </c>
      <c r="AN28" s="2" t="s">
        <v>351</v>
      </c>
      <c r="AO28" s="2"/>
      <c r="AP28" s="2" t="s">
        <v>403</v>
      </c>
      <c r="AQ28" s="2" t="s">
        <v>402</v>
      </c>
      <c r="AR28" s="2"/>
      <c r="AS28" s="2"/>
      <c r="AT28" s="2">
        <v>9</v>
      </c>
      <c r="AU28" s="2">
        <v>10</v>
      </c>
      <c r="AV28" s="2" t="s">
        <v>401</v>
      </c>
    </row>
    <row r="29" spans="1:48" x14ac:dyDescent="0.4">
      <c r="V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spans="1:48" x14ac:dyDescent="0.4">
      <c r="A30" t="s">
        <v>76</v>
      </c>
    </row>
    <row r="31" spans="1:48" x14ac:dyDescent="0.4">
      <c r="A31" t="str">
        <f>B31&amp;C31&amp;E31&amp;F31&amp;H31&amp;I31&amp;J31&amp;M31&amp;O31&amp;P31&amp;Q31&amp;R31&amp;S31&amp;T31&amp;U31&amp;V31&amp;W31&amp;X31</f>
        <v>|LEFT:50|LEFT:50|LEFT:50|LEFT:50|LEFT:500|c</v>
      </c>
      <c r="B31" t="s">
        <v>16</v>
      </c>
      <c r="C31" t="s">
        <v>28</v>
      </c>
      <c r="E31" t="s">
        <v>16</v>
      </c>
      <c r="F31" t="s">
        <v>28</v>
      </c>
      <c r="H31" t="s">
        <v>16</v>
      </c>
      <c r="I31" t="s">
        <v>28</v>
      </c>
      <c r="J31" t="s">
        <v>16</v>
      </c>
      <c r="M31" t="s">
        <v>28</v>
      </c>
      <c r="P31" t="s">
        <v>11</v>
      </c>
      <c r="R31" t="s">
        <v>26</v>
      </c>
      <c r="U31" t="s">
        <v>11</v>
      </c>
      <c r="V31" t="s">
        <v>25</v>
      </c>
    </row>
    <row r="32" spans="1:48" x14ac:dyDescent="0.4">
      <c r="A32" t="str">
        <f>B32&amp;C32&amp;E32&amp;F32&amp;H32&amp;I32&amp;J32&amp;M32&amp;O32&amp;P32&amp;Q32&amp;R32&amp;S32&amp;T32&amp;U32&amp;V32&amp;W32&amp;X32</f>
        <v>|セット|色|コスト|P/T|カード名|</v>
      </c>
      <c r="B32" t="s">
        <v>16</v>
      </c>
      <c r="C32" t="s">
        <v>24</v>
      </c>
      <c r="E32" t="s">
        <v>16</v>
      </c>
      <c r="F32" t="s">
        <v>23</v>
      </c>
      <c r="H32" t="s">
        <v>16</v>
      </c>
      <c r="I32" t="s">
        <v>22</v>
      </c>
      <c r="J32" t="s">
        <v>16</v>
      </c>
      <c r="K32" t="s">
        <v>21</v>
      </c>
      <c r="L32" t="s">
        <v>20</v>
      </c>
      <c r="M32" t="str">
        <f>K32&amp;"/"&amp;L32</f>
        <v>P/T</v>
      </c>
      <c r="P32" t="s">
        <v>11</v>
      </c>
      <c r="R32" t="s">
        <v>18</v>
      </c>
      <c r="U32" t="s">
        <v>11</v>
      </c>
      <c r="AD32" t="b">
        <f>OR(AB32="与える",AC32="得る")</f>
        <v>0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 x14ac:dyDescent="0.4">
      <c r="A33" t="str">
        <f>B33&amp;C33&amp;E33&amp;F33&amp;H33&amp;I33&amp;J33&amp;M33&amp;O33&amp;P33&amp;Q33&amp;R33&amp;S33&amp;T33&amp;U33&amp;V33&amp;W33&amp;X33</f>
        <v>|KLD|白|11|4/3|《[[変速の名手]]》|</v>
      </c>
      <c r="B33" t="s">
        <v>16</v>
      </c>
      <c r="C33" t="str">
        <f>AF33</f>
        <v>KLD</v>
      </c>
      <c r="D33">
        <f>IF(AF33="","",VLOOKUP(C33,[1]tnpl!$Z$1:$AA$11,2,TRUE))</f>
        <v>6</v>
      </c>
      <c r="E33" t="s">
        <v>16</v>
      </c>
      <c r="F33" t="str">
        <f>AG33</f>
        <v>白</v>
      </c>
      <c r="G33">
        <f>IF(AG33="","",VLOOKUP(F33,[1]tnpl!$X$1:$Y$16,2,TRUE))</f>
        <v>1</v>
      </c>
      <c r="H33" t="s">
        <v>16</v>
      </c>
      <c r="I33">
        <f>AI33</f>
        <v>11</v>
      </c>
      <c r="J33" t="s">
        <v>16</v>
      </c>
      <c r="K33">
        <f t="shared" ref="K33:L35" si="15">AT33</f>
        <v>4</v>
      </c>
      <c r="L33">
        <f t="shared" si="15"/>
        <v>3</v>
      </c>
      <c r="M33" t="str">
        <f>IF(AL33="クリーチャー",K33&amp;"/"&amp;L33,"")</f>
        <v>4/3</v>
      </c>
      <c r="P33" t="s">
        <v>11</v>
      </c>
      <c r="Q33" t="s">
        <v>32</v>
      </c>
      <c r="R33" t="str">
        <f>AJ33</f>
        <v>変速の名手</v>
      </c>
      <c r="T33" t="s">
        <v>12</v>
      </c>
      <c r="U33" t="s">
        <v>11</v>
      </c>
      <c r="V33" s="6"/>
      <c r="Y33" s="11" t="s">
        <v>1647</v>
      </c>
      <c r="Z33" t="str">
        <f>IF(SEARCH(LEFT($C$3,1),Y33,1)&lt;10,$C$3,"")</f>
        <v>先制攻撃</v>
      </c>
      <c r="AA33" t="str">
        <f>IF(ISERR(SEARCH("召",Y33,1)),"","召喚")</f>
        <v/>
      </c>
      <c r="AB33" t="str">
        <f>IF(ISERR(SEARCH("与",Y33,1)),"","与える")</f>
        <v/>
      </c>
      <c r="AC33" t="str">
        <f>IF(ISERR(SEARCH("得",Y33,1)),"","得る")</f>
        <v>得る</v>
      </c>
      <c r="AD33" t="b">
        <f>OR(AB33="与える",AC33="得る")</f>
        <v>1</v>
      </c>
      <c r="AE33" s="4">
        <v>848</v>
      </c>
      <c r="AF33" s="3" t="s">
        <v>51</v>
      </c>
      <c r="AG33" s="2" t="s">
        <v>37</v>
      </c>
      <c r="AH33" s="2" t="s">
        <v>272</v>
      </c>
      <c r="AI33" s="2">
        <v>11</v>
      </c>
      <c r="AJ33" s="2" t="s">
        <v>1650</v>
      </c>
      <c r="AK33" s="2" t="s">
        <v>1649</v>
      </c>
      <c r="AL33" s="2" t="s">
        <v>4</v>
      </c>
      <c r="AM33" s="2" t="s">
        <v>397</v>
      </c>
      <c r="AN33" s="2" t="s">
        <v>800</v>
      </c>
      <c r="AO33" s="2"/>
      <c r="AP33" s="2" t="s">
        <v>1598</v>
      </c>
      <c r="AQ33" s="2" t="s">
        <v>1648</v>
      </c>
      <c r="AR33" s="2"/>
      <c r="AS33" s="2"/>
      <c r="AT33" s="2">
        <v>4</v>
      </c>
      <c r="AU33" s="2">
        <v>3</v>
      </c>
      <c r="AV33" s="2" t="s">
        <v>1647</v>
      </c>
    </row>
    <row r="34" spans="1:48" x14ac:dyDescent="0.4">
      <c r="A34" t="str">
        <f>B34&amp;C34&amp;E34&amp;F34&amp;H34&amp;I34&amp;J34&amp;M34&amp;O34&amp;P34&amp;Q34&amp;R34&amp;S34&amp;T34&amp;U34&amp;V34&amp;W34&amp;X34</f>
        <v>|AER|赤|9|2/3|《[[無謀なレーサー]]》|</v>
      </c>
      <c r="B34" t="s">
        <v>16</v>
      </c>
      <c r="C34" t="str">
        <f>AF34</f>
        <v>AER</v>
      </c>
      <c r="D34">
        <f>IF(AF34="","",VLOOKUP(C34,[1]tnpl!$Z$1:$AA$11,2,TRUE))</f>
        <v>7</v>
      </c>
      <c r="E34" t="s">
        <v>16</v>
      </c>
      <c r="F34" t="str">
        <f>AG34</f>
        <v>赤</v>
      </c>
      <c r="G34">
        <f>IF(AG34="","",VLOOKUP(F34,[1]tnpl!$X$1:$Y$16,2,TRUE))</f>
        <v>4</v>
      </c>
      <c r="H34" t="s">
        <v>16</v>
      </c>
      <c r="I34">
        <f>AI34</f>
        <v>9</v>
      </c>
      <c r="J34" t="s">
        <v>16</v>
      </c>
      <c r="K34">
        <f t="shared" si="15"/>
        <v>2</v>
      </c>
      <c r="L34">
        <f t="shared" si="15"/>
        <v>3</v>
      </c>
      <c r="M34" t="str">
        <f>IF(AL34="クリーチャー",K34&amp;"/"&amp;L34,"")</f>
        <v>2/3</v>
      </c>
      <c r="P34" t="s">
        <v>11</v>
      </c>
      <c r="Q34" t="s">
        <v>32</v>
      </c>
      <c r="R34" t="str">
        <f>AJ34</f>
        <v>無謀なレーサー</v>
      </c>
      <c r="T34" t="s">
        <v>12</v>
      </c>
      <c r="U34" t="s">
        <v>11</v>
      </c>
      <c r="V34" s="6"/>
      <c r="Y34" s="11" t="s">
        <v>1676</v>
      </c>
      <c r="Z34" t="str">
        <f>IF(SEARCH(LEFT($C$3,1),Y34,1)&lt;10,$C$3,"")</f>
        <v>先制攻撃</v>
      </c>
      <c r="AA34" t="str">
        <f>IF(ISERR(SEARCH("召",Y34,1)),"","召喚")</f>
        <v/>
      </c>
      <c r="AB34" t="str">
        <f>IF(ISERR(SEARCH("与",Y34,1)),"","与える")</f>
        <v/>
      </c>
      <c r="AC34" t="str">
        <f>IF(ISERR(SEARCH("得",Y34,1)),"","得る")</f>
        <v/>
      </c>
      <c r="AD34" t="b">
        <f>OR(AB34="与える",AC34="得る")</f>
        <v>0</v>
      </c>
      <c r="AE34" s="4">
        <v>1048</v>
      </c>
      <c r="AF34" s="3" t="s">
        <v>46</v>
      </c>
      <c r="AG34" s="2" t="s">
        <v>8</v>
      </c>
      <c r="AH34" s="2" t="s">
        <v>272</v>
      </c>
      <c r="AI34" s="2">
        <v>9</v>
      </c>
      <c r="AJ34" s="2" t="s">
        <v>1678</v>
      </c>
      <c r="AK34" s="2" t="s">
        <v>1677</v>
      </c>
      <c r="AL34" s="2" t="s">
        <v>4</v>
      </c>
      <c r="AM34" s="2" t="s">
        <v>371</v>
      </c>
      <c r="AN34" s="2" t="s">
        <v>800</v>
      </c>
      <c r="AO34" s="2"/>
      <c r="AP34" s="2" t="s">
        <v>1598</v>
      </c>
      <c r="AQ34" s="2" t="s">
        <v>807</v>
      </c>
      <c r="AR34" s="2"/>
      <c r="AS34" s="2"/>
      <c r="AT34" s="2">
        <v>2</v>
      </c>
      <c r="AU34" s="2">
        <v>3</v>
      </c>
      <c r="AV34" s="2" t="s">
        <v>1676</v>
      </c>
    </row>
    <row r="35" spans="1:48" x14ac:dyDescent="0.4">
      <c r="A35" t="str">
        <f>B35&amp;C35&amp;E35&amp;F35&amp;H35&amp;I35&amp;J35&amp;M35&amp;O35&amp;P35&amp;Q35&amp;R35&amp;S35&amp;T35&amp;U35&amp;V35&amp;W35&amp;X35</f>
        <v>|AER|赤|5|1/3|《[[航空船を強襲する者、カーリ・ゼヴ]]》|</v>
      </c>
      <c r="B35" t="s">
        <v>16</v>
      </c>
      <c r="C35" t="str">
        <f>AF35</f>
        <v>AER</v>
      </c>
      <c r="D35">
        <f>IF(AF35="","",VLOOKUP(C35,[1]tnpl!$Z$1:$AA$11,2,TRUE))</f>
        <v>7</v>
      </c>
      <c r="E35" t="s">
        <v>16</v>
      </c>
      <c r="F35" t="str">
        <f>AG35</f>
        <v>赤</v>
      </c>
      <c r="G35">
        <f>IF(AG35="","",VLOOKUP(F35,[1]tnpl!$X$1:$Y$16,2,TRUE))</f>
        <v>4</v>
      </c>
      <c r="H35" t="s">
        <v>16</v>
      </c>
      <c r="I35">
        <f>AI35</f>
        <v>5</v>
      </c>
      <c r="J35" t="s">
        <v>16</v>
      </c>
      <c r="K35">
        <f t="shared" si="15"/>
        <v>1</v>
      </c>
      <c r="L35">
        <f t="shared" si="15"/>
        <v>3</v>
      </c>
      <c r="M35" t="str">
        <f>IF(AL35="クリーチャー",K35&amp;"/"&amp;L35,"")</f>
        <v>1/3</v>
      </c>
      <c r="P35" t="s">
        <v>11</v>
      </c>
      <c r="Q35" t="s">
        <v>32</v>
      </c>
      <c r="R35" t="str">
        <f>AJ35</f>
        <v>航空船を強襲する者、カーリ・ゼヴ</v>
      </c>
      <c r="T35" t="s">
        <v>12</v>
      </c>
      <c r="U35" t="s">
        <v>11</v>
      </c>
      <c r="V35" s="6"/>
      <c r="Y35" s="11" t="s">
        <v>1235</v>
      </c>
      <c r="Z35" t="str">
        <f>IF(SEARCH(LEFT($C$3,1),Y35,1)&lt;10,$C$3,"")</f>
        <v>先制攻撃</v>
      </c>
      <c r="AA35" t="str">
        <f>IF(ISERR(SEARCH("召",Y35,1)),"","召喚")</f>
        <v/>
      </c>
      <c r="AB35" t="str">
        <f>IF(ISERR(SEARCH("与",Y35,1)),"","与える")</f>
        <v/>
      </c>
      <c r="AC35" t="str">
        <f>IF(ISERR(SEARCH("得",Y35,1)),"","得る")</f>
        <v/>
      </c>
      <c r="AD35" t="b">
        <f>OR(AB35="与える",AC35="得る")</f>
        <v>0</v>
      </c>
      <c r="AE35" s="4">
        <v>1054</v>
      </c>
      <c r="AF35" s="3" t="s">
        <v>46</v>
      </c>
      <c r="AG35" s="2" t="s">
        <v>8</v>
      </c>
      <c r="AH35" s="2" t="s">
        <v>280</v>
      </c>
      <c r="AI35" s="2">
        <v>5</v>
      </c>
      <c r="AJ35" s="2" t="s">
        <v>1241</v>
      </c>
      <c r="AK35" s="2" t="s">
        <v>1240</v>
      </c>
      <c r="AL35" s="2" t="s">
        <v>4</v>
      </c>
      <c r="AM35" s="2" t="s">
        <v>371</v>
      </c>
      <c r="AN35" s="2" t="s">
        <v>1239</v>
      </c>
      <c r="AO35" s="2"/>
      <c r="AP35" s="2" t="s">
        <v>1238</v>
      </c>
      <c r="AQ35" s="2" t="s">
        <v>1237</v>
      </c>
      <c r="AR35" s="2" t="s">
        <v>1236</v>
      </c>
      <c r="AS35" s="2"/>
      <c r="AT35" s="2">
        <v>1</v>
      </c>
      <c r="AU35" s="2">
        <v>3</v>
      </c>
      <c r="AV35" s="2" t="s">
        <v>1235</v>
      </c>
    </row>
    <row r="36" spans="1:48" x14ac:dyDescent="0.4">
      <c r="V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x14ac:dyDescent="0.4">
      <c r="A37" t="s">
        <v>43</v>
      </c>
    </row>
    <row r="38" spans="1:48" x14ac:dyDescent="0.4">
      <c r="A38" t="str">
        <f>B38&amp;C38&amp;E38&amp;F38&amp;H38&amp;I38&amp;J38&amp;M38&amp;O38&amp;P38&amp;Q38&amp;R38&amp;S38&amp;T38&amp;U38&amp;V38&amp;W38&amp;X38</f>
        <v>|LEFT:50|LEFT:50|LEFT:50|LEFT:50|LEFT:500|c</v>
      </c>
      <c r="B38" t="s">
        <v>16</v>
      </c>
      <c r="C38" t="s">
        <v>28</v>
      </c>
      <c r="E38" t="s">
        <v>16</v>
      </c>
      <c r="F38" t="s">
        <v>28</v>
      </c>
      <c r="H38" t="s">
        <v>16</v>
      </c>
      <c r="I38" t="s">
        <v>28</v>
      </c>
      <c r="J38" t="s">
        <v>16</v>
      </c>
      <c r="M38" t="s">
        <v>28</v>
      </c>
      <c r="P38" t="s">
        <v>11</v>
      </c>
      <c r="R38" t="s">
        <v>26</v>
      </c>
      <c r="U38" t="s">
        <v>11</v>
      </c>
      <c r="V38" t="s">
        <v>25</v>
      </c>
    </row>
    <row r="39" spans="1:48" x14ac:dyDescent="0.4">
      <c r="A39" t="str">
        <f>B39&amp;C39&amp;E39&amp;F39&amp;H39&amp;I39&amp;J39&amp;M39&amp;O39&amp;P39&amp;Q39&amp;R39&amp;S39&amp;T39&amp;U39&amp;V39&amp;W39&amp;X39</f>
        <v>|セット|色|コスト|P/T|カード名|</v>
      </c>
      <c r="B39" t="s">
        <v>16</v>
      </c>
      <c r="C39" t="s">
        <v>24</v>
      </c>
      <c r="E39" t="s">
        <v>16</v>
      </c>
      <c r="F39" t="s">
        <v>23</v>
      </c>
      <c r="H39" t="s">
        <v>16</v>
      </c>
      <c r="I39" t="s">
        <v>22</v>
      </c>
      <c r="J39" t="s">
        <v>16</v>
      </c>
      <c r="K39" t="s">
        <v>21</v>
      </c>
      <c r="L39" t="s">
        <v>20</v>
      </c>
      <c r="M39" t="str">
        <f>K39&amp;"/"&amp;L39</f>
        <v>P/T</v>
      </c>
      <c r="P39" t="s">
        <v>11</v>
      </c>
      <c r="R39" t="s">
        <v>18</v>
      </c>
      <c r="U39" t="s">
        <v>11</v>
      </c>
      <c r="AD39" t="b">
        <f>OR(AB39="与える",AC39="得る")</f>
        <v>0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x14ac:dyDescent="0.4">
      <c r="A40" t="str">
        <f>B40&amp;C40&amp;E40&amp;F40&amp;H40&amp;I40&amp;J40&amp;M40&amp;O40&amp;P40&amp;Q40&amp;R40&amp;S40&amp;T40&amp;U40&amp;V40&amp;W40&amp;X40</f>
        <v>|AKH|白|10|2/2|《[[信念の決闘者]]》|</v>
      </c>
      <c r="B40" t="s">
        <v>16</v>
      </c>
      <c r="C40" t="str">
        <f>AF40</f>
        <v>AKH</v>
      </c>
      <c r="D40">
        <f>IF(AF40="","",VLOOKUP(C40,[1]tnpl!$Z$1:$AA$11,2,TRUE))</f>
        <v>10</v>
      </c>
      <c r="E40" t="s">
        <v>16</v>
      </c>
      <c r="F40" t="str">
        <f>AG40</f>
        <v>白</v>
      </c>
      <c r="G40">
        <f>IF(AG40="","",VLOOKUP(F40,[1]tnpl!$X$1:$Y$16,2,TRUE))</f>
        <v>1</v>
      </c>
      <c r="H40" t="s">
        <v>16</v>
      </c>
      <c r="I40">
        <f>AI40</f>
        <v>10</v>
      </c>
      <c r="J40" t="s">
        <v>16</v>
      </c>
      <c r="K40">
        <f>AT40</f>
        <v>2</v>
      </c>
      <c r="L40">
        <f>AU40</f>
        <v>2</v>
      </c>
      <c r="M40" t="str">
        <f>IF(AL40="クリーチャー",K40&amp;"/"&amp;L40,"")</f>
        <v>2/2</v>
      </c>
      <c r="P40" t="s">
        <v>11</v>
      </c>
      <c r="Q40" t="s">
        <v>32</v>
      </c>
      <c r="R40" t="str">
        <f>AJ40</f>
        <v>信念の決闘者</v>
      </c>
      <c r="T40" t="s">
        <v>12</v>
      </c>
      <c r="U40" t="s">
        <v>11</v>
      </c>
      <c r="V40" s="6"/>
      <c r="Y40" s="11" t="s">
        <v>35</v>
      </c>
      <c r="Z40" t="str">
        <f>IF(SEARCH(LEFT($C$3,1),Y40,1)&lt;10,$C$3,"")</f>
        <v>先制攻撃</v>
      </c>
      <c r="AA40" t="str">
        <f>IF(ISERR(SEARCH("召",Y40,1)),"","召喚")</f>
        <v/>
      </c>
      <c r="AB40" t="str">
        <f>IF(ISERR(SEARCH("与",Y40,1)),"","与える")</f>
        <v/>
      </c>
      <c r="AC40" t="str">
        <f>IF(ISERR(SEARCH("得",Y40,1)),"","得る")</f>
        <v/>
      </c>
      <c r="AD40" t="b">
        <f>OR(AB40="与える",AC40="得る")</f>
        <v>0</v>
      </c>
      <c r="AE40" s="4">
        <v>1264</v>
      </c>
      <c r="AF40" s="3" t="s">
        <v>34</v>
      </c>
      <c r="AG40" s="2" t="s">
        <v>37</v>
      </c>
      <c r="AH40" s="2" t="s">
        <v>272</v>
      </c>
      <c r="AI40" s="2">
        <v>10</v>
      </c>
      <c r="AJ40" s="2" t="s">
        <v>36</v>
      </c>
      <c r="AK40" s="2" t="s">
        <v>1675</v>
      </c>
      <c r="AL40" s="2" t="s">
        <v>4</v>
      </c>
      <c r="AM40" s="2" t="s">
        <v>371</v>
      </c>
      <c r="AN40" s="2" t="s">
        <v>324</v>
      </c>
      <c r="AO40" s="2"/>
      <c r="AP40" s="2" t="s">
        <v>1674</v>
      </c>
      <c r="AQ40" s="2" t="s">
        <v>1673</v>
      </c>
      <c r="AR40" s="2"/>
      <c r="AS40" s="2"/>
      <c r="AT40" s="2">
        <v>2</v>
      </c>
      <c r="AU40" s="2">
        <v>2</v>
      </c>
      <c r="AV40" s="2" t="s">
        <v>35</v>
      </c>
    </row>
    <row r="41" spans="1:48" x14ac:dyDescent="0.4">
      <c r="V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x14ac:dyDescent="0.4">
      <c r="V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x14ac:dyDescent="0.4">
      <c r="A43" t="s">
        <v>1672</v>
      </c>
      <c r="AC43" t="str">
        <f>IF(ISERR(SEARCH("得",Y43,1)),"","得る")</f>
        <v/>
      </c>
    </row>
    <row r="44" spans="1:48" x14ac:dyDescent="0.4">
      <c r="A44" t="str">
        <f t="shared" ref="A44:A55" si="16">B44&amp;C44&amp;E44&amp;F44&amp;H44&amp;I44&amp;J44&amp;M44&amp;N44&amp;O44&amp;P44&amp;Q44&amp;R44&amp;S44&amp;T44&amp;U44&amp;V44&amp;W44&amp;X44</f>
        <v>|LEFT:50|LEFT:50|LEFT:50|LEFT:50|LEFT:250|LEFT:250|c</v>
      </c>
      <c r="B44" t="s">
        <v>16</v>
      </c>
      <c r="C44" t="s">
        <v>28</v>
      </c>
      <c r="E44" t="s">
        <v>16</v>
      </c>
      <c r="F44" t="s">
        <v>28</v>
      </c>
      <c r="H44" t="s">
        <v>16</v>
      </c>
      <c r="I44" t="s">
        <v>28</v>
      </c>
      <c r="J44" t="s">
        <v>16</v>
      </c>
      <c r="M44" t="s">
        <v>1671</v>
      </c>
      <c r="N44" t="s">
        <v>11</v>
      </c>
      <c r="O44" t="s">
        <v>27</v>
      </c>
      <c r="P44" t="s">
        <v>11</v>
      </c>
      <c r="R44" t="s">
        <v>27</v>
      </c>
      <c r="U44" t="s">
        <v>11</v>
      </c>
      <c r="V44" t="s">
        <v>25</v>
      </c>
      <c r="AC44" t="str">
        <f>IF(ISERR(SEARCH("得",Y44,1)),"","得る")</f>
        <v/>
      </c>
    </row>
    <row r="45" spans="1:48" x14ac:dyDescent="0.4">
      <c r="A45" t="str">
        <f t="shared" si="16"/>
        <v>|セット|色|コスト|P/T|能力|カード名|</v>
      </c>
      <c r="B45" t="s">
        <v>16</v>
      </c>
      <c r="C45" t="s">
        <v>24</v>
      </c>
      <c r="E45" t="s">
        <v>16</v>
      </c>
      <c r="F45" t="s">
        <v>23</v>
      </c>
      <c r="H45" t="s">
        <v>16</v>
      </c>
      <c r="I45" t="s">
        <v>22</v>
      </c>
      <c r="J45" t="s">
        <v>16</v>
      </c>
      <c r="K45" t="s">
        <v>21</v>
      </c>
      <c r="L45" t="s">
        <v>20</v>
      </c>
      <c r="M45" t="str">
        <f>K45&amp;"/"&amp;L45</f>
        <v>P/T</v>
      </c>
      <c r="N45" t="s">
        <v>11</v>
      </c>
      <c r="O45" t="s">
        <v>19</v>
      </c>
      <c r="P45" t="s">
        <v>11</v>
      </c>
      <c r="R45" t="s">
        <v>18</v>
      </c>
      <c r="U45" t="s">
        <v>11</v>
      </c>
      <c r="AC45" t="str">
        <f>IF(ISERR(SEARCH("得",Y45,1)),"","得る")</f>
        <v/>
      </c>
    </row>
    <row r="46" spans="1:48" x14ac:dyDescent="0.4">
      <c r="A46" t="str">
        <f t="shared" si="16"/>
        <v>|ORI|赤|11|3/3|自身のみ&amp;br;ブロックされた時：ターン終了時まで|《[[トゲイノシシ]]》|</v>
      </c>
      <c r="B46" t="s">
        <v>11</v>
      </c>
      <c r="C46" t="s">
        <v>152</v>
      </c>
      <c r="D46">
        <v>1</v>
      </c>
      <c r="E46" t="s">
        <v>11</v>
      </c>
      <c r="F46" t="s">
        <v>8</v>
      </c>
      <c r="G46">
        <v>4</v>
      </c>
      <c r="H46" t="s">
        <v>11</v>
      </c>
      <c r="I46">
        <v>11</v>
      </c>
      <c r="J46" t="s">
        <v>11</v>
      </c>
      <c r="K46">
        <v>3</v>
      </c>
      <c r="L46">
        <v>3</v>
      </c>
      <c r="M46" t="s">
        <v>1670</v>
      </c>
      <c r="N46" t="s">
        <v>11</v>
      </c>
      <c r="O46" t="s">
        <v>1320</v>
      </c>
      <c r="P46" t="s">
        <v>201</v>
      </c>
      <c r="Q46" t="s">
        <v>1669</v>
      </c>
      <c r="R46" t="s">
        <v>11</v>
      </c>
      <c r="S46" t="s">
        <v>13</v>
      </c>
      <c r="T46" t="s">
        <v>1668</v>
      </c>
      <c r="V46" s="6" t="s">
        <v>12</v>
      </c>
      <c r="W46" t="s">
        <v>11</v>
      </c>
      <c r="Y46" s="11" t="s">
        <v>1666</v>
      </c>
      <c r="Z46" t="s">
        <v>483</v>
      </c>
      <c r="AA46" t="s">
        <v>483</v>
      </c>
      <c r="AB46" t="s">
        <v>483</v>
      </c>
      <c r="AC46" t="s">
        <v>598</v>
      </c>
      <c r="AD46" t="b">
        <v>1</v>
      </c>
      <c r="AE46">
        <v>141</v>
      </c>
      <c r="AF46" t="s">
        <v>152</v>
      </c>
      <c r="AG46" t="s">
        <v>8</v>
      </c>
      <c r="AH46" t="s">
        <v>272</v>
      </c>
      <c r="AI46">
        <v>11</v>
      </c>
      <c r="AJ46" t="s">
        <v>1668</v>
      </c>
      <c r="AK46" t="s">
        <v>1667</v>
      </c>
      <c r="AL46" t="s">
        <v>4</v>
      </c>
      <c r="AN46">
        <v>3</v>
      </c>
      <c r="AO46">
        <v>3</v>
      </c>
      <c r="AP46" t="s">
        <v>1666</v>
      </c>
    </row>
    <row r="47" spans="1:48" x14ac:dyDescent="0.4">
      <c r="A47" t="str">
        <f t="shared" si="16"/>
        <v>|BFZ|白|13|4/4|各クリーチャー&amp;br;結集：ターン終了時まで|《[[コーの刃振り]]》|</v>
      </c>
      <c r="B47" t="s">
        <v>11</v>
      </c>
      <c r="C47" t="s">
        <v>123</v>
      </c>
      <c r="D47">
        <v>2</v>
      </c>
      <c r="E47" t="s">
        <v>11</v>
      </c>
      <c r="F47" t="s">
        <v>37</v>
      </c>
      <c r="G47">
        <v>1</v>
      </c>
      <c r="H47" t="s">
        <v>11</v>
      </c>
      <c r="I47">
        <v>13</v>
      </c>
      <c r="J47" t="s">
        <v>11</v>
      </c>
      <c r="K47">
        <v>4</v>
      </c>
      <c r="L47">
        <v>4</v>
      </c>
      <c r="M47" t="s">
        <v>334</v>
      </c>
      <c r="N47" t="s">
        <v>11</v>
      </c>
      <c r="O47" t="s">
        <v>318</v>
      </c>
      <c r="P47" t="s">
        <v>201</v>
      </c>
      <c r="Q47" t="s">
        <v>1340</v>
      </c>
      <c r="R47" t="s">
        <v>11</v>
      </c>
      <c r="S47" t="s">
        <v>13</v>
      </c>
      <c r="T47" t="s">
        <v>1665</v>
      </c>
      <c r="V47" s="6" t="s">
        <v>12</v>
      </c>
      <c r="W47" t="s">
        <v>11</v>
      </c>
      <c r="Y47" s="11" t="s">
        <v>1663</v>
      </c>
      <c r="Z47" t="s">
        <v>483</v>
      </c>
      <c r="AA47" t="s">
        <v>483</v>
      </c>
      <c r="AB47" t="s">
        <v>612</v>
      </c>
      <c r="AC47" t="s">
        <v>483</v>
      </c>
      <c r="AD47" t="b">
        <v>1</v>
      </c>
      <c r="AE47">
        <v>266</v>
      </c>
      <c r="AF47" t="s">
        <v>123</v>
      </c>
      <c r="AG47" t="s">
        <v>37</v>
      </c>
      <c r="AH47" t="s">
        <v>272</v>
      </c>
      <c r="AI47">
        <v>13</v>
      </c>
      <c r="AJ47" t="s">
        <v>1665</v>
      </c>
      <c r="AK47" t="s">
        <v>1664</v>
      </c>
      <c r="AL47" t="s">
        <v>4</v>
      </c>
      <c r="AN47">
        <v>4</v>
      </c>
      <c r="AO47">
        <v>4</v>
      </c>
      <c r="AP47" t="s">
        <v>1663</v>
      </c>
    </row>
    <row r="48" spans="1:48" x14ac:dyDescent="0.4">
      <c r="A48" t="str">
        <f t="shared" si="16"/>
        <v>|BFZ|赤|5|3/1|自身のみ&amp;br;上陸：ターン終了時まで|《[[好戦的な鞭尾]]》|</v>
      </c>
      <c r="B48" t="s">
        <v>11</v>
      </c>
      <c r="C48" t="s">
        <v>123</v>
      </c>
      <c r="D48">
        <v>2</v>
      </c>
      <c r="E48" t="s">
        <v>11</v>
      </c>
      <c r="F48" t="s">
        <v>8</v>
      </c>
      <c r="G48">
        <v>4</v>
      </c>
      <c r="H48" t="s">
        <v>11</v>
      </c>
      <c r="I48">
        <v>5</v>
      </c>
      <c r="J48" t="s">
        <v>11</v>
      </c>
      <c r="K48">
        <v>3</v>
      </c>
      <c r="L48">
        <v>1</v>
      </c>
      <c r="M48" t="s">
        <v>1642</v>
      </c>
      <c r="N48" t="s">
        <v>11</v>
      </c>
      <c r="O48" t="s">
        <v>1320</v>
      </c>
      <c r="P48" t="s">
        <v>201</v>
      </c>
      <c r="Q48" t="s">
        <v>1662</v>
      </c>
      <c r="R48" t="s">
        <v>11</v>
      </c>
      <c r="S48" t="s">
        <v>13</v>
      </c>
      <c r="T48" t="s">
        <v>1661</v>
      </c>
      <c r="V48" t="s">
        <v>12</v>
      </c>
      <c r="W48" t="s">
        <v>11</v>
      </c>
      <c r="Y48" s="11" t="s">
        <v>1659</v>
      </c>
      <c r="Z48" t="s">
        <v>483</v>
      </c>
      <c r="AA48" t="s">
        <v>483</v>
      </c>
      <c r="AB48" t="s">
        <v>483</v>
      </c>
      <c r="AC48" t="s">
        <v>598</v>
      </c>
      <c r="AD48" t="b">
        <v>1</v>
      </c>
      <c r="AE48">
        <v>353</v>
      </c>
      <c r="AF48" t="s">
        <v>123</v>
      </c>
      <c r="AG48" t="s">
        <v>8</v>
      </c>
      <c r="AH48" t="s">
        <v>276</v>
      </c>
      <c r="AI48">
        <v>5</v>
      </c>
      <c r="AJ48" t="s">
        <v>1661</v>
      </c>
      <c r="AK48" t="s">
        <v>1660</v>
      </c>
      <c r="AL48" t="s">
        <v>4</v>
      </c>
      <c r="AN48">
        <v>3</v>
      </c>
      <c r="AO48">
        <v>1</v>
      </c>
      <c r="AP48" t="s">
        <v>1659</v>
      </c>
    </row>
    <row r="49" spans="1:48" x14ac:dyDescent="0.4">
      <c r="A49" t="str">
        <f t="shared" si="16"/>
        <v>|BFZ|緑白|15|1/1|自身のみ&amp;br;攻撃時同盟者が2体なら：ターン終了時まで|《[[古参の戦導者]]》|</v>
      </c>
      <c r="B49" t="s">
        <v>11</v>
      </c>
      <c r="C49" t="s">
        <v>123</v>
      </c>
      <c r="D49">
        <v>2</v>
      </c>
      <c r="E49" t="s">
        <v>11</v>
      </c>
      <c r="F49" t="s">
        <v>159</v>
      </c>
      <c r="G49">
        <v>10</v>
      </c>
      <c r="H49" t="s">
        <v>11</v>
      </c>
      <c r="I49">
        <v>15</v>
      </c>
      <c r="J49" t="s">
        <v>11</v>
      </c>
      <c r="K49">
        <v>1</v>
      </c>
      <c r="L49">
        <v>1</v>
      </c>
      <c r="M49" t="s">
        <v>358</v>
      </c>
      <c r="N49" t="s">
        <v>11</v>
      </c>
      <c r="O49" t="s">
        <v>1320</v>
      </c>
      <c r="P49" t="s">
        <v>201</v>
      </c>
      <c r="Q49" t="s">
        <v>1658</v>
      </c>
      <c r="R49" t="s">
        <v>11</v>
      </c>
      <c r="S49" t="s">
        <v>13</v>
      </c>
      <c r="T49" t="s">
        <v>356</v>
      </c>
      <c r="V49" t="s">
        <v>12</v>
      </c>
      <c r="W49" t="s">
        <v>11</v>
      </c>
      <c r="Y49" s="11" t="s">
        <v>355</v>
      </c>
      <c r="Z49" t="s">
        <v>483</v>
      </c>
      <c r="AA49" t="s">
        <v>483</v>
      </c>
      <c r="AB49" t="s">
        <v>483</v>
      </c>
      <c r="AC49" t="s">
        <v>598</v>
      </c>
      <c r="AD49" t="b">
        <v>1</v>
      </c>
      <c r="AE49">
        <v>439</v>
      </c>
      <c r="AF49" t="s">
        <v>123</v>
      </c>
      <c r="AG49" t="s">
        <v>159</v>
      </c>
      <c r="AH49" t="s">
        <v>7</v>
      </c>
      <c r="AI49">
        <v>15</v>
      </c>
      <c r="AJ49" t="s">
        <v>356</v>
      </c>
      <c r="AK49" t="s">
        <v>1657</v>
      </c>
      <c r="AL49" t="s">
        <v>4</v>
      </c>
      <c r="AN49">
        <v>1</v>
      </c>
      <c r="AO49">
        <v>1</v>
      </c>
      <c r="AP49" t="s">
        <v>355</v>
      </c>
    </row>
    <row r="50" spans="1:48" x14ac:dyDescent="0.4">
      <c r="A50" t="str">
        <f t="shared" si="16"/>
        <v>|SOI|白|6|4/3|自身のみ&amp;br;昂揚している間|《[[偏執的な教区刃]]》|</v>
      </c>
      <c r="B50" t="s">
        <v>11</v>
      </c>
      <c r="C50" t="s">
        <v>87</v>
      </c>
      <c r="D50">
        <v>4</v>
      </c>
      <c r="E50" t="s">
        <v>11</v>
      </c>
      <c r="F50" t="s">
        <v>37</v>
      </c>
      <c r="G50">
        <v>1</v>
      </c>
      <c r="H50" t="s">
        <v>11</v>
      </c>
      <c r="I50">
        <v>6</v>
      </c>
      <c r="J50" t="s">
        <v>11</v>
      </c>
      <c r="K50">
        <v>4</v>
      </c>
      <c r="L50">
        <v>3</v>
      </c>
      <c r="M50" t="s">
        <v>1656</v>
      </c>
      <c r="N50" t="s">
        <v>11</v>
      </c>
      <c r="O50" t="s">
        <v>1320</v>
      </c>
      <c r="P50" t="s">
        <v>201</v>
      </c>
      <c r="Q50" t="s">
        <v>1655</v>
      </c>
      <c r="R50" t="s">
        <v>11</v>
      </c>
      <c r="S50" t="s">
        <v>13</v>
      </c>
      <c r="T50" t="s">
        <v>1653</v>
      </c>
      <c r="V50" t="s">
        <v>12</v>
      </c>
      <c r="W50" t="s">
        <v>11</v>
      </c>
      <c r="Y50" s="11" t="s">
        <v>1654</v>
      </c>
      <c r="Z50" t="s">
        <v>483</v>
      </c>
      <c r="AA50" t="s">
        <v>483</v>
      </c>
      <c r="AB50" t="s">
        <v>483</v>
      </c>
      <c r="AC50" t="s">
        <v>598</v>
      </c>
      <c r="AD50" t="b">
        <v>1</v>
      </c>
      <c r="AE50">
        <v>555</v>
      </c>
      <c r="AF50" t="s">
        <v>87</v>
      </c>
      <c r="AG50" t="s">
        <v>37</v>
      </c>
      <c r="AH50" t="s">
        <v>272</v>
      </c>
      <c r="AI50">
        <v>6</v>
      </c>
      <c r="AJ50" t="s">
        <v>1653</v>
      </c>
      <c r="AK50" t="s">
        <v>1652</v>
      </c>
      <c r="AL50" t="s">
        <v>4</v>
      </c>
      <c r="AN50">
        <v>4</v>
      </c>
      <c r="AO50">
        <v>3</v>
      </c>
      <c r="AP50" t="s">
        <v>1651</v>
      </c>
    </row>
    <row r="51" spans="1:48" x14ac:dyDescent="0.4">
      <c r="A51" t="str">
        <f t="shared" si="16"/>
        <v>|KLD|白|11|4/3|手札の各機体&amp;br;CIP：永続|《[[変速の名手]]》|</v>
      </c>
      <c r="B51" t="s">
        <v>16</v>
      </c>
      <c r="C51" t="str">
        <f>AF51</f>
        <v>KLD</v>
      </c>
      <c r="D51">
        <f>IF(AF51="","",VLOOKUP(C51,[1]tnpl!$Z$1:$AA$11,2,TRUE))</f>
        <v>6</v>
      </c>
      <c r="E51" t="s">
        <v>16</v>
      </c>
      <c r="F51" t="str">
        <f>AG51</f>
        <v>白</v>
      </c>
      <c r="G51">
        <f>IF(AG51="","",VLOOKUP(F51,[1]tnpl!$X$1:$Y$16,2,TRUE))</f>
        <v>1</v>
      </c>
      <c r="H51" t="s">
        <v>16</v>
      </c>
      <c r="I51">
        <f>AI51</f>
        <v>11</v>
      </c>
      <c r="J51" t="s">
        <v>16</v>
      </c>
      <c r="K51">
        <f>AT51</f>
        <v>4</v>
      </c>
      <c r="L51">
        <f>AU51</f>
        <v>3</v>
      </c>
      <c r="M51" t="str">
        <f>IF(AL51="クリーチャー",K51&amp;"/"&amp;L51,"")</f>
        <v>4/3</v>
      </c>
      <c r="N51" t="s">
        <v>11</v>
      </c>
      <c r="O51" t="s">
        <v>637</v>
      </c>
      <c r="P51" t="s">
        <v>201</v>
      </c>
      <c r="Q51" t="s">
        <v>636</v>
      </c>
      <c r="R51" t="s">
        <v>11</v>
      </c>
      <c r="S51" t="s">
        <v>13</v>
      </c>
      <c r="T51" t="s">
        <v>1650</v>
      </c>
      <c r="V51" s="6" t="s">
        <v>12</v>
      </c>
      <c r="W51" t="s">
        <v>11</v>
      </c>
      <c r="Y51" s="11" t="s">
        <v>1647</v>
      </c>
      <c r="Z51" t="str">
        <f>IF(SEARCH(LEFT($C$3,1),Y51,1)&lt;10,$C$3,"")</f>
        <v>先制攻撃</v>
      </c>
      <c r="AA51" t="str">
        <f>IF(ISERR(SEARCH("召",Y51,1)),"","召喚")</f>
        <v/>
      </c>
      <c r="AB51" t="str">
        <f>IF(ISERR(SEARCH("与",Y51,1)),"","与える")</f>
        <v/>
      </c>
      <c r="AC51" t="str">
        <f>IF(ISERR(SEARCH("得",Y51,1)),"","得る")</f>
        <v>得る</v>
      </c>
      <c r="AD51" t="b">
        <f>OR(AB51="与える",AC51="得る")</f>
        <v>1</v>
      </c>
      <c r="AE51" s="4">
        <v>848</v>
      </c>
      <c r="AF51" s="3" t="s">
        <v>51</v>
      </c>
      <c r="AG51" s="2" t="s">
        <v>37</v>
      </c>
      <c r="AH51" s="2" t="s">
        <v>272</v>
      </c>
      <c r="AI51" s="2">
        <v>11</v>
      </c>
      <c r="AJ51" s="2" t="s">
        <v>1650</v>
      </c>
      <c r="AK51" s="2" t="s">
        <v>1649</v>
      </c>
      <c r="AL51" s="2" t="s">
        <v>4</v>
      </c>
      <c r="AM51" s="2" t="s">
        <v>397</v>
      </c>
      <c r="AN51" s="2" t="s">
        <v>800</v>
      </c>
      <c r="AO51" s="2"/>
      <c r="AP51" s="2" t="s">
        <v>1598</v>
      </c>
      <c r="AQ51" s="2" t="s">
        <v>1648</v>
      </c>
      <c r="AR51" s="2"/>
      <c r="AS51" s="2"/>
      <c r="AT51" s="2">
        <v>4</v>
      </c>
      <c r="AU51" s="2">
        <v>3</v>
      </c>
      <c r="AV51" s="2" t="s">
        <v>1647</v>
      </c>
    </row>
    <row r="52" spans="1:48" x14ac:dyDescent="0.4">
      <c r="A52" t="str">
        <f t="shared" si="16"/>
        <v>|KLD|白|16|6/6|自身のみ&amp;br;ターン開始時自サポート3以上：ターン終了時まで|《[[模範的な造り手]]》|</v>
      </c>
      <c r="B52" t="s">
        <v>11</v>
      </c>
      <c r="C52" t="s">
        <v>51</v>
      </c>
      <c r="D52">
        <v>6</v>
      </c>
      <c r="E52" t="s">
        <v>11</v>
      </c>
      <c r="F52" t="s">
        <v>37</v>
      </c>
      <c r="G52">
        <v>1</v>
      </c>
      <c r="H52" t="s">
        <v>11</v>
      </c>
      <c r="I52">
        <v>16</v>
      </c>
      <c r="J52" t="s">
        <v>11</v>
      </c>
      <c r="K52">
        <v>6</v>
      </c>
      <c r="L52">
        <v>6</v>
      </c>
      <c r="M52" t="s">
        <v>339</v>
      </c>
      <c r="N52" t="s">
        <v>11</v>
      </c>
      <c r="O52" t="s">
        <v>1320</v>
      </c>
      <c r="P52" t="s">
        <v>201</v>
      </c>
      <c r="Q52" t="s">
        <v>1646</v>
      </c>
      <c r="R52" t="s">
        <v>11</v>
      </c>
      <c r="S52" t="s">
        <v>13</v>
      </c>
      <c r="T52" t="s">
        <v>1645</v>
      </c>
      <c r="V52" t="s">
        <v>12</v>
      </c>
      <c r="W52" t="s">
        <v>11</v>
      </c>
      <c r="Y52" s="11" t="s">
        <v>1643</v>
      </c>
      <c r="Z52" t="s">
        <v>483</v>
      </c>
      <c r="AA52" t="s">
        <v>483</v>
      </c>
      <c r="AB52" t="s">
        <v>483</v>
      </c>
      <c r="AC52" t="s">
        <v>598</v>
      </c>
      <c r="AD52" t="b">
        <v>1</v>
      </c>
      <c r="AE52">
        <v>853</v>
      </c>
      <c r="AF52" t="s">
        <v>51</v>
      </c>
      <c r="AG52" t="s">
        <v>37</v>
      </c>
      <c r="AH52" t="s">
        <v>7</v>
      </c>
      <c r="AI52">
        <v>16</v>
      </c>
      <c r="AJ52" t="s">
        <v>1645</v>
      </c>
      <c r="AK52" t="s">
        <v>1644</v>
      </c>
      <c r="AL52" t="s">
        <v>4</v>
      </c>
      <c r="AN52">
        <v>6</v>
      </c>
      <c r="AO52">
        <v>6</v>
      </c>
      <c r="AP52" t="s">
        <v>1643</v>
      </c>
    </row>
    <row r="53" spans="1:48" x14ac:dyDescent="0.4">
      <c r="A53" t="str">
        <f t="shared" si="16"/>
        <v>|KLD|赤|15|6/6|自身のみ&amp;br;起動：ターン終了時まで|《[[航空船に忍び寄るもの]]》|</v>
      </c>
      <c r="B53" t="s">
        <v>11</v>
      </c>
      <c r="C53" t="s">
        <v>51</v>
      </c>
      <c r="D53">
        <v>6</v>
      </c>
      <c r="E53" t="s">
        <v>11</v>
      </c>
      <c r="F53" t="s">
        <v>8</v>
      </c>
      <c r="G53">
        <v>4</v>
      </c>
      <c r="H53" t="s">
        <v>11</v>
      </c>
      <c r="I53">
        <v>15</v>
      </c>
      <c r="J53" t="s">
        <v>11</v>
      </c>
      <c r="K53">
        <v>6</v>
      </c>
      <c r="L53">
        <v>6</v>
      </c>
      <c r="M53" t="s">
        <v>339</v>
      </c>
      <c r="N53" t="s">
        <v>11</v>
      </c>
      <c r="O53" t="s">
        <v>1320</v>
      </c>
      <c r="P53" t="s">
        <v>201</v>
      </c>
      <c r="Q53" t="s">
        <v>1213</v>
      </c>
      <c r="R53" t="s">
        <v>11</v>
      </c>
      <c r="S53" t="s">
        <v>13</v>
      </c>
      <c r="T53" t="s">
        <v>829</v>
      </c>
      <c r="V53" t="s">
        <v>12</v>
      </c>
      <c r="W53" t="s">
        <v>11</v>
      </c>
      <c r="Y53" s="11" t="s">
        <v>826</v>
      </c>
      <c r="Z53" t="s">
        <v>483</v>
      </c>
      <c r="AA53" t="s">
        <v>483</v>
      </c>
      <c r="AB53" t="s">
        <v>483</v>
      </c>
      <c r="AC53" t="s">
        <v>598</v>
      </c>
      <c r="AD53" t="b">
        <v>1</v>
      </c>
      <c r="AE53">
        <v>936</v>
      </c>
      <c r="AF53" t="s">
        <v>51</v>
      </c>
      <c r="AG53" t="s">
        <v>8</v>
      </c>
      <c r="AH53" t="s">
        <v>7</v>
      </c>
      <c r="AI53">
        <v>15</v>
      </c>
      <c r="AJ53" t="s">
        <v>829</v>
      </c>
      <c r="AK53" t="s">
        <v>828</v>
      </c>
      <c r="AL53" t="s">
        <v>4</v>
      </c>
      <c r="AN53">
        <v>6</v>
      </c>
      <c r="AO53">
        <v>6</v>
      </c>
      <c r="AP53" t="s">
        <v>826</v>
      </c>
    </row>
    <row r="54" spans="1:48" x14ac:dyDescent="0.4">
      <c r="A54" t="str">
        <f t="shared" si="16"/>
        <v>|AKH|白|4|3/1|自身のみ&amp;br;督励3：ターン終了時まで|《[[レト一門の槍の達人]]》|</v>
      </c>
      <c r="B54" t="s">
        <v>11</v>
      </c>
      <c r="C54" t="s">
        <v>34</v>
      </c>
      <c r="D54">
        <v>10</v>
      </c>
      <c r="E54" t="s">
        <v>11</v>
      </c>
      <c r="F54" t="s">
        <v>37</v>
      </c>
      <c r="G54">
        <v>1</v>
      </c>
      <c r="H54" t="s">
        <v>11</v>
      </c>
      <c r="I54">
        <v>4</v>
      </c>
      <c r="J54" t="s">
        <v>11</v>
      </c>
      <c r="K54">
        <v>3</v>
      </c>
      <c r="L54">
        <v>1</v>
      </c>
      <c r="M54" t="s">
        <v>1642</v>
      </c>
      <c r="N54" t="s">
        <v>11</v>
      </c>
      <c r="O54" t="s">
        <v>1320</v>
      </c>
      <c r="P54" t="s">
        <v>201</v>
      </c>
      <c r="Q54" t="s">
        <v>1430</v>
      </c>
      <c r="R54" t="s">
        <v>11</v>
      </c>
      <c r="S54" t="s">
        <v>13</v>
      </c>
      <c r="T54" t="s">
        <v>1429</v>
      </c>
      <c r="V54" t="s">
        <v>12</v>
      </c>
      <c r="W54" t="s">
        <v>11</v>
      </c>
      <c r="Y54" s="11" t="s">
        <v>1427</v>
      </c>
      <c r="Z54" t="s">
        <v>483</v>
      </c>
      <c r="AA54" t="s">
        <v>483</v>
      </c>
      <c r="AB54" t="s">
        <v>483</v>
      </c>
      <c r="AC54" t="s">
        <v>598</v>
      </c>
      <c r="AD54" t="b">
        <v>1</v>
      </c>
      <c r="AE54">
        <v>1105</v>
      </c>
      <c r="AF54" t="s">
        <v>34</v>
      </c>
      <c r="AG54" t="s">
        <v>37</v>
      </c>
      <c r="AH54" t="s">
        <v>276</v>
      </c>
      <c r="AI54">
        <v>4</v>
      </c>
      <c r="AJ54" t="s">
        <v>1429</v>
      </c>
      <c r="AK54" t="s">
        <v>1428</v>
      </c>
      <c r="AL54" t="s">
        <v>4</v>
      </c>
      <c r="AN54">
        <v>3</v>
      </c>
      <c r="AO54">
        <v>1</v>
      </c>
      <c r="AP54" t="s">
        <v>1427</v>
      </c>
    </row>
    <row r="55" spans="1:48" x14ac:dyDescent="0.4">
      <c r="A55" t="str">
        <f t="shared" si="16"/>
        <v>|AKH|赤黒|11|4/4|各ミノタウルス&amp;br;このカードがいる間|《[[蓋世の英雄、ネヘブ]]》|</v>
      </c>
      <c r="B55" t="s">
        <v>11</v>
      </c>
      <c r="C55" t="s">
        <v>34</v>
      </c>
      <c r="D55">
        <v>10</v>
      </c>
      <c r="E55" t="s">
        <v>11</v>
      </c>
      <c r="F55" t="s">
        <v>1539</v>
      </c>
      <c r="G55">
        <v>4</v>
      </c>
      <c r="H55" t="s">
        <v>11</v>
      </c>
      <c r="I55">
        <v>11</v>
      </c>
      <c r="J55" t="s">
        <v>11</v>
      </c>
      <c r="K55">
        <v>4</v>
      </c>
      <c r="L55">
        <v>4</v>
      </c>
      <c r="M55" t="s">
        <v>334</v>
      </c>
      <c r="N55" t="s">
        <v>11</v>
      </c>
      <c r="O55" t="s">
        <v>1641</v>
      </c>
      <c r="P55" t="s">
        <v>201</v>
      </c>
      <c r="Q55" t="s">
        <v>328</v>
      </c>
      <c r="R55" t="s">
        <v>11</v>
      </c>
      <c r="S55" t="s">
        <v>13</v>
      </c>
      <c r="T55" t="s">
        <v>1640</v>
      </c>
      <c r="V55" t="s">
        <v>12</v>
      </c>
      <c r="W55" t="s">
        <v>11</v>
      </c>
      <c r="Y55" s="11" t="s">
        <v>1638</v>
      </c>
      <c r="Z55" t="s">
        <v>483</v>
      </c>
      <c r="AA55" t="s">
        <v>483</v>
      </c>
      <c r="AB55" t="s">
        <v>612</v>
      </c>
      <c r="AC55" t="s">
        <v>598</v>
      </c>
      <c r="AD55" t="b">
        <v>1</v>
      </c>
      <c r="AE55">
        <v>1235</v>
      </c>
      <c r="AF55" t="s">
        <v>34</v>
      </c>
      <c r="AG55" t="s">
        <v>1539</v>
      </c>
      <c r="AH55" t="s">
        <v>280</v>
      </c>
      <c r="AI55">
        <v>11</v>
      </c>
      <c r="AJ55" t="s">
        <v>1640</v>
      </c>
      <c r="AK55" t="s">
        <v>1639</v>
      </c>
      <c r="AL55" t="s">
        <v>4</v>
      </c>
      <c r="AN55">
        <v>4</v>
      </c>
      <c r="AO55">
        <v>4</v>
      </c>
      <c r="AP55" t="s">
        <v>1638</v>
      </c>
    </row>
    <row r="57" spans="1:48" x14ac:dyDescent="0.4">
      <c r="A57" t="s">
        <v>1637</v>
      </c>
      <c r="AC57" t="str">
        <f>IF(ISERR(SEARCH("得",Y57,1)),"","得る")</f>
        <v/>
      </c>
    </row>
    <row r="58" spans="1:48" x14ac:dyDescent="0.4">
      <c r="A58" t="str">
        <f t="shared" ref="A58:A66" si="17">B58&amp;C58&amp;E58&amp;F58&amp;H58&amp;I58&amp;J58&amp;M58&amp;N58&amp;O58&amp;P58&amp;Q58&amp;R58&amp;S58&amp;T58&amp;U58&amp;V58&amp;W58&amp;X58</f>
        <v>|LEFT:50|LEFT:50|LEFT:50|LEFT:120|LEFT:250|LEFT:250|c</v>
      </c>
      <c r="B58" t="s">
        <v>16</v>
      </c>
      <c r="C58" t="s">
        <v>28</v>
      </c>
      <c r="E58" t="s">
        <v>16</v>
      </c>
      <c r="F58" t="s">
        <v>28</v>
      </c>
      <c r="H58" t="s">
        <v>16</v>
      </c>
      <c r="I58" t="s">
        <v>28</v>
      </c>
      <c r="J58" t="s">
        <v>16</v>
      </c>
      <c r="M58" t="s">
        <v>1202</v>
      </c>
      <c r="N58" t="s">
        <v>11</v>
      </c>
      <c r="O58" t="s">
        <v>27</v>
      </c>
      <c r="P58" t="s">
        <v>11</v>
      </c>
      <c r="R58" t="s">
        <v>27</v>
      </c>
      <c r="U58" t="s">
        <v>11</v>
      </c>
      <c r="V58" t="s">
        <v>25</v>
      </c>
      <c r="AC58" t="str">
        <f>IF(ISERR(SEARCH("得",Y58,1)),"","得る")</f>
        <v/>
      </c>
    </row>
    <row r="59" spans="1:48" x14ac:dyDescent="0.4">
      <c r="A59" t="str">
        <f t="shared" si="17"/>
        <v>|セット|色|コスト|カード種|能力|カード名|</v>
      </c>
      <c r="B59" t="s">
        <v>16</v>
      </c>
      <c r="C59" t="s">
        <v>24</v>
      </c>
      <c r="E59" t="s">
        <v>16</v>
      </c>
      <c r="F59" t="s">
        <v>23</v>
      </c>
      <c r="H59" t="s">
        <v>16</v>
      </c>
      <c r="I59" t="s">
        <v>22</v>
      </c>
      <c r="J59" t="s">
        <v>16</v>
      </c>
      <c r="K59" t="s">
        <v>21</v>
      </c>
      <c r="L59" t="s">
        <v>20</v>
      </c>
      <c r="M59" t="s">
        <v>193</v>
      </c>
      <c r="N59" t="s">
        <v>11</v>
      </c>
      <c r="O59" t="s">
        <v>19</v>
      </c>
      <c r="P59" t="s">
        <v>11</v>
      </c>
      <c r="R59" t="s">
        <v>18</v>
      </c>
      <c r="U59" t="s">
        <v>11</v>
      </c>
      <c r="AC59" t="str">
        <f>IF(ISERR(SEARCH("得",Y59,1)),"","得る")</f>
        <v/>
      </c>
    </row>
    <row r="60" spans="1:48" x14ac:dyDescent="0.4">
      <c r="A60" t="str">
        <f t="shared" si="17"/>
        <v>|ORI|無色|7|呪文|対象1体&amp;br;詠唱時：永続|《[[神々の兜]]》|</v>
      </c>
      <c r="B60" t="s">
        <v>11</v>
      </c>
      <c r="C60" t="s">
        <v>152</v>
      </c>
      <c r="D60">
        <v>1</v>
      </c>
      <c r="E60" t="s">
        <v>11</v>
      </c>
      <c r="F60" t="s">
        <v>50</v>
      </c>
      <c r="G60">
        <v>16</v>
      </c>
      <c r="H60" t="s">
        <v>11</v>
      </c>
      <c r="I60">
        <v>7</v>
      </c>
      <c r="J60" t="s">
        <v>11</v>
      </c>
      <c r="K60">
        <v>0</v>
      </c>
      <c r="L60">
        <v>0</v>
      </c>
      <c r="M60" t="s">
        <v>192</v>
      </c>
      <c r="N60" t="s">
        <v>11</v>
      </c>
      <c r="O60" t="s">
        <v>202</v>
      </c>
      <c r="P60" t="s">
        <v>201</v>
      </c>
      <c r="Q60" t="s">
        <v>211</v>
      </c>
      <c r="R60" t="s">
        <v>11</v>
      </c>
      <c r="S60" t="s">
        <v>13</v>
      </c>
      <c r="T60" t="s">
        <v>1636</v>
      </c>
      <c r="V60" s="6" t="s">
        <v>12</v>
      </c>
      <c r="W60" t="s">
        <v>11</v>
      </c>
      <c r="Y60" s="11" t="s">
        <v>1634</v>
      </c>
      <c r="Z60" t="s">
        <v>483</v>
      </c>
      <c r="AA60" t="s">
        <v>483</v>
      </c>
      <c r="AB60" t="s">
        <v>483</v>
      </c>
      <c r="AC60" t="s">
        <v>598</v>
      </c>
      <c r="AD60" t="b">
        <v>1</v>
      </c>
      <c r="AE60">
        <v>240</v>
      </c>
      <c r="AF60" t="s">
        <v>152</v>
      </c>
      <c r="AG60" t="s">
        <v>50</v>
      </c>
      <c r="AH60" t="s">
        <v>7</v>
      </c>
      <c r="AI60">
        <v>7</v>
      </c>
      <c r="AJ60" t="s">
        <v>1636</v>
      </c>
      <c r="AK60" t="s">
        <v>1635</v>
      </c>
      <c r="AL60" t="s">
        <v>192</v>
      </c>
      <c r="AP60" t="s">
        <v>1634</v>
      </c>
    </row>
    <row r="61" spans="1:48" x14ac:dyDescent="0.4">
      <c r="A61" t="str">
        <f t="shared" si="17"/>
        <v>|BFZ|赤|1|呪文|対象1体&amp;br;詠唱時：ターン終了時まで|《[[確実な一撃]]》|</v>
      </c>
      <c r="B61" t="s">
        <v>11</v>
      </c>
      <c r="C61" t="s">
        <v>123</v>
      </c>
      <c r="D61">
        <v>2</v>
      </c>
      <c r="E61" t="s">
        <v>11</v>
      </c>
      <c r="F61" t="s">
        <v>8</v>
      </c>
      <c r="G61">
        <v>4</v>
      </c>
      <c r="H61" t="s">
        <v>11</v>
      </c>
      <c r="I61">
        <v>1</v>
      </c>
      <c r="J61" t="s">
        <v>11</v>
      </c>
      <c r="K61">
        <v>0</v>
      </c>
      <c r="L61">
        <v>0</v>
      </c>
      <c r="M61" t="s">
        <v>192</v>
      </c>
      <c r="N61" t="s">
        <v>11</v>
      </c>
      <c r="O61" t="s">
        <v>202</v>
      </c>
      <c r="P61" t="s">
        <v>201</v>
      </c>
      <c r="Q61" t="s">
        <v>1301</v>
      </c>
      <c r="R61" t="s">
        <v>11</v>
      </c>
      <c r="S61" t="s">
        <v>13</v>
      </c>
      <c r="T61" t="s">
        <v>1633</v>
      </c>
      <c r="V61" t="s">
        <v>12</v>
      </c>
      <c r="W61" t="s">
        <v>11</v>
      </c>
      <c r="Y61" s="11" t="s">
        <v>1631</v>
      </c>
      <c r="Z61" t="s">
        <v>483</v>
      </c>
      <c r="AA61" t="s">
        <v>483</v>
      </c>
      <c r="AB61" t="s">
        <v>612</v>
      </c>
      <c r="AC61" t="s">
        <v>483</v>
      </c>
      <c r="AD61" t="b">
        <v>1</v>
      </c>
      <c r="AE61">
        <v>368</v>
      </c>
      <c r="AF61" t="s">
        <v>123</v>
      </c>
      <c r="AG61" t="s">
        <v>8</v>
      </c>
      <c r="AH61" t="s">
        <v>276</v>
      </c>
      <c r="AI61">
        <v>1</v>
      </c>
      <c r="AJ61" t="s">
        <v>1633</v>
      </c>
      <c r="AK61" t="s">
        <v>1632</v>
      </c>
      <c r="AL61" t="s">
        <v>192</v>
      </c>
      <c r="AP61" t="s">
        <v>1631</v>
      </c>
    </row>
    <row r="62" spans="1:48" x14ac:dyDescent="0.4">
      <c r="A62" t="str">
        <f t="shared" si="17"/>
        <v>|BFZ|赤|15|サポート|対象1体&amp;br;CIP：ターン終了時まで|《[[そびえる尖頂]]》|</v>
      </c>
      <c r="B62" t="s">
        <v>11</v>
      </c>
      <c r="C62" t="s">
        <v>123</v>
      </c>
      <c r="D62">
        <v>2</v>
      </c>
      <c r="E62" t="s">
        <v>11</v>
      </c>
      <c r="F62" t="s">
        <v>8</v>
      </c>
      <c r="G62">
        <v>4</v>
      </c>
      <c r="H62" t="s">
        <v>11</v>
      </c>
      <c r="I62">
        <v>15</v>
      </c>
      <c r="J62" t="s">
        <v>11</v>
      </c>
      <c r="K62">
        <v>0</v>
      </c>
      <c r="L62">
        <v>0</v>
      </c>
      <c r="M62" t="s">
        <v>270</v>
      </c>
      <c r="N62" t="s">
        <v>11</v>
      </c>
      <c r="O62" t="s">
        <v>202</v>
      </c>
      <c r="P62" t="s">
        <v>201</v>
      </c>
      <c r="Q62" t="s">
        <v>1630</v>
      </c>
      <c r="R62" t="s">
        <v>11</v>
      </c>
      <c r="S62" t="s">
        <v>13</v>
      </c>
      <c r="T62" t="s">
        <v>1629</v>
      </c>
      <c r="V62" t="s">
        <v>12</v>
      </c>
      <c r="W62" t="s">
        <v>11</v>
      </c>
      <c r="Y62" s="11" t="s">
        <v>1627</v>
      </c>
      <c r="Z62" t="s">
        <v>483</v>
      </c>
      <c r="AA62" t="s">
        <v>483</v>
      </c>
      <c r="AB62" t="s">
        <v>612</v>
      </c>
      <c r="AC62" t="s">
        <v>598</v>
      </c>
      <c r="AD62" t="b">
        <v>1</v>
      </c>
      <c r="AE62">
        <v>371</v>
      </c>
      <c r="AF62" t="s">
        <v>123</v>
      </c>
      <c r="AG62" t="s">
        <v>8</v>
      </c>
      <c r="AH62" t="s">
        <v>276</v>
      </c>
      <c r="AI62">
        <v>15</v>
      </c>
      <c r="AJ62" t="s">
        <v>1629</v>
      </c>
      <c r="AK62" t="s">
        <v>1628</v>
      </c>
      <c r="AL62" t="s">
        <v>270</v>
      </c>
      <c r="AM62">
        <v>2</v>
      </c>
      <c r="AP62" t="s">
        <v>1627</v>
      </c>
    </row>
    <row r="63" spans="1:48" x14ac:dyDescent="0.4">
      <c r="A63" t="str">
        <f t="shared" si="17"/>
        <v>|SOI|白|5|呪文|最初のクリーチャー&amp;br;詠唱時：永続|《[[死中に活]]》|</v>
      </c>
      <c r="B63" t="s">
        <v>11</v>
      </c>
      <c r="C63" t="s">
        <v>87</v>
      </c>
      <c r="D63">
        <v>4</v>
      </c>
      <c r="E63" t="s">
        <v>11</v>
      </c>
      <c r="F63" t="s">
        <v>37</v>
      </c>
      <c r="G63">
        <v>1</v>
      </c>
      <c r="H63" t="s">
        <v>11</v>
      </c>
      <c r="I63">
        <v>5</v>
      </c>
      <c r="J63" t="s">
        <v>11</v>
      </c>
      <c r="K63">
        <v>0</v>
      </c>
      <c r="L63">
        <v>0</v>
      </c>
      <c r="M63" t="s">
        <v>192</v>
      </c>
      <c r="N63" t="s">
        <v>11</v>
      </c>
      <c r="O63" t="s">
        <v>296</v>
      </c>
      <c r="P63" t="s">
        <v>201</v>
      </c>
      <c r="Q63" t="s">
        <v>211</v>
      </c>
      <c r="R63" t="s">
        <v>11</v>
      </c>
      <c r="S63" t="s">
        <v>13</v>
      </c>
      <c r="T63" t="s">
        <v>1626</v>
      </c>
      <c r="V63" t="s">
        <v>12</v>
      </c>
      <c r="W63" t="s">
        <v>11</v>
      </c>
      <c r="Y63" s="11" t="s">
        <v>1624</v>
      </c>
      <c r="Z63" t="s">
        <v>483</v>
      </c>
      <c r="AA63" t="s">
        <v>483</v>
      </c>
      <c r="AB63" t="s">
        <v>483</v>
      </c>
      <c r="AC63" t="s">
        <v>483</v>
      </c>
      <c r="AD63" t="b">
        <v>0</v>
      </c>
      <c r="AE63">
        <v>563</v>
      </c>
      <c r="AF63" t="s">
        <v>87</v>
      </c>
      <c r="AG63" t="s">
        <v>37</v>
      </c>
      <c r="AH63" t="s">
        <v>272</v>
      </c>
      <c r="AI63">
        <v>5</v>
      </c>
      <c r="AJ63" t="s">
        <v>1626</v>
      </c>
      <c r="AK63" t="s">
        <v>1625</v>
      </c>
      <c r="AL63" t="s">
        <v>192</v>
      </c>
      <c r="AP63" t="s">
        <v>1624</v>
      </c>
    </row>
    <row r="64" spans="1:48" x14ac:dyDescent="0.4">
      <c r="A64" t="str">
        <f t="shared" si="17"/>
        <v>|SOI|赤|11|呪文|各クリーチャー&amp;br;詠唱時：ターン終了時まで|《[[ステンシア仮面舞踏会]]》|</v>
      </c>
      <c r="B64" t="s">
        <v>11</v>
      </c>
      <c r="C64" t="s">
        <v>87</v>
      </c>
      <c r="D64">
        <v>4</v>
      </c>
      <c r="E64" t="s">
        <v>11</v>
      </c>
      <c r="F64" t="s">
        <v>8</v>
      </c>
      <c r="G64">
        <v>4</v>
      </c>
      <c r="H64" t="s">
        <v>11</v>
      </c>
      <c r="I64">
        <v>11</v>
      </c>
      <c r="J64" t="s">
        <v>11</v>
      </c>
      <c r="K64">
        <v>0</v>
      </c>
      <c r="L64">
        <v>0</v>
      </c>
      <c r="M64" t="s">
        <v>192</v>
      </c>
      <c r="N64" t="s">
        <v>11</v>
      </c>
      <c r="O64" t="s">
        <v>318</v>
      </c>
      <c r="P64" t="s">
        <v>201</v>
      </c>
      <c r="Q64" t="s">
        <v>1301</v>
      </c>
      <c r="R64" t="s">
        <v>11</v>
      </c>
      <c r="S64" t="s">
        <v>13</v>
      </c>
      <c r="T64" t="s">
        <v>1623</v>
      </c>
      <c r="V64" t="s">
        <v>12</v>
      </c>
      <c r="W64" t="s">
        <v>11</v>
      </c>
      <c r="Y64" s="11" t="s">
        <v>1621</v>
      </c>
      <c r="Z64" t="s">
        <v>483</v>
      </c>
      <c r="AA64" t="s">
        <v>483</v>
      </c>
      <c r="AB64" t="s">
        <v>483</v>
      </c>
      <c r="AC64" t="s">
        <v>598</v>
      </c>
      <c r="AD64" t="b">
        <v>1</v>
      </c>
      <c r="AE64">
        <v>668</v>
      </c>
      <c r="AF64" t="s">
        <v>87</v>
      </c>
      <c r="AG64" t="s">
        <v>8</v>
      </c>
      <c r="AH64" t="s">
        <v>272</v>
      </c>
      <c r="AI64">
        <v>11</v>
      </c>
      <c r="AJ64" t="s">
        <v>1623</v>
      </c>
      <c r="AK64" t="s">
        <v>1622</v>
      </c>
      <c r="AL64" t="s">
        <v>192</v>
      </c>
      <c r="AP64" t="s">
        <v>1621</v>
      </c>
    </row>
    <row r="65" spans="1:48" x14ac:dyDescent="0.4">
      <c r="A65" t="str">
        <f t="shared" si="17"/>
        <v>|AKH|白|9|サポート|最初のクリーチャー&amp;br;このカードがいる間|《[[結束のカルトーシュ]]》|</v>
      </c>
      <c r="B65" t="s">
        <v>11</v>
      </c>
      <c r="C65" t="s">
        <v>34</v>
      </c>
      <c r="D65">
        <v>10</v>
      </c>
      <c r="E65" t="s">
        <v>11</v>
      </c>
      <c r="F65" t="s">
        <v>37</v>
      </c>
      <c r="G65">
        <v>1</v>
      </c>
      <c r="H65" t="s">
        <v>11</v>
      </c>
      <c r="I65">
        <v>9</v>
      </c>
      <c r="J65" t="s">
        <v>11</v>
      </c>
      <c r="K65">
        <v>0</v>
      </c>
      <c r="L65">
        <v>0</v>
      </c>
      <c r="M65" t="s">
        <v>270</v>
      </c>
      <c r="N65" t="s">
        <v>11</v>
      </c>
      <c r="O65" t="s">
        <v>296</v>
      </c>
      <c r="P65" t="s">
        <v>201</v>
      </c>
      <c r="Q65" t="s">
        <v>328</v>
      </c>
      <c r="R65" t="s">
        <v>11</v>
      </c>
      <c r="S65" t="s">
        <v>13</v>
      </c>
      <c r="T65" t="s">
        <v>275</v>
      </c>
      <c r="V65" t="s">
        <v>12</v>
      </c>
      <c r="W65" t="s">
        <v>11</v>
      </c>
      <c r="Y65" s="11" t="s">
        <v>274</v>
      </c>
      <c r="Z65" t="s">
        <v>483</v>
      </c>
      <c r="AB65" t="s">
        <v>483</v>
      </c>
      <c r="AC65" t="s">
        <v>598</v>
      </c>
      <c r="AD65" t="b">
        <v>1</v>
      </c>
      <c r="AE65">
        <v>1114</v>
      </c>
      <c r="AF65" t="s">
        <v>34</v>
      </c>
      <c r="AG65" t="s">
        <v>37</v>
      </c>
      <c r="AH65" t="s">
        <v>276</v>
      </c>
      <c r="AI65">
        <v>9</v>
      </c>
      <c r="AJ65" t="s">
        <v>275</v>
      </c>
      <c r="AK65" t="s">
        <v>1620</v>
      </c>
      <c r="AL65" t="s">
        <v>270</v>
      </c>
      <c r="AM65">
        <v>3</v>
      </c>
      <c r="AP65" t="s">
        <v>274</v>
      </c>
    </row>
    <row r="66" spans="1:48" x14ac:dyDescent="0.4">
      <c r="A66" t="str">
        <f t="shared" si="17"/>
        <v>|AKH|赤|4|呪文|各クリーチャー&amp;br;詠唱時：永続&amp;br;(ただしエンド時に破壊)|《[[栄光の幕切れ]]》|</v>
      </c>
      <c r="B66" t="s">
        <v>11</v>
      </c>
      <c r="C66" t="s">
        <v>34</v>
      </c>
      <c r="D66">
        <v>10</v>
      </c>
      <c r="E66" t="s">
        <v>11</v>
      </c>
      <c r="F66" t="s">
        <v>8</v>
      </c>
      <c r="G66">
        <v>4</v>
      </c>
      <c r="H66" t="s">
        <v>11</v>
      </c>
      <c r="I66">
        <v>4</v>
      </c>
      <c r="J66" t="s">
        <v>11</v>
      </c>
      <c r="K66">
        <v>0</v>
      </c>
      <c r="L66">
        <v>0</v>
      </c>
      <c r="M66" t="s">
        <v>192</v>
      </c>
      <c r="N66" t="s">
        <v>11</v>
      </c>
      <c r="O66" t="s">
        <v>318</v>
      </c>
      <c r="P66" t="s">
        <v>317</v>
      </c>
      <c r="Q66" t="s">
        <v>1619</v>
      </c>
      <c r="R66" t="s">
        <v>11</v>
      </c>
      <c r="S66" t="s">
        <v>13</v>
      </c>
      <c r="T66" t="s">
        <v>1401</v>
      </c>
      <c r="V66" t="s">
        <v>12</v>
      </c>
      <c r="W66" t="s">
        <v>11</v>
      </c>
      <c r="Y66" s="11" t="s">
        <v>1399</v>
      </c>
      <c r="Z66" t="s">
        <v>483</v>
      </c>
      <c r="AA66" t="s">
        <v>483</v>
      </c>
      <c r="AB66" t="s">
        <v>483</v>
      </c>
      <c r="AC66" t="s">
        <v>598</v>
      </c>
      <c r="AD66" t="b">
        <v>1</v>
      </c>
      <c r="AE66">
        <v>1201</v>
      </c>
      <c r="AF66" t="s">
        <v>34</v>
      </c>
      <c r="AG66" t="s">
        <v>8</v>
      </c>
      <c r="AH66" t="s">
        <v>280</v>
      </c>
      <c r="AI66">
        <v>4</v>
      </c>
      <c r="AJ66" t="s">
        <v>1401</v>
      </c>
      <c r="AK66" t="s">
        <v>1400</v>
      </c>
      <c r="AL66" t="s">
        <v>192</v>
      </c>
      <c r="AP66" t="s">
        <v>1399</v>
      </c>
    </row>
    <row r="70" spans="1:48" x14ac:dyDescent="0.4">
      <c r="A70" t="str">
        <f>B70&amp;C70&amp;E70&amp;F70&amp;H70&amp;I70&amp;J70&amp;M70&amp;O70&amp;P70&amp;Q70&amp;R70&amp;S70&amp;T70&amp;U70&amp;V70&amp;W70&amp;X70</f>
        <v>*二段攻撃カード一覧</v>
      </c>
      <c r="B70" t="s">
        <v>188</v>
      </c>
      <c r="C70" t="s">
        <v>1618</v>
      </c>
      <c r="F70" t="s">
        <v>186</v>
      </c>
    </row>
    <row r="71" spans="1:48" x14ac:dyDescent="0.4">
      <c r="A71" t="str">
        <f>B71&amp;C71&amp;E71&amp;F71&amp;H71&amp;I71&amp;J71&amp;M71&amp;O71&amp;P71&amp;Q71&amp;R71&amp;S71&amp;T71&amp;U71&amp;V71&amp;W71&amp;X71</f>
        <v>[[二段攻撃]]</v>
      </c>
      <c r="B71" t="s">
        <v>1397</v>
      </c>
      <c r="C71" t="str">
        <f>C70</f>
        <v>二段攻撃</v>
      </c>
      <c r="E71" t="s">
        <v>1396</v>
      </c>
    </row>
    <row r="72" spans="1:48" x14ac:dyDescent="0.4">
      <c r="A72" t="str">
        <f>B72&amp;C72&amp;E72&amp;F72&amp;H72&amp;I72&amp;J72&amp;M72&amp;O72&amp;P72&amp;Q72&amp;R72&amp;S72&amp;T72&amp;U72&amp;V72&amp;W72&amp;X72</f>
        <v/>
      </c>
    </row>
    <row r="73" spans="1:48" x14ac:dyDescent="0.4">
      <c r="A73" t="s">
        <v>1617</v>
      </c>
      <c r="B73" t="s">
        <v>185</v>
      </c>
      <c r="C73" t="s">
        <v>184</v>
      </c>
    </row>
    <row r="74" spans="1:48" x14ac:dyDescent="0.4">
      <c r="A74" t="str">
        <f t="shared" ref="A74:A80" si="18">B74&amp;C74&amp;E74&amp;F74&amp;H74&amp;I74&amp;J74&amp;M74&amp;O74&amp;P74&amp;Q74&amp;R74&amp;S74&amp;T74&amp;U74&amp;V74&amp;W74&amp;X74</f>
        <v>|LEFT:50|LEFT:50|LEFT:50|LEFT:50|LEFT:500|c</v>
      </c>
      <c r="B74" t="s">
        <v>16</v>
      </c>
      <c r="C74" t="s">
        <v>28</v>
      </c>
      <c r="E74" t="s">
        <v>16</v>
      </c>
      <c r="F74" t="s">
        <v>28</v>
      </c>
      <c r="H74" t="s">
        <v>16</v>
      </c>
      <c r="I74" t="s">
        <v>28</v>
      </c>
      <c r="J74" t="s">
        <v>16</v>
      </c>
      <c r="M74" t="s">
        <v>28</v>
      </c>
      <c r="P74" t="s">
        <v>11</v>
      </c>
      <c r="R74" t="s">
        <v>26</v>
      </c>
      <c r="U74" t="s">
        <v>11</v>
      </c>
      <c r="V74" t="s">
        <v>25</v>
      </c>
    </row>
    <row r="75" spans="1:48" x14ac:dyDescent="0.4">
      <c r="A75" t="str">
        <f t="shared" si="18"/>
        <v>|セット|色|コスト|P/T|カード名|</v>
      </c>
      <c r="B75" t="s">
        <v>16</v>
      </c>
      <c r="C75" t="s">
        <v>24</v>
      </c>
      <c r="E75" t="s">
        <v>16</v>
      </c>
      <c r="F75" t="s">
        <v>23</v>
      </c>
      <c r="H75" t="s">
        <v>16</v>
      </c>
      <c r="I75" t="s">
        <v>22</v>
      </c>
      <c r="J75" t="s">
        <v>16</v>
      </c>
      <c r="K75" t="s">
        <v>21</v>
      </c>
      <c r="L75" t="s">
        <v>20</v>
      </c>
      <c r="M75" t="str">
        <f>K75&amp;"/"&amp;L75</f>
        <v>P/T</v>
      </c>
      <c r="P75" t="s">
        <v>11</v>
      </c>
      <c r="R75" t="s">
        <v>18</v>
      </c>
      <c r="U75" t="s">
        <v>11</v>
      </c>
      <c r="AD75" t="b">
        <f t="shared" ref="AD75:AD80" si="19">OR(AB75="与える",AC75="得る")</f>
        <v>0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x14ac:dyDescent="0.4">
      <c r="A76" t="str">
        <f t="shared" si="18"/>
        <v>|ORI|赤白|19|4/4|《[[イロアスの勇者]]》|</v>
      </c>
      <c r="B76" t="s">
        <v>16</v>
      </c>
      <c r="C76" t="str">
        <f>AF76</f>
        <v>ORI</v>
      </c>
      <c r="D76">
        <f>IF(AF76="","",VLOOKUP(C76,[1]tnpl!$Z$1:$AA$11,2,TRUE))</f>
        <v>1</v>
      </c>
      <c r="E76" t="s">
        <v>16</v>
      </c>
      <c r="F76" t="str">
        <f>AG76</f>
        <v>赤白</v>
      </c>
      <c r="G76">
        <f>IF(AG76="","",VLOOKUP(F76,[1]tnpl!$X$1:$Y$16,2,TRUE))</f>
        <v>14</v>
      </c>
      <c r="H76" t="s">
        <v>16</v>
      </c>
      <c r="I76">
        <f>AI76</f>
        <v>19</v>
      </c>
      <c r="J76" t="s">
        <v>16</v>
      </c>
      <c r="K76">
        <f t="shared" ref="K76:L80" si="20">AT76</f>
        <v>4</v>
      </c>
      <c r="L76">
        <f t="shared" si="20"/>
        <v>4</v>
      </c>
      <c r="M76" t="str">
        <f>IF(AL76="クリーチャー",K76&amp;"/"&amp;L76,"")</f>
        <v>4/4</v>
      </c>
      <c r="P76" t="s">
        <v>11</v>
      </c>
      <c r="Q76" t="s">
        <v>32</v>
      </c>
      <c r="R76" t="str">
        <f>AJ76</f>
        <v>イロアスの勇者</v>
      </c>
      <c r="T76" t="s">
        <v>12</v>
      </c>
      <c r="U76" t="s">
        <v>11</v>
      </c>
      <c r="V76" s="6"/>
      <c r="Y76" s="11" t="s">
        <v>1531</v>
      </c>
      <c r="Z76" t="str">
        <f>IF(SEARCH(LEFT($C$70,1),Y76,1)&lt;10,$C$70,"")</f>
        <v>二段攻撃</v>
      </c>
      <c r="AA76" t="str">
        <f>IF(ISERR(SEARCH("召",Y76,1)),"","召喚")</f>
        <v/>
      </c>
      <c r="AB76" t="str">
        <f>IF(ISERR(SEARCH("与",Y76,1)),"","与える")</f>
        <v/>
      </c>
      <c r="AC76" t="str">
        <f>IF(ISERR(SEARCH("得",Y76,1)),"","得る")</f>
        <v/>
      </c>
      <c r="AD76" t="b">
        <f t="shared" si="19"/>
        <v>0</v>
      </c>
      <c r="AE76" s="4">
        <v>208</v>
      </c>
      <c r="AF76" s="3" t="s">
        <v>152</v>
      </c>
      <c r="AG76" s="2" t="s">
        <v>33</v>
      </c>
      <c r="AH76" s="2" t="s">
        <v>272</v>
      </c>
      <c r="AI76" s="2">
        <v>19</v>
      </c>
      <c r="AJ76" s="2" t="s">
        <v>1533</v>
      </c>
      <c r="AK76" s="2" t="s">
        <v>1532</v>
      </c>
      <c r="AL76" s="2" t="s">
        <v>4</v>
      </c>
      <c r="AM76" s="2" t="s">
        <v>371</v>
      </c>
      <c r="AN76" s="2" t="s">
        <v>396</v>
      </c>
      <c r="AO76" s="2"/>
      <c r="AP76" s="2" t="s">
        <v>1531</v>
      </c>
      <c r="AQ76" s="2"/>
      <c r="AR76" s="2"/>
      <c r="AS76" s="2"/>
      <c r="AT76" s="2">
        <v>4</v>
      </c>
      <c r="AU76" s="2">
        <v>4</v>
      </c>
      <c r="AV76" s="2" t="s">
        <v>1531</v>
      </c>
    </row>
    <row r="77" spans="1:48" x14ac:dyDescent="0.4">
      <c r="A77" t="str">
        <f t="shared" si="18"/>
        <v>|AER|白|6|3/3|《[[生真面目な補充兵]]》|</v>
      </c>
      <c r="B77" t="s">
        <v>16</v>
      </c>
      <c r="C77" t="str">
        <f>AF77</f>
        <v>AER</v>
      </c>
      <c r="D77">
        <f>IF(AF77="","",VLOOKUP(C77,[1]tnpl!$Z$1:$AA$11,2,TRUE))</f>
        <v>7</v>
      </c>
      <c r="E77" t="s">
        <v>16</v>
      </c>
      <c r="F77" t="str">
        <f>AG77</f>
        <v>白</v>
      </c>
      <c r="G77">
        <f>IF(AG77="","",VLOOKUP(F77,[1]tnpl!$X$1:$Y$16,2,TRUE))</f>
        <v>1</v>
      </c>
      <c r="H77" t="s">
        <v>16</v>
      </c>
      <c r="I77">
        <f>AI77</f>
        <v>6</v>
      </c>
      <c r="J77" t="s">
        <v>16</v>
      </c>
      <c r="K77">
        <f t="shared" si="20"/>
        <v>3</v>
      </c>
      <c r="L77">
        <f t="shared" si="20"/>
        <v>3</v>
      </c>
      <c r="M77" t="str">
        <f>IF(AL77="クリーチャー",K77&amp;"/"&amp;L77,"")</f>
        <v>3/3</v>
      </c>
      <c r="P77" t="s">
        <v>11</v>
      </c>
      <c r="Q77" t="s">
        <v>32</v>
      </c>
      <c r="R77" t="str">
        <f>AJ77</f>
        <v>生真面目な補充兵</v>
      </c>
      <c r="T77" t="s">
        <v>12</v>
      </c>
      <c r="U77" t="s">
        <v>11</v>
      </c>
      <c r="V77" s="6"/>
      <c r="Y77" s="11" t="s">
        <v>1585</v>
      </c>
      <c r="Z77" t="str">
        <f>IF(SEARCH(LEFT($C$70,1),Y77,1)&lt;10,$C$70,"")</f>
        <v>二段攻撃</v>
      </c>
      <c r="AA77" t="str">
        <f>IF(ISERR(SEARCH("召",Y77,1)),"","召喚")</f>
        <v/>
      </c>
      <c r="AB77" t="str">
        <f>IF(ISERR(SEARCH("与",Y77,1)),"","与える")</f>
        <v/>
      </c>
      <c r="AC77" t="str">
        <f>IF(ISERR(SEARCH("得",Y77,1)),"","得る")</f>
        <v/>
      </c>
      <c r="AD77" t="b">
        <f t="shared" si="19"/>
        <v>0</v>
      </c>
      <c r="AE77" s="4">
        <v>1024</v>
      </c>
      <c r="AF77" s="3" t="s">
        <v>46</v>
      </c>
      <c r="AG77" s="2" t="s">
        <v>37</v>
      </c>
      <c r="AH77" s="2" t="s">
        <v>7</v>
      </c>
      <c r="AI77" s="2">
        <v>6</v>
      </c>
      <c r="AJ77" s="2" t="s">
        <v>1616</v>
      </c>
      <c r="AK77" s="2" t="s">
        <v>1615</v>
      </c>
      <c r="AL77" s="2" t="s">
        <v>4</v>
      </c>
      <c r="AM77" s="2" t="s">
        <v>397</v>
      </c>
      <c r="AN77" s="2" t="s">
        <v>324</v>
      </c>
      <c r="AO77" s="2"/>
      <c r="AP77" s="2" t="s">
        <v>1585</v>
      </c>
      <c r="AQ77" s="2"/>
      <c r="AR77" s="2"/>
      <c r="AS77" s="2"/>
      <c r="AT77" s="2">
        <v>3</v>
      </c>
      <c r="AU77" s="2">
        <v>3</v>
      </c>
      <c r="AV77" s="2" t="s">
        <v>1585</v>
      </c>
    </row>
    <row r="78" spans="1:48" x14ac:dyDescent="0.4">
      <c r="A78" t="str">
        <f t="shared" si="18"/>
        <v>|AER|赤|6|2/2|《[[稲妻駆け]]》|</v>
      </c>
      <c r="B78" t="s">
        <v>16</v>
      </c>
      <c r="C78" t="str">
        <f>AF78</f>
        <v>AER</v>
      </c>
      <c r="D78">
        <f>IF(AF78="","",VLOOKUP(C78,[1]tnpl!$Z$1:$AA$11,2,TRUE))</f>
        <v>7</v>
      </c>
      <c r="E78" t="s">
        <v>16</v>
      </c>
      <c r="F78" t="str">
        <f>AG78</f>
        <v>赤</v>
      </c>
      <c r="G78">
        <f>IF(AG78="","",VLOOKUP(F78,[1]tnpl!$X$1:$Y$16,2,TRUE))</f>
        <v>4</v>
      </c>
      <c r="H78" t="s">
        <v>16</v>
      </c>
      <c r="I78">
        <f>AI78</f>
        <v>6</v>
      </c>
      <c r="J78" t="s">
        <v>16</v>
      </c>
      <c r="K78">
        <f t="shared" si="20"/>
        <v>2</v>
      </c>
      <c r="L78">
        <f t="shared" si="20"/>
        <v>2</v>
      </c>
      <c r="M78" t="str">
        <f>IF(AL78="クリーチャー",K78&amp;"/"&amp;L78,"")</f>
        <v>2/2</v>
      </c>
      <c r="P78" t="s">
        <v>11</v>
      </c>
      <c r="Q78" t="s">
        <v>32</v>
      </c>
      <c r="R78" t="str">
        <f>AJ78</f>
        <v>稲妻駆け</v>
      </c>
      <c r="T78" t="s">
        <v>12</v>
      </c>
      <c r="U78" t="s">
        <v>11</v>
      </c>
      <c r="V78" s="6"/>
      <c r="Y78" s="11" t="s">
        <v>1609</v>
      </c>
      <c r="Z78" t="str">
        <f>IF(SEARCH(LEFT($C$70,1),Y78,1)&lt;10,$C$70,"")</f>
        <v>二段攻撃</v>
      </c>
      <c r="AA78" t="str">
        <f>IF(ISERR(SEARCH("召",Y78,1)),"","召喚")</f>
        <v/>
      </c>
      <c r="AC78" t="str">
        <f>IF(ISERR(SEARCH("得",Y78,1)),"","得る")</f>
        <v/>
      </c>
      <c r="AD78" t="b">
        <f t="shared" si="19"/>
        <v>0</v>
      </c>
      <c r="AE78" s="4">
        <v>1055</v>
      </c>
      <c r="AF78" s="3" t="s">
        <v>46</v>
      </c>
      <c r="AG78" s="2" t="s">
        <v>8</v>
      </c>
      <c r="AH78" s="2" t="s">
        <v>280</v>
      </c>
      <c r="AI78" s="2">
        <v>6</v>
      </c>
      <c r="AJ78" s="2" t="s">
        <v>1614</v>
      </c>
      <c r="AK78" s="2" t="s">
        <v>1613</v>
      </c>
      <c r="AL78" s="2" t="s">
        <v>4</v>
      </c>
      <c r="AM78" s="2" t="s">
        <v>371</v>
      </c>
      <c r="AN78" s="2" t="s">
        <v>324</v>
      </c>
      <c r="AO78" s="2"/>
      <c r="AP78" s="2" t="s">
        <v>1612</v>
      </c>
      <c r="AQ78" s="2" t="s">
        <v>1611</v>
      </c>
      <c r="AR78" s="2" t="s">
        <v>1610</v>
      </c>
      <c r="AS78" s="2"/>
      <c r="AT78" s="2">
        <v>2</v>
      </c>
      <c r="AU78" s="2">
        <v>2</v>
      </c>
      <c r="AV78" s="2" t="s">
        <v>1609</v>
      </c>
    </row>
    <row r="79" spans="1:48" x14ac:dyDescent="0.4">
      <c r="A79" t="str">
        <f t="shared" si="18"/>
        <v>|AKH|白|10|3/6|《[[信義の神オケチラ]]》|</v>
      </c>
      <c r="B79" t="s">
        <v>16</v>
      </c>
      <c r="C79" t="str">
        <f>AF79</f>
        <v>AKH</v>
      </c>
      <c r="D79">
        <f>IF(AF79="","",VLOOKUP(C79,[1]tnpl!$Z$1:$AA$11,2,TRUE))</f>
        <v>10</v>
      </c>
      <c r="E79" t="s">
        <v>16</v>
      </c>
      <c r="F79" t="str">
        <f>AG79</f>
        <v>白</v>
      </c>
      <c r="G79">
        <f>IF(AG79="","",VLOOKUP(F79,[1]tnpl!$X$1:$Y$16,2,TRUE))</f>
        <v>1</v>
      </c>
      <c r="H79" t="s">
        <v>16</v>
      </c>
      <c r="I79">
        <f>AI79</f>
        <v>10</v>
      </c>
      <c r="J79" t="s">
        <v>16</v>
      </c>
      <c r="K79">
        <f t="shared" si="20"/>
        <v>3</v>
      </c>
      <c r="L79">
        <f t="shared" si="20"/>
        <v>6</v>
      </c>
      <c r="M79" t="str">
        <f>IF(AL79="クリーチャー",K79&amp;"/"&amp;L79,"")</f>
        <v>3/6</v>
      </c>
      <c r="P79" t="s">
        <v>11</v>
      </c>
      <c r="Q79" t="s">
        <v>32</v>
      </c>
      <c r="R79" t="str">
        <f>AJ79</f>
        <v>信義の神オケチラ</v>
      </c>
      <c r="T79" t="s">
        <v>12</v>
      </c>
      <c r="U79" t="s">
        <v>11</v>
      </c>
      <c r="V79" s="6"/>
      <c r="Y79" s="11" t="s">
        <v>278</v>
      </c>
      <c r="Z79" t="str">
        <f>IF(SEARCH(LEFT($C$70,1),Y79,1)&lt;10,$C$70,"")</f>
        <v>二段攻撃</v>
      </c>
      <c r="AB79" t="str">
        <f>IF(ISERR(SEARCH("与",Y79,1)),"","与える")</f>
        <v/>
      </c>
      <c r="AC79" t="str">
        <f>IF(ISERR(SEARCH("得",Y79,1)),"","得る")</f>
        <v/>
      </c>
      <c r="AD79" t="b">
        <f t="shared" si="19"/>
        <v>0</v>
      </c>
      <c r="AE79" s="4">
        <v>1126</v>
      </c>
      <c r="AF79" s="3" t="s">
        <v>34</v>
      </c>
      <c r="AG79" s="2" t="s">
        <v>37</v>
      </c>
      <c r="AH79" s="2" t="s">
        <v>280</v>
      </c>
      <c r="AI79" s="2">
        <v>10</v>
      </c>
      <c r="AJ79" s="2" t="s">
        <v>279</v>
      </c>
      <c r="AK79" s="2" t="s">
        <v>1608</v>
      </c>
      <c r="AL79" s="2" t="s">
        <v>4</v>
      </c>
      <c r="AM79" s="2" t="s">
        <v>728</v>
      </c>
      <c r="AN79" s="2"/>
      <c r="AO79" s="2"/>
      <c r="AP79" s="2" t="s">
        <v>1607</v>
      </c>
      <c r="AQ79" s="2" t="s">
        <v>1606</v>
      </c>
      <c r="AR79" s="2" t="s">
        <v>1605</v>
      </c>
      <c r="AS79" s="2"/>
      <c r="AT79" s="2">
        <v>3</v>
      </c>
      <c r="AU79" s="2">
        <v>6</v>
      </c>
      <c r="AV79" s="2" t="s">
        <v>278</v>
      </c>
    </row>
    <row r="80" spans="1:48" x14ac:dyDescent="0.4">
      <c r="A80" t="str">
        <f t="shared" si="18"/>
        <v>|AKH|赤緑|24|7/8|《[[造反の代弁者、サムト]]》|</v>
      </c>
      <c r="B80" t="s">
        <v>16</v>
      </c>
      <c r="C80" t="str">
        <f>AF80</f>
        <v>AKH</v>
      </c>
      <c r="D80">
        <f>IF(AF80="","",VLOOKUP(C80,[1]tnpl!$Z$1:$AA$11,2,TRUE))</f>
        <v>10</v>
      </c>
      <c r="E80" t="s">
        <v>16</v>
      </c>
      <c r="F80" t="str">
        <f>AG80</f>
        <v>赤緑</v>
      </c>
      <c r="G80">
        <f>IF(AG80="","",VLOOKUP(F80,[1]tnpl!$X$1:$Y$16,2,TRUE))</f>
        <v>9</v>
      </c>
      <c r="H80" t="s">
        <v>16</v>
      </c>
      <c r="I80">
        <f>AI80</f>
        <v>24</v>
      </c>
      <c r="J80" t="s">
        <v>16</v>
      </c>
      <c r="K80">
        <f t="shared" si="20"/>
        <v>7</v>
      </c>
      <c r="L80">
        <f t="shared" si="20"/>
        <v>8</v>
      </c>
      <c r="M80" t="str">
        <f>IF(AL80="クリーチャー",K80&amp;"/"&amp;L80,"")</f>
        <v>7/8</v>
      </c>
      <c r="P80" t="s">
        <v>11</v>
      </c>
      <c r="Q80" t="s">
        <v>32</v>
      </c>
      <c r="R80" t="str">
        <f>AJ80</f>
        <v>造反の代弁者、サムト</v>
      </c>
      <c r="T80" t="s">
        <v>12</v>
      </c>
      <c r="U80" t="s">
        <v>11</v>
      </c>
      <c r="V80" s="6"/>
      <c r="Y80" s="11" t="s">
        <v>1582</v>
      </c>
      <c r="Z80" t="str">
        <f>IF(SEARCH(LEFT($C$70,1),Y80,1)&lt;10,$C$70,"")</f>
        <v>二段攻撃</v>
      </c>
      <c r="AA80" t="str">
        <f>IF(ISERR(SEARCH("召",Y80,1)),"","召喚")</f>
        <v/>
      </c>
      <c r="AB80" t="str">
        <f>IF(ISERR(SEARCH("与",Y80,1)),"","与える")</f>
        <v/>
      </c>
      <c r="AC80" t="str">
        <f>IF(ISERR(SEARCH("得",Y80,1)),"","得る")</f>
        <v>得る</v>
      </c>
      <c r="AD80" t="b">
        <f t="shared" si="19"/>
        <v>1</v>
      </c>
      <c r="AE80" s="4">
        <v>1290</v>
      </c>
      <c r="AF80" s="3" t="s">
        <v>34</v>
      </c>
      <c r="AG80" s="2" t="s">
        <v>170</v>
      </c>
      <c r="AH80" s="2" t="s">
        <v>280</v>
      </c>
      <c r="AI80" s="2">
        <v>24</v>
      </c>
      <c r="AJ80" s="2" t="s">
        <v>1587</v>
      </c>
      <c r="AK80" s="2" t="s">
        <v>1586</v>
      </c>
      <c r="AL80" s="2" t="s">
        <v>4</v>
      </c>
      <c r="AM80" s="2" t="s">
        <v>371</v>
      </c>
      <c r="AN80" s="2" t="s">
        <v>324</v>
      </c>
      <c r="AO80" s="2"/>
      <c r="AP80" s="2" t="s">
        <v>1585</v>
      </c>
      <c r="AQ80" s="2" t="s">
        <v>1584</v>
      </c>
      <c r="AR80" s="2" t="s">
        <v>1583</v>
      </c>
      <c r="AS80" s="2"/>
      <c r="AT80" s="2">
        <v>7</v>
      </c>
      <c r="AU80" s="2">
        <v>8</v>
      </c>
      <c r="AV80" s="2" t="s">
        <v>1582</v>
      </c>
    </row>
    <row r="81" spans="1:48" x14ac:dyDescent="0.4">
      <c r="V81" s="6"/>
    </row>
    <row r="82" spans="1:48" x14ac:dyDescent="0.4">
      <c r="A82" t="s">
        <v>1604</v>
      </c>
      <c r="B82" t="s">
        <v>1604</v>
      </c>
      <c r="AC82" t="str">
        <f t="shared" ref="AC82:AC89" si="21">IF(ISERR(SEARCH("得",Y82,1)),"","得る")</f>
        <v/>
      </c>
    </row>
    <row r="83" spans="1:48" x14ac:dyDescent="0.4">
      <c r="A83" t="str">
        <f t="shared" ref="A83:A89" si="22">B83&amp;C83&amp;E83&amp;F83&amp;H83&amp;I83&amp;J83&amp;M83&amp;N83&amp;O83&amp;P83&amp;Q83&amp;R83&amp;S83&amp;T83&amp;U83&amp;V83&amp;W83&amp;X83</f>
        <v>|LEFT:50|LEFT:50|LEFT:50|LEFT:50|LEFT:250|LEFT:250|c</v>
      </c>
      <c r="B83" t="s">
        <v>16</v>
      </c>
      <c r="C83" t="s">
        <v>28</v>
      </c>
      <c r="E83" t="s">
        <v>16</v>
      </c>
      <c r="F83" t="s">
        <v>28</v>
      </c>
      <c r="H83" t="s">
        <v>16</v>
      </c>
      <c r="I83" t="s">
        <v>28</v>
      </c>
      <c r="J83" t="s">
        <v>16</v>
      </c>
      <c r="M83" t="s">
        <v>28</v>
      </c>
      <c r="N83" t="s">
        <v>11</v>
      </c>
      <c r="O83" t="s">
        <v>27</v>
      </c>
      <c r="P83" t="s">
        <v>11</v>
      </c>
      <c r="R83" t="s">
        <v>27</v>
      </c>
      <c r="U83" t="s">
        <v>11</v>
      </c>
      <c r="V83" t="s">
        <v>25</v>
      </c>
      <c r="AC83" t="str">
        <f t="shared" si="21"/>
        <v/>
      </c>
    </row>
    <row r="84" spans="1:48" x14ac:dyDescent="0.4">
      <c r="A84" t="str">
        <f t="shared" si="22"/>
        <v>|セット|色|コスト|P/T|能力|カード名|</v>
      </c>
      <c r="B84" t="s">
        <v>16</v>
      </c>
      <c r="C84" t="s">
        <v>24</v>
      </c>
      <c r="E84" t="s">
        <v>16</v>
      </c>
      <c r="F84" t="s">
        <v>23</v>
      </c>
      <c r="H84" t="s">
        <v>16</v>
      </c>
      <c r="I84" t="s">
        <v>22</v>
      </c>
      <c r="J84" t="s">
        <v>16</v>
      </c>
      <c r="K84" t="s">
        <v>21</v>
      </c>
      <c r="L84" t="s">
        <v>20</v>
      </c>
      <c r="M84" t="str">
        <f>K84&amp;"/"&amp;L84</f>
        <v>P/T</v>
      </c>
      <c r="N84" t="s">
        <v>11</v>
      </c>
      <c r="O84" t="s">
        <v>19</v>
      </c>
      <c r="P84" t="s">
        <v>11</v>
      </c>
      <c r="R84" t="s">
        <v>18</v>
      </c>
      <c r="U84" t="s">
        <v>11</v>
      </c>
      <c r="AC84" t="str">
        <f t="shared" si="21"/>
        <v/>
      </c>
    </row>
    <row r="85" spans="1:48" x14ac:dyDescent="0.4">
      <c r="A85" t="str">
        <f t="shared" si="22"/>
        <v>|BFZ|赤白|17|4/4|各クリーチャー&amp;br;結集：ターン終了時まで|《[[毅然たる刃の達人]]》|</v>
      </c>
      <c r="B85" t="s">
        <v>16</v>
      </c>
      <c r="C85" t="str">
        <f>AF85</f>
        <v>BFZ</v>
      </c>
      <c r="D85">
        <f>IF(AF85="","",VLOOKUP(C85,[1]tnpl!$Z$1:$AA$11,2,TRUE))</f>
        <v>2</v>
      </c>
      <c r="E85" t="s">
        <v>16</v>
      </c>
      <c r="F85" t="str">
        <f>AG85</f>
        <v>赤白</v>
      </c>
      <c r="G85">
        <f>IF(AG85="","",VLOOKUP(F85,[1]tnpl!$X$1:$Y$16,2,TRUE))</f>
        <v>14</v>
      </c>
      <c r="H85" t="s">
        <v>16</v>
      </c>
      <c r="I85">
        <f>AI85</f>
        <v>17</v>
      </c>
      <c r="J85" t="s">
        <v>16</v>
      </c>
      <c r="K85">
        <f t="shared" ref="K85:L89" si="23">AT85</f>
        <v>4</v>
      </c>
      <c r="L85">
        <f t="shared" si="23"/>
        <v>4</v>
      </c>
      <c r="M85" t="str">
        <f>IF(AL85="クリーチャー",K85&amp;"/"&amp;L85,"")</f>
        <v>4/4</v>
      </c>
      <c r="N85" t="s">
        <v>11</v>
      </c>
      <c r="O85" t="s">
        <v>318</v>
      </c>
      <c r="P85" t="s">
        <v>201</v>
      </c>
      <c r="Q85" t="s">
        <v>1340</v>
      </c>
      <c r="R85" t="s">
        <v>11</v>
      </c>
      <c r="S85" t="s">
        <v>13</v>
      </c>
      <c r="T85" t="s">
        <v>125</v>
      </c>
      <c r="V85" s="6" t="s">
        <v>12</v>
      </c>
      <c r="W85" t="s">
        <v>11</v>
      </c>
      <c r="Y85" s="11" t="s">
        <v>124</v>
      </c>
      <c r="Z85" t="str">
        <f>IF(SEARCH(LEFT($C$70,1),Y85,1)&lt;10,$C$70,"")</f>
        <v/>
      </c>
      <c r="AA85" t="str">
        <f>IF(ISERR(SEARCH("召",Y85,1)),"","召喚")</f>
        <v/>
      </c>
      <c r="AB85" t="str">
        <f>IF(ISERR(SEARCH("与",Y85,1)),"","与える")</f>
        <v/>
      </c>
      <c r="AC85" t="str">
        <f t="shared" si="21"/>
        <v>得る</v>
      </c>
      <c r="AD85" t="b">
        <f>OR(AB85="与える",AC85="得る")</f>
        <v>1</v>
      </c>
      <c r="AE85" s="4">
        <v>434</v>
      </c>
      <c r="AF85" s="3" t="s">
        <v>123</v>
      </c>
      <c r="AG85" s="2" t="s">
        <v>33</v>
      </c>
      <c r="AH85" s="2" t="s">
        <v>272</v>
      </c>
      <c r="AI85" s="2">
        <v>17</v>
      </c>
      <c r="AJ85" s="2" t="s">
        <v>125</v>
      </c>
      <c r="AK85" s="2" t="s">
        <v>1603</v>
      </c>
      <c r="AL85" s="2" t="s">
        <v>4</v>
      </c>
      <c r="AM85" s="2" t="s">
        <v>371</v>
      </c>
      <c r="AN85" s="2" t="s">
        <v>396</v>
      </c>
      <c r="AO85" s="2" t="s">
        <v>422</v>
      </c>
      <c r="AP85" s="2" t="s">
        <v>90</v>
      </c>
      <c r="AQ85" s="2" t="s">
        <v>1602</v>
      </c>
      <c r="AR85" s="2"/>
      <c r="AS85" s="2"/>
      <c r="AT85" s="2">
        <v>4</v>
      </c>
      <c r="AU85" s="2">
        <v>4</v>
      </c>
      <c r="AV85" s="2" t="s">
        <v>124</v>
      </c>
    </row>
    <row r="86" spans="1:48" x14ac:dyDescent="0.4">
      <c r="A86" t="str">
        <f t="shared" si="22"/>
        <v>|SOI|赤|8|4/4|自分のみ&amp;br;昂揚中|《[[災いの狼]]》|</v>
      </c>
      <c r="B86" t="s">
        <v>16</v>
      </c>
      <c r="C86" t="str">
        <f>AF86</f>
        <v>SOI</v>
      </c>
      <c r="D86">
        <f>IF(AF86="","",VLOOKUP(C86,[1]tnpl!$Z$1:$AA$11,2,TRUE))</f>
        <v>4</v>
      </c>
      <c r="E86" t="s">
        <v>16</v>
      </c>
      <c r="F86" t="str">
        <f>AG86</f>
        <v>赤</v>
      </c>
      <c r="G86">
        <f>IF(AG86="","",VLOOKUP(F86,[1]tnpl!$X$1:$Y$16,2,TRUE))</f>
        <v>4</v>
      </c>
      <c r="H86" t="s">
        <v>16</v>
      </c>
      <c r="I86">
        <f>AI86</f>
        <v>8</v>
      </c>
      <c r="J86" t="s">
        <v>16</v>
      </c>
      <c r="K86">
        <f t="shared" si="23"/>
        <v>4</v>
      </c>
      <c r="L86">
        <f t="shared" si="23"/>
        <v>4</v>
      </c>
      <c r="M86" t="str">
        <f>IF(AL86="クリーチャー",K86&amp;"/"&amp;L86,"")</f>
        <v>4/4</v>
      </c>
      <c r="N86" t="s">
        <v>11</v>
      </c>
      <c r="O86" t="s">
        <v>632</v>
      </c>
      <c r="P86" t="s">
        <v>201</v>
      </c>
      <c r="Q86" t="s">
        <v>670</v>
      </c>
      <c r="R86" t="s">
        <v>11</v>
      </c>
      <c r="S86" t="s">
        <v>13</v>
      </c>
      <c r="T86" t="s">
        <v>1601</v>
      </c>
      <c r="V86" s="6" t="s">
        <v>12</v>
      </c>
      <c r="W86" t="s">
        <v>11</v>
      </c>
      <c r="Y86" s="11" t="s">
        <v>1596</v>
      </c>
      <c r="Z86" t="str">
        <f>IF(SEARCH(LEFT($C$70,1),Y86,1)&lt;10,$C$70,"")</f>
        <v/>
      </c>
      <c r="AA86" t="str">
        <f>IF(ISERR(SEARCH("召",Y86,1)),"","召喚")</f>
        <v/>
      </c>
      <c r="AB86" t="str">
        <f>IF(ISERR(SEARCH("与",Y86,1)),"","与える")</f>
        <v/>
      </c>
      <c r="AC86" t="str">
        <f t="shared" si="21"/>
        <v>得る</v>
      </c>
      <c r="AD86" t="b">
        <f>OR(AB86="与える",AC86="得る")</f>
        <v>1</v>
      </c>
      <c r="AE86" s="4">
        <v>671</v>
      </c>
      <c r="AF86" s="3" t="s">
        <v>87</v>
      </c>
      <c r="AG86" s="2" t="s">
        <v>8</v>
      </c>
      <c r="AH86" s="2" t="s">
        <v>7</v>
      </c>
      <c r="AI86" s="2">
        <v>8</v>
      </c>
      <c r="AJ86" s="2" t="s">
        <v>1601</v>
      </c>
      <c r="AK86" s="2" t="s">
        <v>1600</v>
      </c>
      <c r="AL86" s="2" t="s">
        <v>4</v>
      </c>
      <c r="AM86" s="2" t="s">
        <v>1599</v>
      </c>
      <c r="AN86" s="2" t="s">
        <v>410</v>
      </c>
      <c r="AO86" s="2"/>
      <c r="AP86" s="2" t="s">
        <v>1598</v>
      </c>
      <c r="AQ86" s="2" t="s">
        <v>1597</v>
      </c>
      <c r="AR86" s="2"/>
      <c r="AS86" s="2"/>
      <c r="AT86" s="2">
        <v>4</v>
      </c>
      <c r="AU86" s="2">
        <v>4</v>
      </c>
      <c r="AV86" s="2" t="s">
        <v>1596</v>
      </c>
    </row>
    <row r="87" spans="1:48" x14ac:dyDescent="0.4">
      <c r="A87" t="str">
        <f t="shared" si="22"/>
        <v>|SOI|緑|9|2/2|各人間&amp;br;起動：ターン終了時まで|《[[古参の聖戦士]]》|</v>
      </c>
      <c r="B87" t="s">
        <v>16</v>
      </c>
      <c r="C87" t="str">
        <f>AF87</f>
        <v>SOI</v>
      </c>
      <c r="D87">
        <f>IF(AF87="","",VLOOKUP(C87,[1]tnpl!$Z$1:$AA$11,2,TRUE))</f>
        <v>4</v>
      </c>
      <c r="E87" t="s">
        <v>16</v>
      </c>
      <c r="F87" t="str">
        <f>AG87</f>
        <v>緑</v>
      </c>
      <c r="G87">
        <f>IF(AG87="","",VLOOKUP(F87,[1]tnpl!$X$1:$Y$16,2,TRUE))</f>
        <v>5</v>
      </c>
      <c r="H87" t="s">
        <v>16</v>
      </c>
      <c r="I87">
        <f>AI87</f>
        <v>9</v>
      </c>
      <c r="J87" t="s">
        <v>16</v>
      </c>
      <c r="K87">
        <f t="shared" si="23"/>
        <v>2</v>
      </c>
      <c r="L87">
        <f t="shared" si="23"/>
        <v>2</v>
      </c>
      <c r="M87" t="str">
        <f>IF(AL87="クリーチャー",K87&amp;"/"&amp;L87,"")</f>
        <v>2/2</v>
      </c>
      <c r="N87" t="s">
        <v>11</v>
      </c>
      <c r="O87" t="s">
        <v>1595</v>
      </c>
      <c r="P87" t="s">
        <v>201</v>
      </c>
      <c r="Q87" t="s">
        <v>1213</v>
      </c>
      <c r="R87" t="s">
        <v>11</v>
      </c>
      <c r="S87" t="s">
        <v>13</v>
      </c>
      <c r="T87" t="s">
        <v>1594</v>
      </c>
      <c r="V87" s="6" t="s">
        <v>12</v>
      </c>
      <c r="W87" t="s">
        <v>11</v>
      </c>
      <c r="Y87" s="11" t="s">
        <v>1592</v>
      </c>
      <c r="Z87" t="str">
        <f>IF(SEARCH(LEFT($C$70,1),Y87,1)&lt;10,$C$70,"")</f>
        <v/>
      </c>
      <c r="AA87" t="str">
        <f>IF(ISERR(SEARCH("召",Y87,1)),"","召喚")</f>
        <v/>
      </c>
      <c r="AB87" t="str">
        <f>IF(ISERR(SEARCH("与",Y87,1)),"","与える")</f>
        <v/>
      </c>
      <c r="AC87" t="str">
        <f t="shared" si="21"/>
        <v>得る</v>
      </c>
      <c r="AD87" t="b">
        <f>OR(AB87="与える",AC87="得る")</f>
        <v>1</v>
      </c>
      <c r="AE87" s="4">
        <v>703</v>
      </c>
      <c r="AF87" s="3" t="s">
        <v>87</v>
      </c>
      <c r="AG87" s="2" t="s">
        <v>58</v>
      </c>
      <c r="AH87" s="2" t="s">
        <v>272</v>
      </c>
      <c r="AI87" s="2">
        <v>9</v>
      </c>
      <c r="AJ87" s="2" t="s">
        <v>1594</v>
      </c>
      <c r="AK87" s="2" t="s">
        <v>1593</v>
      </c>
      <c r="AL87" s="2" t="s">
        <v>4</v>
      </c>
      <c r="AM87" s="2" t="s">
        <v>371</v>
      </c>
      <c r="AN87" s="2" t="s">
        <v>396</v>
      </c>
      <c r="AO87" s="2"/>
      <c r="AP87" s="2" t="s">
        <v>1592</v>
      </c>
      <c r="AQ87" s="2"/>
      <c r="AR87" s="2"/>
      <c r="AS87" s="2"/>
      <c r="AT87" s="2">
        <v>2</v>
      </c>
      <c r="AU87" s="2">
        <v>2</v>
      </c>
      <c r="AV87" s="2" t="s">
        <v>1592</v>
      </c>
    </row>
    <row r="88" spans="1:48" x14ac:dyDescent="0.4">
      <c r="A88" t="str">
        <f t="shared" si="22"/>
        <v>|AKH|赤|6|4/4|各クリーチャー&amp;br;督励3：ターン終了時まで|《[[戦闘の祝賀者]]》|</v>
      </c>
      <c r="B88" t="s">
        <v>16</v>
      </c>
      <c r="C88" t="str">
        <f>AF88</f>
        <v>AKH</v>
      </c>
      <c r="D88">
        <f>IF(AF88="","",VLOOKUP(C88,[1]tnpl!$Z$1:$AA$11,2,TRUE))</f>
        <v>10</v>
      </c>
      <c r="E88" t="s">
        <v>16</v>
      </c>
      <c r="F88" t="str">
        <f>AG88</f>
        <v>赤</v>
      </c>
      <c r="G88">
        <f>IF(AG88="","",VLOOKUP(F88,[1]tnpl!$X$1:$Y$16,2,TRUE))</f>
        <v>4</v>
      </c>
      <c r="H88" t="s">
        <v>16</v>
      </c>
      <c r="I88">
        <f>AI88</f>
        <v>6</v>
      </c>
      <c r="J88" t="s">
        <v>16</v>
      </c>
      <c r="K88">
        <f t="shared" si="23"/>
        <v>4</v>
      </c>
      <c r="L88">
        <f t="shared" si="23"/>
        <v>4</v>
      </c>
      <c r="M88" t="str">
        <f>IF(AL88="クリーチャー",K88&amp;"/"&amp;L88,"")</f>
        <v>4/4</v>
      </c>
      <c r="N88" t="s">
        <v>11</v>
      </c>
      <c r="O88" t="s">
        <v>318</v>
      </c>
      <c r="P88" t="s">
        <v>201</v>
      </c>
      <c r="Q88" t="s">
        <v>1430</v>
      </c>
      <c r="R88" t="s">
        <v>11</v>
      </c>
      <c r="S88" t="s">
        <v>13</v>
      </c>
      <c r="T88" t="s">
        <v>1591</v>
      </c>
      <c r="V88" s="6" t="s">
        <v>12</v>
      </c>
      <c r="W88" t="s">
        <v>11</v>
      </c>
      <c r="Y88" s="11" t="s">
        <v>1589</v>
      </c>
      <c r="Z88" t="str">
        <f>IF(SEARCH(LEFT($C$70,1),Y88,1)&lt;10,$C$70,"")</f>
        <v/>
      </c>
      <c r="AA88" t="str">
        <f>IF(ISERR(SEARCH("召",Y88,1)),"","召喚")</f>
        <v/>
      </c>
      <c r="AB88" t="str">
        <f>IF(ISERR(SEARCH("与",Y88,1)),"","与える")</f>
        <v/>
      </c>
      <c r="AC88" t="str">
        <f t="shared" si="21"/>
        <v>得る</v>
      </c>
      <c r="AD88" t="b">
        <f>OR(AB88="与える",AC88="得る")</f>
        <v>1</v>
      </c>
      <c r="AE88" s="4">
        <v>1198</v>
      </c>
      <c r="AF88" s="3" t="s">
        <v>34</v>
      </c>
      <c r="AG88" s="2" t="s">
        <v>8</v>
      </c>
      <c r="AH88" s="2" t="s">
        <v>280</v>
      </c>
      <c r="AI88" s="2">
        <v>6</v>
      </c>
      <c r="AJ88" s="2" t="s">
        <v>1591</v>
      </c>
      <c r="AK88" s="2" t="s">
        <v>1590</v>
      </c>
      <c r="AL88" s="2" t="s">
        <v>4</v>
      </c>
      <c r="AM88" s="2" t="s">
        <v>371</v>
      </c>
      <c r="AN88" s="2" t="s">
        <v>324</v>
      </c>
      <c r="AO88" s="2"/>
      <c r="AP88" s="2" t="s">
        <v>1589</v>
      </c>
      <c r="AQ88" s="2"/>
      <c r="AR88" s="2"/>
      <c r="AS88" s="2"/>
      <c r="AT88" s="2">
        <v>4</v>
      </c>
      <c r="AU88" s="2">
        <v>4</v>
      </c>
      <c r="AV88" s="2" t="s">
        <v>1589</v>
      </c>
    </row>
    <row r="89" spans="1:48" x14ac:dyDescent="0.4">
      <c r="A89" t="str">
        <f t="shared" si="22"/>
        <v>|AKH|赤緑|24|7/8|他の最初のクリーチャー&amp;br;起動：ターン終了時まで|《[[造反の代弁者、サムト]]》|</v>
      </c>
      <c r="B89" t="s">
        <v>16</v>
      </c>
      <c r="C89" t="str">
        <f>AF89</f>
        <v>AKH</v>
      </c>
      <c r="D89">
        <f>IF(AF89="","",VLOOKUP(C89,[1]tnpl!$Z$1:$AA$11,2,TRUE))</f>
        <v>10</v>
      </c>
      <c r="E89" t="s">
        <v>16</v>
      </c>
      <c r="F89" t="str">
        <f>AG89</f>
        <v>赤緑</v>
      </c>
      <c r="G89">
        <f>IF(AG89="","",VLOOKUP(F89,[1]tnpl!$X$1:$Y$16,2,TRUE))</f>
        <v>9</v>
      </c>
      <c r="H89" t="s">
        <v>16</v>
      </c>
      <c r="I89">
        <f>AI89</f>
        <v>24</v>
      </c>
      <c r="J89" t="s">
        <v>16</v>
      </c>
      <c r="K89">
        <f t="shared" si="23"/>
        <v>7</v>
      </c>
      <c r="L89">
        <f t="shared" si="23"/>
        <v>8</v>
      </c>
      <c r="M89" t="str">
        <f>IF(AL89="クリーチャー",K89&amp;"/"&amp;L89,"")</f>
        <v>7/8</v>
      </c>
      <c r="N89" t="s">
        <v>11</v>
      </c>
      <c r="O89" t="s">
        <v>1588</v>
      </c>
      <c r="P89" t="s">
        <v>201</v>
      </c>
      <c r="Q89" t="s">
        <v>1213</v>
      </c>
      <c r="R89" t="s">
        <v>11</v>
      </c>
      <c r="S89" t="s">
        <v>13</v>
      </c>
      <c r="T89" t="s">
        <v>1587</v>
      </c>
      <c r="V89" s="6" t="s">
        <v>12</v>
      </c>
      <c r="W89" t="s">
        <v>11</v>
      </c>
      <c r="Y89" s="11" t="s">
        <v>1582</v>
      </c>
      <c r="Z89" t="str">
        <f>IF(SEARCH(LEFT($C$70,1),Y89,1)&lt;10,$C$70,"")</f>
        <v>二段攻撃</v>
      </c>
      <c r="AA89" t="str">
        <f>IF(ISERR(SEARCH("召",Y89,1)),"","召喚")</f>
        <v/>
      </c>
      <c r="AB89" t="str">
        <f>IF(ISERR(SEARCH("与",Y89,1)),"","与える")</f>
        <v/>
      </c>
      <c r="AC89" t="str">
        <f t="shared" si="21"/>
        <v>得る</v>
      </c>
      <c r="AD89" t="b">
        <f>OR(AB89="与える",AC89="得る")</f>
        <v>1</v>
      </c>
      <c r="AE89" s="4">
        <v>1290</v>
      </c>
      <c r="AF89" s="3" t="s">
        <v>34</v>
      </c>
      <c r="AG89" s="2" t="s">
        <v>170</v>
      </c>
      <c r="AH89" s="2" t="s">
        <v>280</v>
      </c>
      <c r="AI89" s="2">
        <v>24</v>
      </c>
      <c r="AJ89" s="2" t="s">
        <v>1587</v>
      </c>
      <c r="AK89" s="2" t="s">
        <v>1586</v>
      </c>
      <c r="AL89" s="2" t="s">
        <v>4</v>
      </c>
      <c r="AM89" s="2" t="s">
        <v>371</v>
      </c>
      <c r="AN89" s="2" t="s">
        <v>324</v>
      </c>
      <c r="AO89" s="2"/>
      <c r="AP89" s="2" t="s">
        <v>1585</v>
      </c>
      <c r="AQ89" s="2" t="s">
        <v>1584</v>
      </c>
      <c r="AR89" s="2" t="s">
        <v>1583</v>
      </c>
      <c r="AS89" s="2"/>
      <c r="AT89" s="2">
        <v>7</v>
      </c>
      <c r="AU89" s="2">
        <v>8</v>
      </c>
      <c r="AV89" s="2" t="s">
        <v>1582</v>
      </c>
    </row>
    <row r="91" spans="1:48" x14ac:dyDescent="0.4">
      <c r="A91" t="s">
        <v>1581</v>
      </c>
      <c r="AC91" t="str">
        <f>IF(ISERR(SEARCH("得",Y91,1)),"","得る")</f>
        <v/>
      </c>
    </row>
    <row r="92" spans="1:48" x14ac:dyDescent="0.4">
      <c r="A92" t="str">
        <f>B92&amp;C92&amp;E92&amp;F92&amp;H92&amp;I92&amp;J92&amp;M92&amp;N92&amp;O92&amp;P92&amp;Q92&amp;R92&amp;S92&amp;T92&amp;U92&amp;V92&amp;W92&amp;X92</f>
        <v>|LEFT:50|LEFT:50|LEFT:50|LEFT:120|LEFT:250|LEFT:250|c</v>
      </c>
      <c r="B92" t="s">
        <v>16</v>
      </c>
      <c r="C92" t="s">
        <v>28</v>
      </c>
      <c r="E92" t="s">
        <v>16</v>
      </c>
      <c r="F92" t="s">
        <v>28</v>
      </c>
      <c r="H92" t="s">
        <v>16</v>
      </c>
      <c r="I92" t="s">
        <v>28</v>
      </c>
      <c r="J92" t="s">
        <v>16</v>
      </c>
      <c r="M92" t="s">
        <v>1202</v>
      </c>
      <c r="N92" t="s">
        <v>11</v>
      </c>
      <c r="O92" t="s">
        <v>27</v>
      </c>
      <c r="P92" t="s">
        <v>11</v>
      </c>
      <c r="R92" t="s">
        <v>27</v>
      </c>
      <c r="U92" t="s">
        <v>11</v>
      </c>
      <c r="V92" t="s">
        <v>25</v>
      </c>
      <c r="AC92" t="str">
        <f>IF(ISERR(SEARCH("得",Y92,1)),"","得る")</f>
        <v/>
      </c>
    </row>
    <row r="93" spans="1:48" x14ac:dyDescent="0.4">
      <c r="A93" t="str">
        <f>B93&amp;C93&amp;E93&amp;F93&amp;H93&amp;I93&amp;J93&amp;M93&amp;N93&amp;O93&amp;P93&amp;Q93&amp;R93&amp;S93&amp;T93&amp;U93&amp;V93&amp;W93&amp;X93</f>
        <v>|セット|色|コスト|カード種|能力|カード名|</v>
      </c>
      <c r="B93" t="s">
        <v>16</v>
      </c>
      <c r="C93" t="s">
        <v>24</v>
      </c>
      <c r="E93" t="s">
        <v>16</v>
      </c>
      <c r="F93" t="s">
        <v>23</v>
      </c>
      <c r="H93" t="s">
        <v>16</v>
      </c>
      <c r="I93" t="s">
        <v>22</v>
      </c>
      <c r="J93" t="s">
        <v>16</v>
      </c>
      <c r="K93" t="s">
        <v>21</v>
      </c>
      <c r="L93" t="s">
        <v>20</v>
      </c>
      <c r="M93" t="s">
        <v>193</v>
      </c>
      <c r="N93" t="s">
        <v>11</v>
      </c>
      <c r="O93" t="s">
        <v>19</v>
      </c>
      <c r="P93" t="s">
        <v>11</v>
      </c>
      <c r="R93" t="s">
        <v>18</v>
      </c>
      <c r="U93" t="s">
        <v>11</v>
      </c>
      <c r="AC93" t="str">
        <f>IF(ISERR(SEARCH("得",Y93,1)),"","得る")</f>
        <v/>
      </c>
    </row>
    <row r="94" spans="1:48" x14ac:dyDescent="0.4">
      <c r="A94" t="str">
        <f>B94&amp;C94&amp;E94&amp;F94&amp;H94&amp;I94&amp;J94&amp;M94&amp;N94&amp;O94&amp;P94&amp;Q94&amp;R94&amp;S94&amp;T94&amp;U94&amp;V94&amp;W94&amp;X94</f>
        <v>|SOI|赤|5|呪文|対象一体&amp;br;詠唱時：ターン終了時まで|《[[放たれた怒り]]》|</v>
      </c>
      <c r="B94" t="s">
        <v>16</v>
      </c>
      <c r="C94" t="str">
        <f>AF94</f>
        <v>SOI</v>
      </c>
      <c r="D94">
        <f>IF(AF94="","",VLOOKUP(C94,[1]tnpl!$Z$1:$AA$11,2,TRUE))</f>
        <v>4</v>
      </c>
      <c r="E94" t="s">
        <v>16</v>
      </c>
      <c r="F94" t="str">
        <f>AG94</f>
        <v>赤</v>
      </c>
      <c r="G94">
        <f>IF(AG94="","",VLOOKUP(F94,[1]tnpl!$X$1:$Y$16,2,TRUE))</f>
        <v>4</v>
      </c>
      <c r="H94" t="s">
        <v>16</v>
      </c>
      <c r="I94">
        <f>AI94</f>
        <v>5</v>
      </c>
      <c r="J94" t="s">
        <v>16</v>
      </c>
      <c r="K94">
        <f>AT94</f>
        <v>0</v>
      </c>
      <c r="L94">
        <f>AU94</f>
        <v>0</v>
      </c>
      <c r="M94" t="s">
        <v>192</v>
      </c>
      <c r="N94" t="s">
        <v>11</v>
      </c>
      <c r="O94" t="s">
        <v>1580</v>
      </c>
      <c r="P94" t="s">
        <v>201</v>
      </c>
      <c r="Q94" t="s">
        <v>1301</v>
      </c>
      <c r="R94" t="s">
        <v>11</v>
      </c>
      <c r="S94" t="s">
        <v>13</v>
      </c>
      <c r="T94" t="s">
        <v>1579</v>
      </c>
      <c r="V94" s="6" t="s">
        <v>12</v>
      </c>
      <c r="W94" t="s">
        <v>11</v>
      </c>
      <c r="Y94" s="11" t="s">
        <v>1577</v>
      </c>
      <c r="Z94" t="str">
        <f>IF(SEARCH(LEFT($C$70,1),Y94,1)&lt;10,$C$70,"")</f>
        <v/>
      </c>
      <c r="AA94" t="str">
        <f>IF(ISERR(SEARCH("召",Y94,1)),"","召喚")</f>
        <v/>
      </c>
      <c r="AB94" t="str">
        <f>IF(ISERR(SEARCH("与",Y94,1)),"","与える")</f>
        <v/>
      </c>
      <c r="AC94" t="str">
        <f>IF(ISERR(SEARCH("得",Y94,1)),"","得る")</f>
        <v>得る</v>
      </c>
      <c r="AD94" t="b">
        <f>OR(AB94="与える",AC94="得る")</f>
        <v>1</v>
      </c>
      <c r="AE94" s="4">
        <v>655</v>
      </c>
      <c r="AF94" s="3" t="s">
        <v>87</v>
      </c>
      <c r="AG94" s="2" t="s">
        <v>8</v>
      </c>
      <c r="AH94" s="2" t="s">
        <v>276</v>
      </c>
      <c r="AI94" s="2">
        <v>5</v>
      </c>
      <c r="AJ94" s="2" t="s">
        <v>1579</v>
      </c>
      <c r="AK94" s="2" t="s">
        <v>1578</v>
      </c>
      <c r="AL94" s="2" t="s">
        <v>192</v>
      </c>
      <c r="AM94" s="2"/>
      <c r="AN94" s="2"/>
      <c r="AO94" s="2"/>
      <c r="AP94" s="2" t="s">
        <v>1577</v>
      </c>
      <c r="AQ94" s="2"/>
      <c r="AR94" s="2"/>
      <c r="AS94" s="2"/>
      <c r="AT94" s="2"/>
      <c r="AU94" s="2"/>
      <c r="AV94" s="2" t="s">
        <v>1577</v>
      </c>
    </row>
    <row r="95" spans="1:48" x14ac:dyDescent="0.4">
      <c r="A95" t="str">
        <f>B95&amp;C95&amp;E95&amp;F95&amp;H95&amp;I95&amp;J95&amp;M95&amp;N95&amp;O95&amp;P95&amp;Q95&amp;R95&amp;S95&amp;T95&amp;U95&amp;V95&amp;W95&amp;X95</f>
        <v>|KLDM|無色|6|サポート|最初のクリーチャー&amp;br;該当カードが出ている間|《[[魔力の篭手]]》|</v>
      </c>
      <c r="B95" t="s">
        <v>16</v>
      </c>
      <c r="C95" t="str">
        <f>AF95</f>
        <v>KLDM</v>
      </c>
      <c r="D95">
        <f>IF(AF95="","",VLOOKUP(C95,[1]tnpl!$Z$1:$AA$11,2,TRUE))</f>
        <v>9</v>
      </c>
      <c r="E95" t="s">
        <v>16</v>
      </c>
      <c r="F95" t="str">
        <f>AG95</f>
        <v>無色</v>
      </c>
      <c r="G95">
        <f>IF(AG95="","",VLOOKUP(F95,[1]tnpl!$X$1:$Y$16,2,TRUE))</f>
        <v>16</v>
      </c>
      <c r="H95" t="s">
        <v>16</v>
      </c>
      <c r="I95">
        <f>AI95</f>
        <v>6</v>
      </c>
      <c r="J95" t="s">
        <v>16</v>
      </c>
      <c r="K95">
        <f>AT95</f>
        <v>0</v>
      </c>
      <c r="L95">
        <f>AU95</f>
        <v>0</v>
      </c>
      <c r="M95" t="s">
        <v>270</v>
      </c>
      <c r="N95" t="s">
        <v>11</v>
      </c>
      <c r="O95" t="s">
        <v>296</v>
      </c>
      <c r="P95" t="s">
        <v>201</v>
      </c>
      <c r="Q95" t="s">
        <v>1576</v>
      </c>
      <c r="R95" t="s">
        <v>11</v>
      </c>
      <c r="S95" t="s">
        <v>13</v>
      </c>
      <c r="T95" t="s">
        <v>1575</v>
      </c>
      <c r="V95" s="6" t="s">
        <v>12</v>
      </c>
      <c r="W95" t="s">
        <v>11</v>
      </c>
      <c r="Y95" s="11" t="s">
        <v>1571</v>
      </c>
      <c r="Z95" t="str">
        <f>IF(SEARCH(LEFT($C$70,1),Y95,1)&lt;10,$C$70,"")</f>
        <v/>
      </c>
      <c r="AA95" t="str">
        <f>IF(ISERR(SEARCH("召",Y95,1)),"","召喚")</f>
        <v/>
      </c>
      <c r="AB95" t="str">
        <f>IF(ISERR(SEARCH("与",Y95,1)),"","与える")</f>
        <v/>
      </c>
      <c r="AC95" t="str">
        <f>IF(ISERR(SEARCH("得",Y95,1)),"","得る")</f>
        <v>得る</v>
      </c>
      <c r="AD95" t="b">
        <f>OR(AB95="与える",AC95="得る")</f>
        <v>1</v>
      </c>
      <c r="AE95" s="4">
        <v>1091</v>
      </c>
      <c r="AF95" s="3" t="s">
        <v>176</v>
      </c>
      <c r="AG95" s="2" t="s">
        <v>50</v>
      </c>
      <c r="AH95" s="2" t="s">
        <v>770</v>
      </c>
      <c r="AI95" s="2">
        <v>6</v>
      </c>
      <c r="AJ95" s="2" t="s">
        <v>1575</v>
      </c>
      <c r="AK95" s="2" t="s">
        <v>1574</v>
      </c>
      <c r="AL95" s="2" t="s">
        <v>270</v>
      </c>
      <c r="AM95" s="2"/>
      <c r="AN95" s="2"/>
      <c r="AO95" s="2"/>
      <c r="AP95" s="2" t="s">
        <v>1573</v>
      </c>
      <c r="AQ95" s="2" t="s">
        <v>1572</v>
      </c>
      <c r="AR95" s="2"/>
      <c r="AS95" s="2">
        <v>2</v>
      </c>
      <c r="AT95" s="2"/>
      <c r="AU95" s="2"/>
      <c r="AV95" s="2" t="s">
        <v>1571</v>
      </c>
    </row>
    <row r="96" spans="1:48" x14ac:dyDescent="0.4">
      <c r="V96" s="6"/>
    </row>
    <row r="97" spans="22:22" x14ac:dyDescent="0.4">
      <c r="V97" s="6"/>
    </row>
    <row r="98" spans="22:22" x14ac:dyDescent="0.4">
      <c r="V98" s="6"/>
    </row>
    <row r="99" spans="22:22" x14ac:dyDescent="0.4">
      <c r="V99" s="6"/>
    </row>
    <row r="100" spans="22:22" x14ac:dyDescent="0.4">
      <c r="V100" s="6"/>
    </row>
    <row r="101" spans="22:22" x14ac:dyDescent="0.4">
      <c r="V101" s="6"/>
    </row>
    <row r="102" spans="22:22" x14ac:dyDescent="0.4">
      <c r="V102" s="6"/>
    </row>
    <row r="103" spans="22:22" x14ac:dyDescent="0.4">
      <c r="V103" s="6"/>
    </row>
    <row r="104" spans="22:22" x14ac:dyDescent="0.4">
      <c r="V104" s="6"/>
    </row>
    <row r="105" spans="22:22" x14ac:dyDescent="0.4">
      <c r="V105" s="6"/>
    </row>
  </sheetData>
  <autoFilter ref="Y3:AD40"/>
  <phoneticPr fontId="2"/>
  <dataValidations count="1">
    <dataValidation type="list" allowBlank="1" showInputMessage="1" showErrorMessage="1" sqref="AH9:AH10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W105"/>
  <sheetViews>
    <sheetView topLeftCell="A52" zoomScale="85" zoomScaleNormal="85" workbookViewId="0">
      <selection activeCell="A95" sqref="A95"/>
    </sheetView>
  </sheetViews>
  <sheetFormatPr defaultRowHeight="18.75" x14ac:dyDescent="0.4"/>
  <cols>
    <col min="1" max="1" width="27.375" customWidth="1"/>
    <col min="2" max="2" width="1.25" customWidth="1"/>
    <col min="3" max="3" width="5.5" customWidth="1"/>
    <col min="4" max="4" width="4" hidden="1" customWidth="1"/>
    <col min="5" max="5" width="2" bestFit="1" customWidth="1"/>
    <col min="6" max="6" width="6.625" customWidth="1"/>
    <col min="7" max="7" width="3.5" hidden="1" customWidth="1"/>
    <col min="8" max="8" width="2" bestFit="1" customWidth="1"/>
    <col min="9" max="9" width="5.375" customWidth="1"/>
    <col min="10" max="10" width="2" bestFit="1" customWidth="1"/>
    <col min="11" max="12" width="2" hidden="1" customWidth="1"/>
    <col min="14" max="15" width="5.625" customWidth="1"/>
    <col min="16" max="16" width="1.875" customWidth="1"/>
    <col min="17" max="17" width="5.875" customWidth="1"/>
    <col min="18" max="18" width="2" bestFit="1" customWidth="1"/>
    <col min="19" max="19" width="3.75" bestFit="1" customWidth="1"/>
    <col min="21" max="21" width="2.875" customWidth="1"/>
    <col min="22" max="22" width="10.25" customWidth="1"/>
    <col min="23" max="23" width="3.75" bestFit="1" customWidth="1"/>
    <col min="24" max="24" width="2" bestFit="1" customWidth="1"/>
    <col min="25" max="25" width="2.5" bestFit="1" customWidth="1"/>
    <col min="26" max="26" width="36.625" style="11" customWidth="1"/>
    <col min="27" max="27" width="8.5" bestFit="1" customWidth="1"/>
    <col min="28" max="28" width="6" bestFit="1" customWidth="1"/>
    <col min="29" max="29" width="8.125" bestFit="1" customWidth="1"/>
    <col min="30" max="30" width="3.5" bestFit="1" customWidth="1"/>
    <col min="31" max="31" width="7.125" customWidth="1"/>
    <col min="32" max="33" width="5.5" bestFit="1" customWidth="1"/>
    <col min="34" max="34" width="5.25" bestFit="1" customWidth="1"/>
    <col min="35" max="35" width="9.5" bestFit="1" customWidth="1"/>
    <col min="36" max="36" width="5" bestFit="1" customWidth="1"/>
    <col min="37" max="37" width="14.875" customWidth="1"/>
    <col min="38" max="38" width="9" customWidth="1"/>
    <col min="40" max="45" width="0" hidden="1" customWidth="1"/>
    <col min="46" max="46" width="4.875" bestFit="1" customWidth="1"/>
    <col min="47" max="48" width="3.5" bestFit="1" customWidth="1"/>
  </cols>
  <sheetData>
    <row r="1" spans="1:49" x14ac:dyDescent="0.4">
      <c r="A1" t="s">
        <v>1398</v>
      </c>
    </row>
    <row r="2" spans="1:49" x14ac:dyDescent="0.4">
      <c r="A2" t="str">
        <f>B2&amp;C2&amp;E2&amp;F2&amp;H2&amp;I2&amp;J2&amp;M2&amp;N2&amp;O2&amp;P2&amp;Q2&amp;R2&amp;S2&amp;T2&amp;V2&amp;W2&amp;X2&amp;Y2</f>
        <v/>
      </c>
    </row>
    <row r="3" spans="1:49" x14ac:dyDescent="0.4">
      <c r="A3" t="str">
        <f>B3&amp;C3&amp;E3&amp;F3&amp;H3&amp;I3&amp;J3&amp;M3&amp;N3&amp;O3&amp;P3&amp;Q3&amp;R3&amp;S3&amp;T3&amp;V3&amp;W3&amp;X3&amp;Y3</f>
        <v>*トランプルカード一覧</v>
      </c>
      <c r="B3" t="s">
        <v>188</v>
      </c>
      <c r="C3" t="s">
        <v>1899</v>
      </c>
      <c r="F3" t="s">
        <v>186</v>
      </c>
    </row>
    <row r="4" spans="1:49" x14ac:dyDescent="0.4">
      <c r="A4" t="str">
        <f>B4&amp;C4&amp;E4&amp;F4&amp;H4&amp;I4&amp;J4&amp;M4&amp;N4&amp;O4&amp;P4&amp;Q4&amp;R4&amp;S4&amp;T4&amp;V4&amp;W4&amp;X4&amp;Y4</f>
        <v>[[トランプル]]</v>
      </c>
      <c r="B4" t="s">
        <v>1397</v>
      </c>
      <c r="C4" t="str">
        <f>C3</f>
        <v>トランプル</v>
      </c>
      <c r="E4" t="s">
        <v>1396</v>
      </c>
    </row>
    <row r="5" spans="1:49" x14ac:dyDescent="0.4">
      <c r="A5" t="str">
        <f>B5&amp;C5&amp;E5&amp;F5&amp;H5&amp;I5&amp;J5&amp;M5&amp;N5&amp;O5&amp;P5&amp;Q5&amp;R5&amp;S5&amp;T5&amp;V5&amp;W5&amp;X5&amp;Y5</f>
        <v/>
      </c>
    </row>
    <row r="6" spans="1:49" x14ac:dyDescent="0.4">
      <c r="A6" t="str">
        <f>B6&amp;C6&amp;E6&amp;F6&amp;H6&amp;I6&amp;J6&amp;M6&amp;N6&amp;O6&amp;P6&amp;Q6&amp;R6&amp;S6&amp;T6&amp;V6&amp;W6&amp;X6&amp;Y6</f>
        <v>**マジック:オリジン</v>
      </c>
      <c r="B6" t="s">
        <v>185</v>
      </c>
      <c r="C6" t="s">
        <v>184</v>
      </c>
    </row>
    <row r="7" spans="1:49" x14ac:dyDescent="0.4">
      <c r="A7" t="str">
        <f t="shared" ref="A7:A38" si="0">B7&amp;C7&amp;E7&amp;F7&amp;H7&amp;I7&amp;J7&amp;M7&amp;N7&amp;O7&amp;P7&amp;Q7&amp;R7&amp;S7&amp;T7&amp;U7&amp;V7&amp;W7&amp;X7&amp;Y7</f>
        <v>|LEFT:50|LEFT:50|LEFT:50|LEFT:50|LEFT:500|c</v>
      </c>
      <c r="B7" t="s">
        <v>16</v>
      </c>
      <c r="C7" t="s">
        <v>28</v>
      </c>
      <c r="E7" t="s">
        <v>16</v>
      </c>
      <c r="F7" t="s">
        <v>28</v>
      </c>
      <c r="H7" t="s">
        <v>16</v>
      </c>
      <c r="I7" t="s">
        <v>28</v>
      </c>
      <c r="J7" t="s">
        <v>16</v>
      </c>
      <c r="M7" t="s">
        <v>28</v>
      </c>
      <c r="R7" t="s">
        <v>11</v>
      </c>
      <c r="T7" t="s">
        <v>26</v>
      </c>
      <c r="X7" t="s">
        <v>11</v>
      </c>
      <c r="Y7" t="s">
        <v>25</v>
      </c>
    </row>
    <row r="8" spans="1:49" ht="19.5" thickBot="1" x14ac:dyDescent="0.45">
      <c r="A8" t="str">
        <f t="shared" si="0"/>
        <v>|セット|色|コスト|P/T|カード名|</v>
      </c>
      <c r="B8" t="s">
        <v>16</v>
      </c>
      <c r="C8" t="s">
        <v>24</v>
      </c>
      <c r="E8" t="s">
        <v>16</v>
      </c>
      <c r="F8" t="s">
        <v>23</v>
      </c>
      <c r="H8" t="s">
        <v>16</v>
      </c>
      <c r="I8" t="s">
        <v>22</v>
      </c>
      <c r="J8" t="s">
        <v>16</v>
      </c>
      <c r="K8" t="s">
        <v>21</v>
      </c>
      <c r="L8" t="s">
        <v>20</v>
      </c>
      <c r="M8" t="str">
        <f>K8&amp;"/"&amp;L8</f>
        <v>P/T</v>
      </c>
      <c r="R8" t="s">
        <v>11</v>
      </c>
      <c r="T8" t="s">
        <v>18</v>
      </c>
      <c r="X8" t="s">
        <v>11</v>
      </c>
      <c r="AE8" t="b">
        <f>OR(AC8="与える",AD8="得る")</f>
        <v>0</v>
      </c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x14ac:dyDescent="0.4">
      <c r="A9" t="str">
        <f t="shared" si="0"/>
        <v>|ORI|青|12|1/3|《[[スカーブの大巨人]]》|</v>
      </c>
      <c r="B9" t="s">
        <v>16</v>
      </c>
      <c r="C9" t="str">
        <f>AG9</f>
        <v>ORI</v>
      </c>
      <c r="D9">
        <f>IF(AG9="","",VLOOKUP(C9,[1]tnpl!$Z$1:$AA$11,2,TRUE))</f>
        <v>1</v>
      </c>
      <c r="E9" t="s">
        <v>16</v>
      </c>
      <c r="F9" t="str">
        <f>AH9</f>
        <v>青</v>
      </c>
      <c r="G9">
        <f>IF(AH9="","",VLOOKUP(F9,[1]tnpl!$X$1:$Y$16,2,TRUE))</f>
        <v>2</v>
      </c>
      <c r="H9" t="s">
        <v>16</v>
      </c>
      <c r="I9">
        <f>AJ9</f>
        <v>12</v>
      </c>
      <c r="J9" t="s">
        <v>16</v>
      </c>
      <c r="K9">
        <f t="shared" ref="K9:L11" si="1">AU9</f>
        <v>1</v>
      </c>
      <c r="L9">
        <f t="shared" si="1"/>
        <v>3</v>
      </c>
      <c r="M9" t="str">
        <f>IF(AM9="クリーチャー",K9&amp;"/"&amp;L9,"")</f>
        <v>1/3</v>
      </c>
      <c r="R9" t="s">
        <v>11</v>
      </c>
      <c r="S9" t="s">
        <v>32</v>
      </c>
      <c r="T9" t="str">
        <f>AK9</f>
        <v>スカーブの大巨人</v>
      </c>
      <c r="W9" t="s">
        <v>12</v>
      </c>
      <c r="X9" t="s">
        <v>11</v>
      </c>
      <c r="Y9" s="6"/>
      <c r="Z9" s="11" t="s">
        <v>1566</v>
      </c>
      <c r="AA9" t="str">
        <f>IF(SEARCH(LEFT($C$3,2),Z9,1)&lt;10,$C$3,"")</f>
        <v>トランプル</v>
      </c>
      <c r="AB9" t="str">
        <f>IF(ISERR(SEARCH("召",Z9,1)),"","召喚")</f>
        <v/>
      </c>
      <c r="AC9" t="str">
        <f>IF(ISERR(SEARCH("与",Z9,1)),"","与える")</f>
        <v/>
      </c>
      <c r="AD9" t="str">
        <f>IF(ISERR(SEARCH("得",Z9,1)),"","得る")</f>
        <v/>
      </c>
      <c r="AE9" t="b">
        <f>OR(AC9="与える",AD9="得る")</f>
        <v>0</v>
      </c>
      <c r="AF9" s="9">
        <v>79</v>
      </c>
      <c r="AG9" s="7" t="s">
        <v>152</v>
      </c>
      <c r="AH9" s="7" t="s">
        <v>42</v>
      </c>
      <c r="AI9" s="7" t="s">
        <v>280</v>
      </c>
      <c r="AJ9" s="7">
        <v>12</v>
      </c>
      <c r="AK9" s="7" t="s">
        <v>1569</v>
      </c>
      <c r="AL9" s="7" t="s">
        <v>1568</v>
      </c>
      <c r="AM9" s="7" t="s">
        <v>4</v>
      </c>
      <c r="AN9" s="7" t="s">
        <v>910</v>
      </c>
      <c r="AO9" s="7" t="s">
        <v>460</v>
      </c>
      <c r="AP9" s="7"/>
      <c r="AQ9" s="7" t="s">
        <v>1511</v>
      </c>
      <c r="AR9" s="7" t="s">
        <v>1567</v>
      </c>
      <c r="AS9" s="7"/>
      <c r="AT9" s="7"/>
      <c r="AU9" s="7">
        <v>1</v>
      </c>
      <c r="AV9" s="7">
        <v>3</v>
      </c>
      <c r="AW9" s="16" t="s">
        <v>1566</v>
      </c>
    </row>
    <row r="10" spans="1:49" x14ac:dyDescent="0.4">
      <c r="A10" t="str">
        <f t="shared" si="0"/>
        <v>|ORI|赤|16|5/6|《[[燃えさし口のヘリオン]]》|</v>
      </c>
      <c r="B10" t="s">
        <v>16</v>
      </c>
      <c r="C10" t="str">
        <f>AG10</f>
        <v>ORI</v>
      </c>
      <c r="D10">
        <f>IF(AG10="","",VLOOKUP(C10,[1]tnpl!$Z$1:$AA$11,2,TRUE))</f>
        <v>1</v>
      </c>
      <c r="E10" t="s">
        <v>16</v>
      </c>
      <c r="F10" t="str">
        <f>AH10</f>
        <v>赤</v>
      </c>
      <c r="G10">
        <f>IF(AH10="","",VLOOKUP(F10,[1]tnpl!$X$1:$Y$16,2,TRUE))</f>
        <v>4</v>
      </c>
      <c r="H10" t="s">
        <v>16</v>
      </c>
      <c r="I10">
        <f>AJ10</f>
        <v>16</v>
      </c>
      <c r="J10" t="s">
        <v>16</v>
      </c>
      <c r="K10">
        <f t="shared" si="1"/>
        <v>5</v>
      </c>
      <c r="L10">
        <f t="shared" si="1"/>
        <v>6</v>
      </c>
      <c r="M10" t="str">
        <f>IF(AM10="クリーチャー",K10&amp;"/"&amp;L10,"")</f>
        <v>5/6</v>
      </c>
      <c r="R10" t="s">
        <v>11</v>
      </c>
      <c r="S10" t="s">
        <v>32</v>
      </c>
      <c r="T10" t="str">
        <f>AK10</f>
        <v>燃えさし口のヘリオン</v>
      </c>
      <c r="W10" t="s">
        <v>12</v>
      </c>
      <c r="X10" t="s">
        <v>11</v>
      </c>
      <c r="Y10" s="6"/>
      <c r="Z10" s="11" t="s">
        <v>1553</v>
      </c>
      <c r="AA10" t="str">
        <f>IF(SEARCH(LEFT($C$3,2),Z10,1)&lt;10,$C$3,"")</f>
        <v>トランプル</v>
      </c>
      <c r="AB10" t="str">
        <f>IF(ISERR(SEARCH("召",Z10,1)),"","召喚")</f>
        <v/>
      </c>
      <c r="AC10" t="str">
        <f>IF(ISERR(SEARCH("与",Z10,1)),"","与える")</f>
        <v/>
      </c>
      <c r="AD10" t="str">
        <f>IF(ISERR(SEARCH("得",Z10,1)),"","得る")</f>
        <v/>
      </c>
      <c r="AE10" t="b">
        <f>OR(AC10="与える",AD10="得る")</f>
        <v>0</v>
      </c>
      <c r="AF10" s="3">
        <v>154</v>
      </c>
      <c r="AG10" s="2" t="s">
        <v>152</v>
      </c>
      <c r="AH10" s="2" t="s">
        <v>8</v>
      </c>
      <c r="AI10" s="2" t="s">
        <v>7</v>
      </c>
      <c r="AJ10" s="2">
        <v>16</v>
      </c>
      <c r="AK10" s="2" t="s">
        <v>1557</v>
      </c>
      <c r="AL10" s="2" t="s">
        <v>1556</v>
      </c>
      <c r="AM10" s="2" t="s">
        <v>4</v>
      </c>
      <c r="AN10" s="2" t="s">
        <v>1555</v>
      </c>
      <c r="AO10" s="2"/>
      <c r="AP10" s="2"/>
      <c r="AQ10" s="2" t="s">
        <v>1511</v>
      </c>
      <c r="AR10" s="2" t="s">
        <v>1554</v>
      </c>
      <c r="AS10" s="2"/>
      <c r="AT10" s="2"/>
      <c r="AU10" s="2">
        <v>5</v>
      </c>
      <c r="AV10" s="2">
        <v>6</v>
      </c>
      <c r="AW10" s="15" t="s">
        <v>1553</v>
      </c>
    </row>
    <row r="11" spans="1:49" x14ac:dyDescent="0.4">
      <c r="A11" t="str">
        <f t="shared" si="0"/>
        <v>|ORI|緑|8|3/3|《[[マナ喰らいのハイドラ]]》|</v>
      </c>
      <c r="B11" t="s">
        <v>16</v>
      </c>
      <c r="C11" t="str">
        <f>AG11</f>
        <v>ORI</v>
      </c>
      <c r="D11">
        <f>IF(AG11="","",VLOOKUP(C11,[1]tnpl!$Z$1:$AA$11,2,TRUE))</f>
        <v>1</v>
      </c>
      <c r="E11" t="s">
        <v>16</v>
      </c>
      <c r="F11" t="str">
        <f>AH11</f>
        <v>緑</v>
      </c>
      <c r="G11">
        <f>IF(AH11="","",VLOOKUP(F11,[1]tnpl!$X$1:$Y$16,2,TRUE))</f>
        <v>5</v>
      </c>
      <c r="H11" t="s">
        <v>16</v>
      </c>
      <c r="I11">
        <f>AJ11</f>
        <v>8</v>
      </c>
      <c r="J11" t="s">
        <v>16</v>
      </c>
      <c r="K11">
        <f t="shared" si="1"/>
        <v>3</v>
      </c>
      <c r="L11">
        <f t="shared" si="1"/>
        <v>3</v>
      </c>
      <c r="M11" t="str">
        <f>IF(AM11="クリーチャー",K11&amp;"/"&amp;L11,"")</f>
        <v>3/3</v>
      </c>
      <c r="R11" t="s">
        <v>11</v>
      </c>
      <c r="S11" t="s">
        <v>32</v>
      </c>
      <c r="T11" t="str">
        <f>AK11</f>
        <v>マナ喰らいのハイドラ</v>
      </c>
      <c r="W11" t="s">
        <v>12</v>
      </c>
      <c r="X11" t="s">
        <v>11</v>
      </c>
      <c r="Y11" s="6"/>
      <c r="Z11" s="11" t="s">
        <v>1895</v>
      </c>
      <c r="AA11" t="str">
        <f>IF(SEARCH(LEFT($C$3,2),Z11,1)&lt;10,$C$3,"")</f>
        <v>トランプル</v>
      </c>
      <c r="AB11" t="str">
        <f>IF(ISERR(SEARCH("召",Z11,1)),"","召喚")</f>
        <v/>
      </c>
      <c r="AC11" t="str">
        <f>IF(ISERR(SEARCH("与",Z11,1)),"","与える")</f>
        <v/>
      </c>
      <c r="AD11" t="str">
        <f>IF(ISERR(SEARCH("得",Z11,1)),"","得る")</f>
        <v/>
      </c>
      <c r="AE11" t="b">
        <f>OR(AC11="与える",AD11="得る")</f>
        <v>0</v>
      </c>
      <c r="AF11" s="3">
        <v>193</v>
      </c>
      <c r="AG11" s="2" t="s">
        <v>152</v>
      </c>
      <c r="AH11" s="2" t="s">
        <v>58</v>
      </c>
      <c r="AI11" s="2" t="s">
        <v>7</v>
      </c>
      <c r="AJ11" s="2">
        <v>8</v>
      </c>
      <c r="AK11" s="2" t="s">
        <v>1898</v>
      </c>
      <c r="AL11" s="2" t="s">
        <v>1897</v>
      </c>
      <c r="AM11" s="2" t="s">
        <v>4</v>
      </c>
      <c r="AN11" s="2" t="s">
        <v>1790</v>
      </c>
      <c r="AO11" s="2"/>
      <c r="AP11" s="2"/>
      <c r="AQ11" s="2" t="s">
        <v>1789</v>
      </c>
      <c r="AR11" s="2" t="s">
        <v>1896</v>
      </c>
      <c r="AS11" s="2"/>
      <c r="AT11" s="2"/>
      <c r="AU11" s="2">
        <v>3</v>
      </c>
      <c r="AV11" s="2">
        <v>3</v>
      </c>
      <c r="AW11" s="15" t="s">
        <v>1895</v>
      </c>
    </row>
    <row r="12" spans="1:49" x14ac:dyDescent="0.4">
      <c r="A12" t="str">
        <f t="shared" si="0"/>
        <v/>
      </c>
      <c r="V12" s="6"/>
      <c r="Y12" s="11"/>
      <c r="Z12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9" x14ac:dyDescent="0.4">
      <c r="A13" t="str">
        <f t="shared" si="0"/>
        <v>**戦乱のゼンディカーブロック</v>
      </c>
      <c r="B13" t="s">
        <v>149</v>
      </c>
      <c r="Y13" s="11"/>
      <c r="Z13"/>
    </row>
    <row r="14" spans="1:49" x14ac:dyDescent="0.4">
      <c r="A14" t="str">
        <f t="shared" si="0"/>
        <v>|LEFT:50|LEFT:50|LEFT:50|LEFT:50|LEFT:500|c</v>
      </c>
      <c r="B14" t="s">
        <v>16</v>
      </c>
      <c r="C14" t="s">
        <v>28</v>
      </c>
      <c r="E14" t="s">
        <v>16</v>
      </c>
      <c r="F14" t="s">
        <v>28</v>
      </c>
      <c r="H14" t="s">
        <v>16</v>
      </c>
      <c r="I14" t="s">
        <v>28</v>
      </c>
      <c r="J14" t="s">
        <v>16</v>
      </c>
      <c r="M14" t="s">
        <v>28</v>
      </c>
      <c r="R14" t="s">
        <v>11</v>
      </c>
      <c r="T14" t="s">
        <v>26</v>
      </c>
      <c r="X14" t="s">
        <v>11</v>
      </c>
      <c r="Y14" s="11" t="s">
        <v>25</v>
      </c>
      <c r="Z14"/>
    </row>
    <row r="15" spans="1:49" x14ac:dyDescent="0.4">
      <c r="A15" t="str">
        <f t="shared" si="0"/>
        <v>|セット|色|コスト|P/T|カード名|</v>
      </c>
      <c r="B15" t="s">
        <v>16</v>
      </c>
      <c r="C15" t="s">
        <v>24</v>
      </c>
      <c r="E15" t="s">
        <v>16</v>
      </c>
      <c r="F15" t="s">
        <v>23</v>
      </c>
      <c r="H15" t="s">
        <v>16</v>
      </c>
      <c r="I15" t="s">
        <v>22</v>
      </c>
      <c r="J15" t="s">
        <v>16</v>
      </c>
      <c r="K15" t="s">
        <v>21</v>
      </c>
      <c r="L15" t="s">
        <v>20</v>
      </c>
      <c r="M15" t="str">
        <f>K15&amp;"/"&amp;L15</f>
        <v>P/T</v>
      </c>
      <c r="R15" t="s">
        <v>11</v>
      </c>
      <c r="T15" t="s">
        <v>18</v>
      </c>
      <c r="X15" t="s">
        <v>11</v>
      </c>
      <c r="Y15" s="11"/>
      <c r="Z15"/>
      <c r="AB15" t="b">
        <f>OR(Z15="与える",AA15="得る")</f>
        <v>0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9" x14ac:dyDescent="0.4">
      <c r="A16" t="str">
        <f t="shared" si="0"/>
        <v>|BFZ|赤|8|2/1|《[[マキンディの滑り駆け]]》|</v>
      </c>
      <c r="B16" t="s">
        <v>16</v>
      </c>
      <c r="C16" t="str">
        <f t="shared" ref="C16:C25" si="2">AG16</f>
        <v>BFZ</v>
      </c>
      <c r="D16">
        <f>IF(AG16="","",VLOOKUP(C16,[1]tnpl!$Z$1:$AA$11,2,TRUE))</f>
        <v>2</v>
      </c>
      <c r="E16" t="s">
        <v>16</v>
      </c>
      <c r="F16" t="str">
        <f t="shared" ref="F16:F25" si="3">AH16</f>
        <v>赤</v>
      </c>
      <c r="G16">
        <f>IF(AH16="","",VLOOKUP(F16,[1]tnpl!$X$1:$Y$16,2,TRUE))</f>
        <v>4</v>
      </c>
      <c r="H16" t="s">
        <v>16</v>
      </c>
      <c r="I16">
        <f t="shared" ref="I16:I25" si="4">AJ16</f>
        <v>8</v>
      </c>
      <c r="J16" t="s">
        <v>16</v>
      </c>
      <c r="K16">
        <f t="shared" ref="K16:K25" si="5">AU16</f>
        <v>2</v>
      </c>
      <c r="L16">
        <f t="shared" ref="L16:L25" si="6">AV16</f>
        <v>1</v>
      </c>
      <c r="M16" t="str">
        <f t="shared" ref="M16:M25" si="7">IF(AM16="クリーチャー",K16&amp;"/"&amp;L16,"")</f>
        <v>2/1</v>
      </c>
      <c r="R16" t="s">
        <v>11</v>
      </c>
      <c r="S16" t="s">
        <v>32</v>
      </c>
      <c r="T16" t="str">
        <f t="shared" ref="T16:T25" si="8">AK16</f>
        <v>マキンディの滑り駆け</v>
      </c>
      <c r="W16" t="s">
        <v>12</v>
      </c>
      <c r="X16" t="s">
        <v>11</v>
      </c>
      <c r="Y16" s="6"/>
      <c r="Z16" s="11" t="s">
        <v>1891</v>
      </c>
      <c r="AA16" t="str">
        <f t="shared" ref="AA16:AA24" si="9">IF(SEARCH(LEFT($C$3,2),Z16,1)&lt;10,$C$3,"")</f>
        <v>トランプル</v>
      </c>
      <c r="AB16" t="str">
        <f t="shared" ref="AB16:AB25" si="10">IF(ISERR(SEARCH("召",Z16,1)),"","召喚")</f>
        <v/>
      </c>
      <c r="AC16" t="str">
        <f>IF(ISERR(SEARCH("与",Z16,1)),"","与える")</f>
        <v/>
      </c>
      <c r="AD16" t="str">
        <f t="shared" ref="AD16:AD25" si="11">IF(ISERR(SEARCH("得",Z16,1)),"","得る")</f>
        <v/>
      </c>
      <c r="AE16" t="b">
        <f t="shared" ref="AE16:AE25" si="12">OR(AC16="与える",AD16="得る")</f>
        <v>0</v>
      </c>
      <c r="AF16" s="3">
        <v>357</v>
      </c>
      <c r="AG16" s="2" t="s">
        <v>123</v>
      </c>
      <c r="AH16" s="2" t="s">
        <v>8</v>
      </c>
      <c r="AI16" s="2" t="s">
        <v>276</v>
      </c>
      <c r="AJ16" s="2">
        <v>8</v>
      </c>
      <c r="AK16" s="2" t="s">
        <v>1894</v>
      </c>
      <c r="AL16" s="2" t="s">
        <v>1893</v>
      </c>
      <c r="AM16" s="2" t="s">
        <v>4</v>
      </c>
      <c r="AN16" s="2" t="s">
        <v>441</v>
      </c>
      <c r="AO16" s="2"/>
      <c r="AP16" s="2"/>
      <c r="AQ16" s="2" t="s">
        <v>1789</v>
      </c>
      <c r="AR16" s="2" t="s">
        <v>1892</v>
      </c>
      <c r="AS16" s="2"/>
      <c r="AT16" s="2"/>
      <c r="AU16" s="2">
        <v>2</v>
      </c>
      <c r="AV16" s="2">
        <v>1</v>
      </c>
      <c r="AW16" s="15" t="s">
        <v>1891</v>
      </c>
    </row>
    <row r="17" spans="1:49" x14ac:dyDescent="0.4">
      <c r="A17" t="str">
        <f t="shared" si="0"/>
        <v>|BFZ|赤|10|3/4|《[[エムラクールの名残]]》|</v>
      </c>
      <c r="B17" t="s">
        <v>16</v>
      </c>
      <c r="C17" t="str">
        <f t="shared" si="2"/>
        <v>BFZ</v>
      </c>
      <c r="D17">
        <f>IF(AG17="","",VLOOKUP(C17,[1]tnpl!$Z$1:$AA$11,2,TRUE))</f>
        <v>2</v>
      </c>
      <c r="E17" t="s">
        <v>16</v>
      </c>
      <c r="F17" t="str">
        <f t="shared" si="3"/>
        <v>赤</v>
      </c>
      <c r="G17">
        <f>IF(AH17="","",VLOOKUP(F17,[1]tnpl!$X$1:$Y$16,2,TRUE))</f>
        <v>4</v>
      </c>
      <c r="H17" t="s">
        <v>16</v>
      </c>
      <c r="I17">
        <f t="shared" si="4"/>
        <v>10</v>
      </c>
      <c r="J17" t="s">
        <v>16</v>
      </c>
      <c r="K17">
        <f t="shared" si="5"/>
        <v>3</v>
      </c>
      <c r="L17">
        <f t="shared" si="6"/>
        <v>4</v>
      </c>
      <c r="M17" t="str">
        <f t="shared" si="7"/>
        <v>3/4</v>
      </c>
      <c r="R17" t="s">
        <v>11</v>
      </c>
      <c r="S17" t="s">
        <v>32</v>
      </c>
      <c r="T17" t="str">
        <f t="shared" si="8"/>
        <v>エムラクールの名残</v>
      </c>
      <c r="W17" t="s">
        <v>12</v>
      </c>
      <c r="X17" t="s">
        <v>11</v>
      </c>
      <c r="Y17" s="6"/>
      <c r="Z17" s="11" t="s">
        <v>1886</v>
      </c>
      <c r="AA17" t="str">
        <f t="shared" si="9"/>
        <v>トランプル</v>
      </c>
      <c r="AB17" t="str">
        <f t="shared" si="10"/>
        <v/>
      </c>
      <c r="AC17" t="str">
        <f>IF(ISERR(SEARCH("与",Z17,1)),"","与える")</f>
        <v/>
      </c>
      <c r="AD17" t="str">
        <f t="shared" si="11"/>
        <v/>
      </c>
      <c r="AE17" t="b">
        <f t="shared" si="12"/>
        <v>0</v>
      </c>
      <c r="AF17" s="3">
        <v>375</v>
      </c>
      <c r="AG17" s="2" t="s">
        <v>123</v>
      </c>
      <c r="AH17" s="2" t="s">
        <v>8</v>
      </c>
      <c r="AI17" s="2" t="s">
        <v>272</v>
      </c>
      <c r="AJ17" s="2">
        <v>10</v>
      </c>
      <c r="AK17" s="2" t="s">
        <v>1890</v>
      </c>
      <c r="AL17" s="2" t="s">
        <v>1889</v>
      </c>
      <c r="AM17" s="2" t="s">
        <v>4</v>
      </c>
      <c r="AN17" s="2" t="s">
        <v>404</v>
      </c>
      <c r="AO17" s="2" t="s">
        <v>1072</v>
      </c>
      <c r="AP17" s="2"/>
      <c r="AQ17" s="2" t="s">
        <v>1886</v>
      </c>
      <c r="AR17" s="2"/>
      <c r="AS17" s="2"/>
      <c r="AT17" s="2"/>
      <c r="AU17" s="2">
        <v>3</v>
      </c>
      <c r="AV17" s="2">
        <v>4</v>
      </c>
      <c r="AW17" s="15" t="s">
        <v>1886</v>
      </c>
    </row>
    <row r="18" spans="1:49" x14ac:dyDescent="0.4">
      <c r="A18" t="str">
        <f t="shared" si="0"/>
        <v>|BFZ|赤|10|0/5|《[[不快な集合体]]》|</v>
      </c>
      <c r="B18" t="s">
        <v>16</v>
      </c>
      <c r="C18" t="str">
        <f t="shared" si="2"/>
        <v>BFZ</v>
      </c>
      <c r="D18">
        <f>IF(AG18="","",VLOOKUP(C18,[1]tnpl!$Z$1:$AA$11,2,TRUE))</f>
        <v>2</v>
      </c>
      <c r="E18" t="s">
        <v>16</v>
      </c>
      <c r="F18" t="str">
        <f t="shared" si="3"/>
        <v>赤</v>
      </c>
      <c r="G18">
        <f>IF(AH18="","",VLOOKUP(F18,[1]tnpl!$X$1:$Y$16,2,TRUE))</f>
        <v>4</v>
      </c>
      <c r="H18" t="s">
        <v>16</v>
      </c>
      <c r="I18">
        <f t="shared" si="4"/>
        <v>10</v>
      </c>
      <c r="J18" t="s">
        <v>16</v>
      </c>
      <c r="K18">
        <f t="shared" si="5"/>
        <v>0</v>
      </c>
      <c r="L18">
        <f t="shared" si="6"/>
        <v>5</v>
      </c>
      <c r="M18" t="str">
        <f t="shared" si="7"/>
        <v>0/5</v>
      </c>
      <c r="R18" t="s">
        <v>11</v>
      </c>
      <c r="S18" t="s">
        <v>32</v>
      </c>
      <c r="T18" t="str">
        <f t="shared" si="8"/>
        <v>不快な集合体</v>
      </c>
      <c r="W18" t="s">
        <v>12</v>
      </c>
      <c r="X18" t="s">
        <v>11</v>
      </c>
      <c r="Y18" s="6"/>
      <c r="Z18" s="11" t="s">
        <v>1884</v>
      </c>
      <c r="AA18" t="str">
        <f t="shared" si="9"/>
        <v>トランプル</v>
      </c>
      <c r="AB18" t="str">
        <f t="shared" si="10"/>
        <v/>
      </c>
      <c r="AD18" t="str">
        <f t="shared" si="11"/>
        <v/>
      </c>
      <c r="AE18" t="b">
        <f t="shared" si="12"/>
        <v>0</v>
      </c>
      <c r="AF18" s="3">
        <v>376</v>
      </c>
      <c r="AG18" s="2" t="s">
        <v>123</v>
      </c>
      <c r="AH18" s="2" t="s">
        <v>8</v>
      </c>
      <c r="AI18" s="2" t="s">
        <v>272</v>
      </c>
      <c r="AJ18" s="2">
        <v>10</v>
      </c>
      <c r="AK18" s="2" t="s">
        <v>1888</v>
      </c>
      <c r="AL18" s="2" t="s">
        <v>1887</v>
      </c>
      <c r="AM18" s="2" t="s">
        <v>4</v>
      </c>
      <c r="AN18" s="2" t="s">
        <v>404</v>
      </c>
      <c r="AO18" s="2" t="s">
        <v>1072</v>
      </c>
      <c r="AP18" s="2"/>
      <c r="AQ18" s="2" t="s">
        <v>1886</v>
      </c>
      <c r="AR18" s="2" t="s">
        <v>1885</v>
      </c>
      <c r="AS18" s="2"/>
      <c r="AT18" s="2"/>
      <c r="AU18" s="2">
        <v>0</v>
      </c>
      <c r="AV18" s="2">
        <v>5</v>
      </c>
      <c r="AW18" s="15" t="s">
        <v>1884</v>
      </c>
    </row>
    <row r="19" spans="1:49" x14ac:dyDescent="0.4">
      <c r="A19" t="str">
        <f t="shared" si="0"/>
        <v>|BFZ|緑|18|7/6|《[[板金鎧の破壊屋]]》|</v>
      </c>
      <c r="B19" t="s">
        <v>16</v>
      </c>
      <c r="C19" t="str">
        <f t="shared" si="2"/>
        <v>BFZ</v>
      </c>
      <c r="D19">
        <f>IF(AG19="","",VLOOKUP(C19,[1]tnpl!$Z$1:$AA$11,2,TRUE))</f>
        <v>2</v>
      </c>
      <c r="E19" t="s">
        <v>16</v>
      </c>
      <c r="F19" t="str">
        <f t="shared" si="3"/>
        <v>緑</v>
      </c>
      <c r="G19">
        <f>IF(AH19="","",VLOOKUP(F19,[1]tnpl!$X$1:$Y$16,2,TRUE))</f>
        <v>5</v>
      </c>
      <c r="H19" t="s">
        <v>16</v>
      </c>
      <c r="I19">
        <f t="shared" si="4"/>
        <v>18</v>
      </c>
      <c r="J19" t="s">
        <v>16</v>
      </c>
      <c r="K19">
        <f t="shared" si="5"/>
        <v>7</v>
      </c>
      <c r="L19">
        <f t="shared" si="6"/>
        <v>6</v>
      </c>
      <c r="M19" t="str">
        <f t="shared" si="7"/>
        <v>7/6</v>
      </c>
      <c r="R19" t="s">
        <v>11</v>
      </c>
      <c r="S19" t="s">
        <v>32</v>
      </c>
      <c r="T19" t="str">
        <f t="shared" si="8"/>
        <v>板金鎧の破壊屋</v>
      </c>
      <c r="W19" t="s">
        <v>12</v>
      </c>
      <c r="X19" t="s">
        <v>11</v>
      </c>
      <c r="Y19" s="6"/>
      <c r="Z19" s="11" t="s">
        <v>1881</v>
      </c>
      <c r="AA19" t="str">
        <f t="shared" si="9"/>
        <v>トランプル</v>
      </c>
      <c r="AB19" t="str">
        <f t="shared" si="10"/>
        <v/>
      </c>
      <c r="AC19" t="str">
        <f t="shared" ref="AC19:AC25" si="13">IF(ISERR(SEARCH("与",Z19,1)),"","与える")</f>
        <v/>
      </c>
      <c r="AD19" t="str">
        <f t="shared" si="11"/>
        <v/>
      </c>
      <c r="AE19" t="b">
        <f t="shared" si="12"/>
        <v>0</v>
      </c>
      <c r="AF19" s="3">
        <v>411</v>
      </c>
      <c r="AG19" s="2" t="s">
        <v>123</v>
      </c>
      <c r="AH19" s="2" t="s">
        <v>58</v>
      </c>
      <c r="AI19" s="2" t="s">
        <v>272</v>
      </c>
      <c r="AJ19" s="2">
        <v>18</v>
      </c>
      <c r="AK19" s="2" t="s">
        <v>1883</v>
      </c>
      <c r="AL19" s="2" t="s">
        <v>1882</v>
      </c>
      <c r="AM19" s="2" t="s">
        <v>4</v>
      </c>
      <c r="AN19" s="2" t="s">
        <v>441</v>
      </c>
      <c r="AO19" s="2"/>
      <c r="AP19" s="2"/>
      <c r="AQ19" s="2" t="s">
        <v>1881</v>
      </c>
      <c r="AR19" s="2"/>
      <c r="AS19" s="2"/>
      <c r="AT19" s="2"/>
      <c r="AU19" s="2">
        <v>7</v>
      </c>
      <c r="AV19" s="2">
        <v>6</v>
      </c>
      <c r="AW19" s="15" t="s">
        <v>1881</v>
      </c>
    </row>
    <row r="20" spans="1:49" x14ac:dyDescent="0.4">
      <c r="A20" t="str">
        <f t="shared" si="0"/>
        <v>|BFZ|緑|15|5/5|《[[オラン＝リーフのハイドラ]]》|</v>
      </c>
      <c r="B20" t="s">
        <v>16</v>
      </c>
      <c r="C20" t="str">
        <f t="shared" si="2"/>
        <v>BFZ</v>
      </c>
      <c r="D20">
        <f>IF(AG20="","",VLOOKUP(C20,[1]tnpl!$Z$1:$AA$11,2,TRUE))</f>
        <v>2</v>
      </c>
      <c r="E20" t="s">
        <v>16</v>
      </c>
      <c r="F20" t="str">
        <f t="shared" si="3"/>
        <v>緑</v>
      </c>
      <c r="G20">
        <f>IF(AH20="","",VLOOKUP(F20,[1]tnpl!$X$1:$Y$16,2,TRUE))</f>
        <v>5</v>
      </c>
      <c r="H20" t="s">
        <v>16</v>
      </c>
      <c r="I20">
        <f t="shared" si="4"/>
        <v>15</v>
      </c>
      <c r="J20" t="s">
        <v>16</v>
      </c>
      <c r="K20">
        <f t="shared" si="5"/>
        <v>5</v>
      </c>
      <c r="L20">
        <f t="shared" si="6"/>
        <v>5</v>
      </c>
      <c r="M20" t="str">
        <f t="shared" si="7"/>
        <v>5/5</v>
      </c>
      <c r="R20" t="s">
        <v>11</v>
      </c>
      <c r="S20" t="s">
        <v>32</v>
      </c>
      <c r="T20" t="str">
        <f t="shared" si="8"/>
        <v>オラン＝リーフのハイドラ</v>
      </c>
      <c r="W20" t="s">
        <v>12</v>
      </c>
      <c r="X20" t="s">
        <v>11</v>
      </c>
      <c r="Y20" s="6"/>
      <c r="Z20" s="11" t="s">
        <v>1876</v>
      </c>
      <c r="AA20" t="str">
        <f t="shared" si="9"/>
        <v>トランプル</v>
      </c>
      <c r="AB20" t="str">
        <f t="shared" si="10"/>
        <v/>
      </c>
      <c r="AC20" t="str">
        <f t="shared" si="13"/>
        <v/>
      </c>
      <c r="AD20" t="str">
        <f t="shared" si="11"/>
        <v/>
      </c>
      <c r="AE20" t="b">
        <f t="shared" si="12"/>
        <v>0</v>
      </c>
      <c r="AF20" s="3">
        <v>420</v>
      </c>
      <c r="AG20" s="2" t="s">
        <v>123</v>
      </c>
      <c r="AH20" s="2" t="s">
        <v>58</v>
      </c>
      <c r="AI20" s="2" t="s">
        <v>7</v>
      </c>
      <c r="AJ20" s="2">
        <v>15</v>
      </c>
      <c r="AK20" s="2" t="s">
        <v>1880</v>
      </c>
      <c r="AL20" s="2" t="s">
        <v>1879</v>
      </c>
      <c r="AM20" s="2" t="s">
        <v>4</v>
      </c>
      <c r="AN20" s="2" t="s">
        <v>1790</v>
      </c>
      <c r="AO20" s="2"/>
      <c r="AP20" s="2"/>
      <c r="AQ20" s="2" t="s">
        <v>1789</v>
      </c>
      <c r="AR20" s="2" t="s">
        <v>1878</v>
      </c>
      <c r="AS20" s="2" t="s">
        <v>1877</v>
      </c>
      <c r="AT20" s="2"/>
      <c r="AU20" s="2">
        <v>5</v>
      </c>
      <c r="AV20" s="2">
        <v>5</v>
      </c>
      <c r="AW20" s="15" t="s">
        <v>1876</v>
      </c>
    </row>
    <row r="21" spans="1:49" x14ac:dyDescent="0.4">
      <c r="A21" t="str">
        <f t="shared" si="0"/>
        <v>|BFZ|緑|15|3/3|《[[放浪する森林]]》|</v>
      </c>
      <c r="B21" t="s">
        <v>16</v>
      </c>
      <c r="C21" t="str">
        <f t="shared" si="2"/>
        <v>BFZ</v>
      </c>
      <c r="D21">
        <f>IF(AG21="","",VLOOKUP(C21,[1]tnpl!$Z$1:$AA$11,2,TRUE))</f>
        <v>2</v>
      </c>
      <c r="E21" t="s">
        <v>16</v>
      </c>
      <c r="F21" t="str">
        <f t="shared" si="3"/>
        <v>緑</v>
      </c>
      <c r="G21">
        <f>IF(AH21="","",VLOOKUP(F21,[1]tnpl!$X$1:$Y$16,2,TRUE))</f>
        <v>5</v>
      </c>
      <c r="H21" t="s">
        <v>16</v>
      </c>
      <c r="I21">
        <f t="shared" si="4"/>
        <v>15</v>
      </c>
      <c r="J21" t="s">
        <v>16</v>
      </c>
      <c r="K21">
        <f t="shared" si="5"/>
        <v>3</v>
      </c>
      <c r="L21">
        <f t="shared" si="6"/>
        <v>3</v>
      </c>
      <c r="M21" t="str">
        <f t="shared" si="7"/>
        <v>3/3</v>
      </c>
      <c r="R21" t="s">
        <v>11</v>
      </c>
      <c r="S21" t="s">
        <v>32</v>
      </c>
      <c r="T21" t="str">
        <f t="shared" si="8"/>
        <v>放浪する森林</v>
      </c>
      <c r="W21" t="s">
        <v>12</v>
      </c>
      <c r="X21" t="s">
        <v>11</v>
      </c>
      <c r="Y21" s="6"/>
      <c r="Z21" s="11" t="s">
        <v>435</v>
      </c>
      <c r="AA21" t="str">
        <f t="shared" si="9"/>
        <v>トランプル</v>
      </c>
      <c r="AB21" t="str">
        <f t="shared" si="10"/>
        <v/>
      </c>
      <c r="AC21" t="str">
        <f t="shared" si="13"/>
        <v/>
      </c>
      <c r="AD21" t="str">
        <f t="shared" si="11"/>
        <v/>
      </c>
      <c r="AE21" t="b">
        <f t="shared" si="12"/>
        <v>0</v>
      </c>
      <c r="AF21" s="3">
        <v>421</v>
      </c>
      <c r="AG21" s="2" t="s">
        <v>123</v>
      </c>
      <c r="AH21" s="2" t="s">
        <v>58</v>
      </c>
      <c r="AI21" s="2" t="s">
        <v>7</v>
      </c>
      <c r="AJ21" s="2">
        <v>15</v>
      </c>
      <c r="AK21" s="2" t="s">
        <v>439</v>
      </c>
      <c r="AL21" s="2" t="s">
        <v>438</v>
      </c>
      <c r="AM21" s="2" t="s">
        <v>4</v>
      </c>
      <c r="AN21" s="2" t="s">
        <v>430</v>
      </c>
      <c r="AO21" s="2"/>
      <c r="AP21" s="2"/>
      <c r="AQ21" s="2" t="s">
        <v>437</v>
      </c>
      <c r="AR21" s="2" t="s">
        <v>436</v>
      </c>
      <c r="AS21" s="2"/>
      <c r="AT21" s="2"/>
      <c r="AU21" s="2">
        <v>3</v>
      </c>
      <c r="AV21" s="2">
        <v>3</v>
      </c>
      <c r="AW21" s="15" t="s">
        <v>435</v>
      </c>
    </row>
    <row r="22" spans="1:49" x14ac:dyDescent="0.4">
      <c r="A22" t="str">
        <f t="shared" si="0"/>
        <v>|BFZ|赤緑|13|4/4|《[[林の喧騒者]]》|</v>
      </c>
      <c r="B22" t="s">
        <v>16</v>
      </c>
      <c r="C22" t="str">
        <f t="shared" si="2"/>
        <v>BFZ</v>
      </c>
      <c r="D22">
        <f>IF(AG22="","",VLOOKUP(C22,[1]tnpl!$Z$1:$AA$11,2,TRUE))</f>
        <v>2</v>
      </c>
      <c r="E22" t="s">
        <v>16</v>
      </c>
      <c r="F22" t="str">
        <f t="shared" si="3"/>
        <v>赤緑</v>
      </c>
      <c r="G22">
        <f>IF(AH22="","",VLOOKUP(F22,[1]tnpl!$X$1:$Y$16,2,TRUE))</f>
        <v>9</v>
      </c>
      <c r="H22" t="s">
        <v>16</v>
      </c>
      <c r="I22">
        <f t="shared" si="4"/>
        <v>13</v>
      </c>
      <c r="J22" t="s">
        <v>16</v>
      </c>
      <c r="K22">
        <f t="shared" si="5"/>
        <v>4</v>
      </c>
      <c r="L22">
        <f t="shared" si="6"/>
        <v>4</v>
      </c>
      <c r="M22" t="str">
        <f t="shared" si="7"/>
        <v>4/4</v>
      </c>
      <c r="R22" t="s">
        <v>11</v>
      </c>
      <c r="S22" t="s">
        <v>32</v>
      </c>
      <c r="T22" t="str">
        <f t="shared" si="8"/>
        <v>林の喧騒者</v>
      </c>
      <c r="W22" t="s">
        <v>12</v>
      </c>
      <c r="X22" t="s">
        <v>11</v>
      </c>
      <c r="Y22" s="6"/>
      <c r="Z22" s="11" t="s">
        <v>1873</v>
      </c>
      <c r="AA22" t="str">
        <f t="shared" si="9"/>
        <v>トランプル</v>
      </c>
      <c r="AB22" t="str">
        <f t="shared" si="10"/>
        <v/>
      </c>
      <c r="AC22" t="str">
        <f t="shared" si="13"/>
        <v/>
      </c>
      <c r="AD22" t="str">
        <f t="shared" si="11"/>
        <v/>
      </c>
      <c r="AE22" t="b">
        <f t="shared" si="12"/>
        <v>0</v>
      </c>
      <c r="AF22" s="3">
        <v>429</v>
      </c>
      <c r="AG22" s="2" t="s">
        <v>123</v>
      </c>
      <c r="AH22" s="2" t="s">
        <v>170</v>
      </c>
      <c r="AI22" s="2" t="s">
        <v>272</v>
      </c>
      <c r="AJ22" s="2">
        <v>13</v>
      </c>
      <c r="AK22" s="2" t="s">
        <v>1875</v>
      </c>
      <c r="AL22" s="2" t="s">
        <v>1874</v>
      </c>
      <c r="AM22" s="2" t="s">
        <v>4</v>
      </c>
      <c r="AN22" s="2" t="s">
        <v>430</v>
      </c>
      <c r="AO22" s="2"/>
      <c r="AP22" s="2"/>
      <c r="AQ22" s="2" t="s">
        <v>1789</v>
      </c>
      <c r="AR22" s="2" t="s">
        <v>1081</v>
      </c>
      <c r="AS22" s="2"/>
      <c r="AT22" s="2"/>
      <c r="AU22" s="2">
        <v>4</v>
      </c>
      <c r="AV22" s="2">
        <v>4</v>
      </c>
      <c r="AW22" s="15" t="s">
        <v>1873</v>
      </c>
    </row>
    <row r="23" spans="1:49" x14ac:dyDescent="0.4">
      <c r="A23" t="str">
        <f t="shared" si="0"/>
        <v>|BFZ|無色|18|8/9|《[[エルドラージの壊滅させるもの]]》|</v>
      </c>
      <c r="B23" t="s">
        <v>16</v>
      </c>
      <c r="C23" t="str">
        <f t="shared" si="2"/>
        <v>BFZ</v>
      </c>
      <c r="D23">
        <f>IF(AG23="","",VLOOKUP(C23,[1]tnpl!$Z$1:$AA$11,2,TRUE))</f>
        <v>2</v>
      </c>
      <c r="E23" t="s">
        <v>16</v>
      </c>
      <c r="F23" t="str">
        <f t="shared" si="3"/>
        <v>無色</v>
      </c>
      <c r="G23">
        <f>IF(AH23="","",VLOOKUP(F23,[1]tnpl!$X$1:$Y$16,2,TRUE))</f>
        <v>16</v>
      </c>
      <c r="H23" t="s">
        <v>16</v>
      </c>
      <c r="I23">
        <f t="shared" si="4"/>
        <v>18</v>
      </c>
      <c r="J23" t="s">
        <v>16</v>
      </c>
      <c r="K23">
        <f t="shared" si="5"/>
        <v>8</v>
      </c>
      <c r="L23">
        <f t="shared" si="6"/>
        <v>9</v>
      </c>
      <c r="M23" t="str">
        <f t="shared" si="7"/>
        <v>8/9</v>
      </c>
      <c r="R23" t="s">
        <v>11</v>
      </c>
      <c r="S23" t="s">
        <v>32</v>
      </c>
      <c r="T23" t="str">
        <f t="shared" si="8"/>
        <v>エルドラージの壊滅させるもの</v>
      </c>
      <c r="W23" t="s">
        <v>12</v>
      </c>
      <c r="X23" t="s">
        <v>11</v>
      </c>
      <c r="Y23" s="6"/>
      <c r="Z23" s="11" t="s">
        <v>1789</v>
      </c>
      <c r="AA23" t="str">
        <f t="shared" si="9"/>
        <v>トランプル</v>
      </c>
      <c r="AB23" t="str">
        <f t="shared" si="10"/>
        <v/>
      </c>
      <c r="AC23" t="str">
        <f t="shared" si="13"/>
        <v/>
      </c>
      <c r="AD23" t="str">
        <f t="shared" si="11"/>
        <v/>
      </c>
      <c r="AE23" t="b">
        <f t="shared" si="12"/>
        <v>0</v>
      </c>
      <c r="AF23" s="3">
        <v>467</v>
      </c>
      <c r="AG23" s="2" t="s">
        <v>123</v>
      </c>
      <c r="AH23" s="2" t="s">
        <v>50</v>
      </c>
      <c r="AI23" s="2" t="s">
        <v>7</v>
      </c>
      <c r="AJ23" s="2">
        <v>18</v>
      </c>
      <c r="AK23" s="2" t="s">
        <v>1872</v>
      </c>
      <c r="AL23" s="2" t="s">
        <v>1871</v>
      </c>
      <c r="AM23" s="2" t="s">
        <v>4</v>
      </c>
      <c r="AN23" s="2" t="s">
        <v>404</v>
      </c>
      <c r="AO23" s="2"/>
      <c r="AP23" s="2"/>
      <c r="AQ23" s="2" t="s">
        <v>1789</v>
      </c>
      <c r="AR23" s="2"/>
      <c r="AS23" s="2"/>
      <c r="AT23" s="2"/>
      <c r="AU23" s="2">
        <v>8</v>
      </c>
      <c r="AV23" s="2">
        <v>9</v>
      </c>
      <c r="AW23" s="15" t="s">
        <v>1789</v>
      </c>
    </row>
    <row r="24" spans="1:49" x14ac:dyDescent="0.4">
      <c r="A24" t="str">
        <f t="shared" si="0"/>
        <v>|OGW|無色|15|4/4|《[[荒地を歩くもの]]》|</v>
      </c>
      <c r="B24" t="s">
        <v>16</v>
      </c>
      <c r="C24" t="str">
        <f t="shared" si="2"/>
        <v>OGW</v>
      </c>
      <c r="D24">
        <f>IF(AG24="","",VLOOKUP(C24,[1]tnpl!$Z$1:$AA$11,2,TRUE))</f>
        <v>3</v>
      </c>
      <c r="E24" t="s">
        <v>16</v>
      </c>
      <c r="F24" t="str">
        <f t="shared" si="3"/>
        <v>無色</v>
      </c>
      <c r="G24">
        <f>IF(AH24="","",VLOOKUP(F24,[1]tnpl!$X$1:$Y$16,2,TRUE))</f>
        <v>16</v>
      </c>
      <c r="H24" t="s">
        <v>16</v>
      </c>
      <c r="I24">
        <f t="shared" si="4"/>
        <v>15</v>
      </c>
      <c r="J24" t="s">
        <v>16</v>
      </c>
      <c r="K24">
        <f t="shared" si="5"/>
        <v>4</v>
      </c>
      <c r="L24">
        <f t="shared" si="6"/>
        <v>4</v>
      </c>
      <c r="M24" t="str">
        <f t="shared" si="7"/>
        <v>4/4</v>
      </c>
      <c r="R24" t="s">
        <v>11</v>
      </c>
      <c r="S24" t="s">
        <v>32</v>
      </c>
      <c r="T24" t="str">
        <f t="shared" si="8"/>
        <v>荒地を歩くもの</v>
      </c>
      <c r="W24" t="s">
        <v>12</v>
      </c>
      <c r="X24" t="s">
        <v>11</v>
      </c>
      <c r="Y24" s="6"/>
      <c r="Z24" s="11" t="s">
        <v>1867</v>
      </c>
      <c r="AA24" t="str">
        <f t="shared" si="9"/>
        <v>トランプル</v>
      </c>
      <c r="AB24" t="str">
        <f t="shared" si="10"/>
        <v/>
      </c>
      <c r="AC24" t="str">
        <f t="shared" si="13"/>
        <v/>
      </c>
      <c r="AD24" t="str">
        <f t="shared" si="11"/>
        <v/>
      </c>
      <c r="AE24" t="b">
        <f t="shared" si="12"/>
        <v>0</v>
      </c>
      <c r="AF24" s="3">
        <v>529</v>
      </c>
      <c r="AG24" s="2" t="s">
        <v>119</v>
      </c>
      <c r="AH24" s="2" t="s">
        <v>50</v>
      </c>
      <c r="AI24" s="2" t="s">
        <v>272</v>
      </c>
      <c r="AJ24" s="2">
        <v>15</v>
      </c>
      <c r="AK24" s="2" t="s">
        <v>1870</v>
      </c>
      <c r="AL24" s="2" t="s">
        <v>1869</v>
      </c>
      <c r="AM24" s="2" t="s">
        <v>4</v>
      </c>
      <c r="AN24" s="2" t="s">
        <v>404</v>
      </c>
      <c r="AO24" s="2"/>
      <c r="AP24" s="2"/>
      <c r="AQ24" s="2" t="s">
        <v>1789</v>
      </c>
      <c r="AR24" s="2" t="s">
        <v>1868</v>
      </c>
      <c r="AS24" s="2"/>
      <c r="AT24" s="2"/>
      <c r="AU24" s="2">
        <v>4</v>
      </c>
      <c r="AV24" s="2">
        <v>4</v>
      </c>
      <c r="AW24" s="15" t="s">
        <v>1867</v>
      </c>
    </row>
    <row r="25" spans="1:49" x14ac:dyDescent="0.4">
      <c r="A25" t="str">
        <f t="shared" si="0"/>
        <v>|OGW|無色|20|5/5|《[[現実を砕くもの]]》|</v>
      </c>
      <c r="B25" t="s">
        <v>16</v>
      </c>
      <c r="C25" t="str">
        <f t="shared" si="2"/>
        <v>OGW</v>
      </c>
      <c r="D25">
        <f>IF(AG25="","",VLOOKUP(C25,[1]tnpl!$Z$1:$AA$11,2,TRUE))</f>
        <v>3</v>
      </c>
      <c r="E25" t="s">
        <v>16</v>
      </c>
      <c r="F25" t="str">
        <f t="shared" si="3"/>
        <v>無色</v>
      </c>
      <c r="G25">
        <f>IF(AH25="","",VLOOKUP(F25,[1]tnpl!$X$1:$Y$16,2,TRUE))</f>
        <v>16</v>
      </c>
      <c r="H25" t="s">
        <v>16</v>
      </c>
      <c r="I25">
        <f t="shared" si="4"/>
        <v>20</v>
      </c>
      <c r="J25" t="s">
        <v>16</v>
      </c>
      <c r="K25">
        <f t="shared" si="5"/>
        <v>5</v>
      </c>
      <c r="L25">
        <f t="shared" si="6"/>
        <v>5</v>
      </c>
      <c r="M25" t="str">
        <f t="shared" si="7"/>
        <v>5/5</v>
      </c>
      <c r="R25" t="s">
        <v>11</v>
      </c>
      <c r="S25" t="s">
        <v>32</v>
      </c>
      <c r="T25" t="str">
        <f t="shared" si="8"/>
        <v>現実を砕くもの</v>
      </c>
      <c r="W25" t="s">
        <v>12</v>
      </c>
      <c r="X25" t="s">
        <v>11</v>
      </c>
      <c r="Y25" s="6"/>
      <c r="Z25" s="11" t="s">
        <v>1520</v>
      </c>
      <c r="AA25" t="str">
        <f>IF(SEARCH(LEFT($C$3,2),Z25,1)&lt;15,$C$3,"")</f>
        <v>トランプル</v>
      </c>
      <c r="AB25" t="str">
        <f t="shared" si="10"/>
        <v/>
      </c>
      <c r="AC25" t="str">
        <f t="shared" si="13"/>
        <v/>
      </c>
      <c r="AD25" t="str">
        <f t="shared" si="11"/>
        <v/>
      </c>
      <c r="AE25" t="b">
        <f t="shared" si="12"/>
        <v>0</v>
      </c>
      <c r="AF25" s="3">
        <v>534</v>
      </c>
      <c r="AG25" s="2" t="s">
        <v>119</v>
      </c>
      <c r="AH25" s="2" t="s">
        <v>50</v>
      </c>
      <c r="AI25" s="2" t="s">
        <v>7</v>
      </c>
      <c r="AJ25" s="2">
        <v>20</v>
      </c>
      <c r="AK25" s="2" t="s">
        <v>1524</v>
      </c>
      <c r="AL25" s="2" t="s">
        <v>1523</v>
      </c>
      <c r="AM25" s="2" t="s">
        <v>4</v>
      </c>
      <c r="AN25" s="2" t="s">
        <v>404</v>
      </c>
      <c r="AO25" s="2"/>
      <c r="AP25" s="2"/>
      <c r="AQ25" s="2" t="s">
        <v>1522</v>
      </c>
      <c r="AR25" s="2" t="s">
        <v>1521</v>
      </c>
      <c r="AS25" s="2"/>
      <c r="AT25" s="2"/>
      <c r="AU25" s="2">
        <v>5</v>
      </c>
      <c r="AV25" s="2">
        <v>5</v>
      </c>
      <c r="AW25" s="15" t="s">
        <v>1520</v>
      </c>
    </row>
    <row r="26" spans="1:49" x14ac:dyDescent="0.4">
      <c r="A26" t="str">
        <f t="shared" si="0"/>
        <v/>
      </c>
      <c r="V26" s="6"/>
      <c r="Y26" s="11"/>
      <c r="Z2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9" x14ac:dyDescent="0.4">
      <c r="A27" t="str">
        <f t="shared" si="0"/>
        <v>**イニストラードを覆う影ブロック</v>
      </c>
      <c r="B27" t="s">
        <v>116</v>
      </c>
      <c r="Y27" s="11"/>
      <c r="Z27"/>
    </row>
    <row r="28" spans="1:49" x14ac:dyDescent="0.4">
      <c r="A28" t="str">
        <f t="shared" si="0"/>
        <v>|LEFT:50|LEFT:50|LEFT:50|LEFT:50|LEFT:500|c</v>
      </c>
      <c r="B28" t="s">
        <v>16</v>
      </c>
      <c r="C28" t="s">
        <v>28</v>
      </c>
      <c r="E28" t="s">
        <v>16</v>
      </c>
      <c r="F28" t="s">
        <v>28</v>
      </c>
      <c r="H28" t="s">
        <v>16</v>
      </c>
      <c r="I28" t="s">
        <v>28</v>
      </c>
      <c r="J28" t="s">
        <v>16</v>
      </c>
      <c r="M28" t="s">
        <v>28</v>
      </c>
      <c r="R28" t="s">
        <v>11</v>
      </c>
      <c r="T28" t="s">
        <v>26</v>
      </c>
      <c r="X28" t="s">
        <v>11</v>
      </c>
      <c r="Y28" s="11" t="s">
        <v>25</v>
      </c>
      <c r="Z28"/>
    </row>
    <row r="29" spans="1:49" x14ac:dyDescent="0.4">
      <c r="A29" t="str">
        <f t="shared" si="0"/>
        <v>|セット|色|コスト|P/T|カード名|</v>
      </c>
      <c r="B29" t="s">
        <v>16</v>
      </c>
      <c r="C29" t="s">
        <v>24</v>
      </c>
      <c r="E29" t="s">
        <v>16</v>
      </c>
      <c r="F29" t="s">
        <v>23</v>
      </c>
      <c r="H29" t="s">
        <v>16</v>
      </c>
      <c r="I29" t="s">
        <v>22</v>
      </c>
      <c r="J29" t="s">
        <v>16</v>
      </c>
      <c r="K29" t="s">
        <v>21</v>
      </c>
      <c r="L29" t="s">
        <v>20</v>
      </c>
      <c r="M29" t="str">
        <f>K29&amp;"/"&amp;L29</f>
        <v>P/T</v>
      </c>
      <c r="R29" t="s">
        <v>11</v>
      </c>
      <c r="T29" t="s">
        <v>18</v>
      </c>
      <c r="X29" t="s">
        <v>11</v>
      </c>
      <c r="Y29" s="11"/>
      <c r="Z29"/>
      <c r="AB29" t="b">
        <f>OR(Z29="与える",AA29="得る")</f>
        <v>0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9" x14ac:dyDescent="0.4">
      <c r="A30" t="str">
        <f t="shared" si="0"/>
        <v>|SOI|黒|8|7/8|《[[精神壊しの悪魔]]》|</v>
      </c>
      <c r="B30" t="s">
        <v>16</v>
      </c>
      <c r="C30" t="str">
        <f t="shared" ref="C30:C44" si="14">AG30</f>
        <v>SOI</v>
      </c>
      <c r="D30">
        <f>IF(AG30="","",VLOOKUP(C30,[1]tnpl!$Z$1:$AA$11,2,TRUE))</f>
        <v>4</v>
      </c>
      <c r="E30" t="s">
        <v>16</v>
      </c>
      <c r="F30" t="str">
        <f t="shared" ref="F30:F44" si="15">AH30</f>
        <v>黒</v>
      </c>
      <c r="G30">
        <f>IF(AH30="","",VLOOKUP(F30,[1]tnpl!$X$1:$Y$16,2,TRUE))</f>
        <v>3</v>
      </c>
      <c r="H30" t="s">
        <v>16</v>
      </c>
      <c r="I30">
        <f t="shared" ref="I30:I44" si="16">AJ30</f>
        <v>8</v>
      </c>
      <c r="J30" t="s">
        <v>16</v>
      </c>
      <c r="K30">
        <f t="shared" ref="K30:K44" si="17">AU30</f>
        <v>7</v>
      </c>
      <c r="L30">
        <f t="shared" ref="L30:L44" si="18">AV30</f>
        <v>8</v>
      </c>
      <c r="M30" t="str">
        <f t="shared" ref="M30:M44" si="19">IF(AM30="クリーチャー",K30&amp;"/"&amp;L30,"")</f>
        <v>7/8</v>
      </c>
      <c r="R30" t="s">
        <v>11</v>
      </c>
      <c r="S30" t="s">
        <v>32</v>
      </c>
      <c r="T30" t="str">
        <f t="shared" ref="T30:T44" si="20">AK30</f>
        <v>精神壊しの悪魔</v>
      </c>
      <c r="W30" t="s">
        <v>12</v>
      </c>
      <c r="X30" t="s">
        <v>11</v>
      </c>
      <c r="Y30" s="6"/>
      <c r="Z30" s="11" t="s">
        <v>942</v>
      </c>
      <c r="AA30" t="str">
        <f t="shared" ref="AA30:AA44" si="21">IF(SEARCH(LEFT($C$3,2),Z30,1)&lt;10,$C$3,"")</f>
        <v>トランプル</v>
      </c>
      <c r="AB30" t="str">
        <f t="shared" ref="AB30:AB40" si="22">IF(ISERR(SEARCH("召",Z30,1)),"","召喚")</f>
        <v/>
      </c>
      <c r="AC30" t="str">
        <f t="shared" ref="AC30:AC41" si="23">IF(ISERR(SEARCH("与",Z30,1)),"","与える")</f>
        <v/>
      </c>
      <c r="AD30" t="str">
        <f t="shared" ref="AD30:AD39" si="24">IF(ISERR(SEARCH("得",Z30,1)),"","得る")</f>
        <v/>
      </c>
      <c r="AE30" t="b">
        <f t="shared" ref="AE30:AE44" si="25">OR(AC30="与える",AD30="得る")</f>
        <v>0</v>
      </c>
      <c r="AF30" s="3">
        <v>640</v>
      </c>
      <c r="AG30" s="2" t="s">
        <v>87</v>
      </c>
      <c r="AH30" s="2" t="s">
        <v>40</v>
      </c>
      <c r="AI30" s="2" t="s">
        <v>280</v>
      </c>
      <c r="AJ30" s="2">
        <v>8</v>
      </c>
      <c r="AK30" s="2" t="s">
        <v>946</v>
      </c>
      <c r="AL30" s="2" t="s">
        <v>945</v>
      </c>
      <c r="AM30" s="2" t="s">
        <v>4</v>
      </c>
      <c r="AN30" s="2" t="s">
        <v>717</v>
      </c>
      <c r="AO30" s="2"/>
      <c r="AP30" s="2"/>
      <c r="AQ30" s="2" t="s">
        <v>818</v>
      </c>
      <c r="AR30" s="2" t="s">
        <v>944</v>
      </c>
      <c r="AS30" s="2" t="s">
        <v>943</v>
      </c>
      <c r="AT30" s="2"/>
      <c r="AU30" s="2">
        <v>7</v>
      </c>
      <c r="AV30" s="2">
        <v>8</v>
      </c>
      <c r="AW30" s="15" t="s">
        <v>942</v>
      </c>
    </row>
    <row r="31" spans="1:49" x14ac:dyDescent="0.4">
      <c r="A31" t="str">
        <f t="shared" si="0"/>
        <v>|SOI|赤|6|1/2|《[[火の猟犬]]》|</v>
      </c>
      <c r="B31" t="s">
        <v>16</v>
      </c>
      <c r="C31" t="str">
        <f t="shared" si="14"/>
        <v>SOI</v>
      </c>
      <c r="D31">
        <f>IF(AG31="","",VLOOKUP(C31,[1]tnpl!$Z$1:$AA$11,2,TRUE))</f>
        <v>4</v>
      </c>
      <c r="E31" t="s">
        <v>16</v>
      </c>
      <c r="F31" t="str">
        <f t="shared" si="15"/>
        <v>赤</v>
      </c>
      <c r="G31">
        <f>IF(AH31="","",VLOOKUP(F31,[1]tnpl!$X$1:$Y$16,2,TRUE))</f>
        <v>4</v>
      </c>
      <c r="H31" t="s">
        <v>16</v>
      </c>
      <c r="I31">
        <f t="shared" si="16"/>
        <v>6</v>
      </c>
      <c r="J31" t="s">
        <v>16</v>
      </c>
      <c r="K31">
        <f t="shared" si="17"/>
        <v>1</v>
      </c>
      <c r="L31">
        <f t="shared" si="18"/>
        <v>2</v>
      </c>
      <c r="M31" t="str">
        <f t="shared" si="19"/>
        <v>1/2</v>
      </c>
      <c r="R31" t="s">
        <v>11</v>
      </c>
      <c r="S31" t="s">
        <v>32</v>
      </c>
      <c r="T31" t="str">
        <f t="shared" si="20"/>
        <v>火の猟犬</v>
      </c>
      <c r="W31" t="s">
        <v>12</v>
      </c>
      <c r="X31" t="s">
        <v>11</v>
      </c>
      <c r="Y31" s="6"/>
      <c r="Z31" s="11" t="s">
        <v>1863</v>
      </c>
      <c r="AA31" t="str">
        <f t="shared" si="21"/>
        <v>トランプル</v>
      </c>
      <c r="AB31" t="str">
        <f t="shared" si="22"/>
        <v/>
      </c>
      <c r="AC31" t="str">
        <f t="shared" si="23"/>
        <v/>
      </c>
      <c r="AD31" t="str">
        <f t="shared" si="24"/>
        <v/>
      </c>
      <c r="AE31" t="b">
        <f t="shared" si="25"/>
        <v>0</v>
      </c>
      <c r="AF31" s="3">
        <v>649</v>
      </c>
      <c r="AG31" s="2" t="s">
        <v>87</v>
      </c>
      <c r="AH31" s="2" t="s">
        <v>8</v>
      </c>
      <c r="AI31" s="2" t="s">
        <v>276</v>
      </c>
      <c r="AJ31" s="2">
        <v>6</v>
      </c>
      <c r="AK31" s="2" t="s">
        <v>1866</v>
      </c>
      <c r="AL31" s="2" t="s">
        <v>1865</v>
      </c>
      <c r="AM31" s="2" t="s">
        <v>4</v>
      </c>
      <c r="AN31" s="2" t="s">
        <v>430</v>
      </c>
      <c r="AO31" s="2" t="s">
        <v>1536</v>
      </c>
      <c r="AP31" s="2"/>
      <c r="AQ31" s="2" t="s">
        <v>1789</v>
      </c>
      <c r="AR31" s="2" t="s">
        <v>1864</v>
      </c>
      <c r="AS31" s="2"/>
      <c r="AT31" s="2"/>
      <c r="AU31" s="2">
        <v>1</v>
      </c>
      <c r="AV31" s="2">
        <v>2</v>
      </c>
      <c r="AW31" s="15" t="s">
        <v>1863</v>
      </c>
    </row>
    <row r="32" spans="1:49" x14ac:dyDescent="0.4">
      <c r="A32" t="str">
        <f t="shared" si="0"/>
        <v>|SOI|緑|1|4/2|《[[森林を切り裂くもの&gt;内陸の木こり]]》|</v>
      </c>
      <c r="B32" t="s">
        <v>16</v>
      </c>
      <c r="C32" t="str">
        <f t="shared" si="14"/>
        <v>SOI</v>
      </c>
      <c r="D32">
        <f>IF(AG32="","",VLOOKUP(C32,[1]tnpl!$Z$1:$AA$11,2,TRUE))</f>
        <v>4</v>
      </c>
      <c r="E32" t="s">
        <v>16</v>
      </c>
      <c r="F32" t="str">
        <f t="shared" si="15"/>
        <v>緑</v>
      </c>
      <c r="G32">
        <f>IF(AH32="","",VLOOKUP(F32,[1]tnpl!$X$1:$Y$16,2,TRUE))</f>
        <v>5</v>
      </c>
      <c r="H32" t="s">
        <v>16</v>
      </c>
      <c r="I32">
        <f t="shared" si="16"/>
        <v>1</v>
      </c>
      <c r="J32" t="s">
        <v>16</v>
      </c>
      <c r="K32">
        <f t="shared" si="17"/>
        <v>4</v>
      </c>
      <c r="L32">
        <f t="shared" si="18"/>
        <v>2</v>
      </c>
      <c r="M32" t="str">
        <f t="shared" si="19"/>
        <v>4/2</v>
      </c>
      <c r="R32" t="s">
        <v>11</v>
      </c>
      <c r="S32" t="s">
        <v>32</v>
      </c>
      <c r="T32" t="str">
        <f t="shared" si="20"/>
        <v>森林を切り裂くもの</v>
      </c>
      <c r="U32" t="s">
        <v>1770</v>
      </c>
      <c r="V32" t="s">
        <v>1862</v>
      </c>
      <c r="W32" t="s">
        <v>12</v>
      </c>
      <c r="X32" t="s">
        <v>11</v>
      </c>
      <c r="Y32" s="6"/>
      <c r="Z32" s="11" t="s">
        <v>1859</v>
      </c>
      <c r="AA32" t="str">
        <f t="shared" si="21"/>
        <v>トランプル</v>
      </c>
      <c r="AB32" t="str">
        <f t="shared" si="22"/>
        <v/>
      </c>
      <c r="AC32" t="str">
        <f t="shared" si="23"/>
        <v/>
      </c>
      <c r="AD32" t="str">
        <f t="shared" si="24"/>
        <v/>
      </c>
      <c r="AE32" t="b">
        <f t="shared" si="25"/>
        <v>0</v>
      </c>
      <c r="AF32" s="3">
        <v>681</v>
      </c>
      <c r="AG32" s="2" t="s">
        <v>87</v>
      </c>
      <c r="AH32" s="2" t="s">
        <v>58</v>
      </c>
      <c r="AI32" s="2" t="s">
        <v>276</v>
      </c>
      <c r="AJ32" s="2">
        <v>1</v>
      </c>
      <c r="AK32" s="2" t="s">
        <v>1861</v>
      </c>
      <c r="AL32" s="2" t="s">
        <v>1860</v>
      </c>
      <c r="AM32" s="2" t="s">
        <v>4</v>
      </c>
      <c r="AN32" s="2" t="s">
        <v>1256</v>
      </c>
      <c r="AO32" s="2"/>
      <c r="AP32" s="2"/>
      <c r="AQ32" s="2" t="s">
        <v>1789</v>
      </c>
      <c r="AR32" s="2" t="s">
        <v>1261</v>
      </c>
      <c r="AS32" s="2"/>
      <c r="AT32" s="2"/>
      <c r="AU32" s="2">
        <v>4</v>
      </c>
      <c r="AV32" s="2">
        <v>2</v>
      </c>
      <c r="AW32" s="15" t="s">
        <v>1859</v>
      </c>
    </row>
    <row r="33" spans="1:49" x14ac:dyDescent="0.4">
      <c r="A33" t="str">
        <f t="shared" si="0"/>
        <v>|SOI|緑|9|2/2|《[[剛胆な補給兵]]》|</v>
      </c>
      <c r="B33" t="s">
        <v>16</v>
      </c>
      <c r="C33" t="str">
        <f t="shared" si="14"/>
        <v>SOI</v>
      </c>
      <c r="D33">
        <f>IF(AG33="","",VLOOKUP(C33,[1]tnpl!$Z$1:$AA$11,2,TRUE))</f>
        <v>4</v>
      </c>
      <c r="E33" t="s">
        <v>16</v>
      </c>
      <c r="F33" t="str">
        <f t="shared" si="15"/>
        <v>緑</v>
      </c>
      <c r="G33">
        <f>IF(AH33="","",VLOOKUP(F33,[1]tnpl!$X$1:$Y$16,2,TRUE))</f>
        <v>5</v>
      </c>
      <c r="H33" t="s">
        <v>16</v>
      </c>
      <c r="I33">
        <f t="shared" si="16"/>
        <v>9</v>
      </c>
      <c r="J33" t="s">
        <v>16</v>
      </c>
      <c r="K33">
        <f t="shared" si="17"/>
        <v>2</v>
      </c>
      <c r="L33">
        <f t="shared" si="18"/>
        <v>2</v>
      </c>
      <c r="M33" t="str">
        <f t="shared" si="19"/>
        <v>2/2</v>
      </c>
      <c r="R33" t="s">
        <v>11</v>
      </c>
      <c r="S33" t="s">
        <v>32</v>
      </c>
      <c r="T33" t="str">
        <f t="shared" si="20"/>
        <v>剛胆な補給兵</v>
      </c>
      <c r="W33" t="s">
        <v>12</v>
      </c>
      <c r="X33" t="s">
        <v>11</v>
      </c>
      <c r="Y33" s="6"/>
      <c r="Z33" s="11" t="s">
        <v>1855</v>
      </c>
      <c r="AA33" t="str">
        <f t="shared" si="21"/>
        <v>トランプル</v>
      </c>
      <c r="AB33" t="str">
        <f t="shared" si="22"/>
        <v/>
      </c>
      <c r="AC33" t="str">
        <f t="shared" si="23"/>
        <v/>
      </c>
      <c r="AD33" t="str">
        <f t="shared" si="24"/>
        <v/>
      </c>
      <c r="AE33" t="b">
        <f t="shared" si="25"/>
        <v>0</v>
      </c>
      <c r="AF33" s="3">
        <v>682</v>
      </c>
      <c r="AG33" s="2" t="s">
        <v>87</v>
      </c>
      <c r="AH33" s="2" t="s">
        <v>58</v>
      </c>
      <c r="AI33" s="2" t="s">
        <v>276</v>
      </c>
      <c r="AJ33" s="2">
        <v>9</v>
      </c>
      <c r="AK33" s="2" t="s">
        <v>1858</v>
      </c>
      <c r="AL33" s="2" t="s">
        <v>1857</v>
      </c>
      <c r="AM33" s="2" t="s">
        <v>4</v>
      </c>
      <c r="AN33" s="2" t="s">
        <v>371</v>
      </c>
      <c r="AO33" s="2" t="s">
        <v>796</v>
      </c>
      <c r="AP33" s="2"/>
      <c r="AQ33" s="2" t="s">
        <v>1789</v>
      </c>
      <c r="AR33" s="2" t="s">
        <v>1856</v>
      </c>
      <c r="AS33" s="2"/>
      <c r="AT33" s="2"/>
      <c r="AU33" s="2">
        <v>2</v>
      </c>
      <c r="AV33" s="2">
        <v>2</v>
      </c>
      <c r="AW33" s="15" t="s">
        <v>1855</v>
      </c>
    </row>
    <row r="34" spans="1:49" x14ac:dyDescent="0.4">
      <c r="A34" t="str">
        <f t="shared" si="0"/>
        <v>|SOI|緑|24|6/6|《[[ケッシグの不吉な豚]]》|</v>
      </c>
      <c r="B34" t="s">
        <v>16</v>
      </c>
      <c r="C34" t="str">
        <f t="shared" si="14"/>
        <v>SOI</v>
      </c>
      <c r="D34">
        <f>IF(AG34="","",VLOOKUP(C34,[1]tnpl!$Z$1:$AA$11,2,TRUE))</f>
        <v>4</v>
      </c>
      <c r="E34" t="s">
        <v>16</v>
      </c>
      <c r="F34" t="str">
        <f t="shared" si="15"/>
        <v>緑</v>
      </c>
      <c r="G34">
        <f>IF(AH34="","",VLOOKUP(F34,[1]tnpl!$X$1:$Y$16,2,TRUE))</f>
        <v>5</v>
      </c>
      <c r="H34" t="s">
        <v>16</v>
      </c>
      <c r="I34">
        <f t="shared" si="16"/>
        <v>24</v>
      </c>
      <c r="J34" t="s">
        <v>16</v>
      </c>
      <c r="K34">
        <f t="shared" si="17"/>
        <v>6</v>
      </c>
      <c r="L34">
        <f t="shared" si="18"/>
        <v>6</v>
      </c>
      <c r="M34" t="str">
        <f t="shared" si="19"/>
        <v>6/6</v>
      </c>
      <c r="R34" t="s">
        <v>11</v>
      </c>
      <c r="S34" t="s">
        <v>32</v>
      </c>
      <c r="T34" t="str">
        <f t="shared" si="20"/>
        <v>ケッシグの不吉な豚</v>
      </c>
      <c r="W34" t="s">
        <v>12</v>
      </c>
      <c r="X34" t="s">
        <v>11</v>
      </c>
      <c r="Y34" s="6"/>
      <c r="Z34" s="11" t="s">
        <v>1789</v>
      </c>
      <c r="AA34" t="str">
        <f t="shared" si="21"/>
        <v>トランプル</v>
      </c>
      <c r="AB34" t="str">
        <f t="shared" si="22"/>
        <v/>
      </c>
      <c r="AC34" t="str">
        <f t="shared" si="23"/>
        <v/>
      </c>
      <c r="AD34" t="str">
        <f t="shared" si="24"/>
        <v/>
      </c>
      <c r="AE34" t="b">
        <f t="shared" si="25"/>
        <v>0</v>
      </c>
      <c r="AF34" s="3">
        <v>683</v>
      </c>
      <c r="AG34" s="2" t="s">
        <v>87</v>
      </c>
      <c r="AH34" s="2" t="s">
        <v>58</v>
      </c>
      <c r="AI34" s="2" t="s">
        <v>276</v>
      </c>
      <c r="AJ34" s="2">
        <v>24</v>
      </c>
      <c r="AK34" s="2" t="s">
        <v>1854</v>
      </c>
      <c r="AL34" s="2" t="s">
        <v>1853</v>
      </c>
      <c r="AM34" s="2" t="s">
        <v>4</v>
      </c>
      <c r="AN34" s="2" t="s">
        <v>1184</v>
      </c>
      <c r="AO34" s="2" t="s">
        <v>410</v>
      </c>
      <c r="AP34" s="2"/>
      <c r="AQ34" s="2" t="s">
        <v>1789</v>
      </c>
      <c r="AR34" s="2"/>
      <c r="AS34" s="2"/>
      <c r="AT34" s="2"/>
      <c r="AU34" s="2">
        <v>6</v>
      </c>
      <c r="AV34" s="2">
        <v>6</v>
      </c>
      <c r="AW34" s="15" t="s">
        <v>1789</v>
      </c>
    </row>
    <row r="35" spans="1:49" x14ac:dyDescent="0.4">
      <c r="A35" t="str">
        <f t="shared" si="0"/>
        <v>|SOI|緑|13|2/2|《[[銀毛の援護者]]》|</v>
      </c>
      <c r="B35" t="s">
        <v>16</v>
      </c>
      <c r="C35" t="str">
        <f t="shared" si="14"/>
        <v>SOI</v>
      </c>
      <c r="D35">
        <f>IF(AG35="","",VLOOKUP(C35,[1]tnpl!$Z$1:$AA$11,2,TRUE))</f>
        <v>4</v>
      </c>
      <c r="E35" t="s">
        <v>16</v>
      </c>
      <c r="F35" t="str">
        <f t="shared" si="15"/>
        <v>緑</v>
      </c>
      <c r="G35">
        <f>IF(AH35="","",VLOOKUP(F35,[1]tnpl!$X$1:$Y$16,2,TRUE))</f>
        <v>5</v>
      </c>
      <c r="H35" t="s">
        <v>16</v>
      </c>
      <c r="I35">
        <f t="shared" si="16"/>
        <v>13</v>
      </c>
      <c r="J35" t="s">
        <v>16</v>
      </c>
      <c r="K35">
        <f t="shared" si="17"/>
        <v>2</v>
      </c>
      <c r="L35">
        <f t="shared" si="18"/>
        <v>2</v>
      </c>
      <c r="M35" t="str">
        <f t="shared" si="19"/>
        <v>2/2</v>
      </c>
      <c r="R35" t="s">
        <v>11</v>
      </c>
      <c r="S35" t="s">
        <v>32</v>
      </c>
      <c r="T35" t="str">
        <f t="shared" si="20"/>
        <v>銀毛の援護者</v>
      </c>
      <c r="W35" t="s">
        <v>12</v>
      </c>
      <c r="X35" t="s">
        <v>11</v>
      </c>
      <c r="Y35" s="6"/>
      <c r="Z35" s="11" t="s">
        <v>1849</v>
      </c>
      <c r="AA35" t="str">
        <f t="shared" si="21"/>
        <v>トランプル</v>
      </c>
      <c r="AB35" t="str">
        <f t="shared" si="22"/>
        <v/>
      </c>
      <c r="AC35" t="str">
        <f t="shared" si="23"/>
        <v/>
      </c>
      <c r="AD35" t="str">
        <f t="shared" si="24"/>
        <v/>
      </c>
      <c r="AE35" t="b">
        <f t="shared" si="25"/>
        <v>0</v>
      </c>
      <c r="AF35" s="3">
        <v>711</v>
      </c>
      <c r="AG35" s="2" t="s">
        <v>87</v>
      </c>
      <c r="AH35" s="2" t="s">
        <v>58</v>
      </c>
      <c r="AI35" s="2" t="s">
        <v>7</v>
      </c>
      <c r="AJ35" s="2">
        <v>13</v>
      </c>
      <c r="AK35" s="2" t="s">
        <v>1852</v>
      </c>
      <c r="AL35" s="2" t="s">
        <v>1851</v>
      </c>
      <c r="AM35" s="2" t="s">
        <v>4</v>
      </c>
      <c r="AN35" s="2" t="s">
        <v>1599</v>
      </c>
      <c r="AO35" s="2" t="s">
        <v>324</v>
      </c>
      <c r="AP35" s="2"/>
      <c r="AQ35" s="2" t="s">
        <v>1789</v>
      </c>
      <c r="AR35" s="2" t="s">
        <v>1850</v>
      </c>
      <c r="AS35" s="2"/>
      <c r="AT35" s="2"/>
      <c r="AU35" s="2">
        <v>2</v>
      </c>
      <c r="AV35" s="2">
        <v>2</v>
      </c>
      <c r="AW35" s="15" t="s">
        <v>1849</v>
      </c>
    </row>
    <row r="36" spans="1:49" x14ac:dyDescent="0.4">
      <c r="A36" t="str">
        <f t="shared" si="0"/>
        <v>|SOI|緑|10|6/6|《[[魂を飲み込むもの]]》|</v>
      </c>
      <c r="B36" t="s">
        <v>16</v>
      </c>
      <c r="C36" t="str">
        <f t="shared" si="14"/>
        <v>SOI</v>
      </c>
      <c r="D36">
        <f>IF(AG36="","",VLOOKUP(C36,[1]tnpl!$Z$1:$AA$11,2,TRUE))</f>
        <v>4</v>
      </c>
      <c r="E36" t="s">
        <v>16</v>
      </c>
      <c r="F36" t="str">
        <f t="shared" si="15"/>
        <v>緑</v>
      </c>
      <c r="G36">
        <f>IF(AH36="","",VLOOKUP(F36,[1]tnpl!$X$1:$Y$16,2,TRUE))</f>
        <v>5</v>
      </c>
      <c r="H36" t="s">
        <v>16</v>
      </c>
      <c r="I36">
        <f t="shared" si="16"/>
        <v>10</v>
      </c>
      <c r="J36" t="s">
        <v>16</v>
      </c>
      <c r="K36">
        <f t="shared" si="17"/>
        <v>6</v>
      </c>
      <c r="L36">
        <f t="shared" si="18"/>
        <v>6</v>
      </c>
      <c r="M36" t="str">
        <f t="shared" si="19"/>
        <v>6/6</v>
      </c>
      <c r="R36" t="s">
        <v>11</v>
      </c>
      <c r="S36" t="s">
        <v>32</v>
      </c>
      <c r="T36" t="str">
        <f t="shared" si="20"/>
        <v>魂を飲み込むもの</v>
      </c>
      <c r="W36" t="s">
        <v>12</v>
      </c>
      <c r="X36" t="s">
        <v>11</v>
      </c>
      <c r="Y36" s="6"/>
      <c r="Z36" s="11" t="s">
        <v>1844</v>
      </c>
      <c r="AA36" t="str">
        <f t="shared" si="21"/>
        <v>トランプル</v>
      </c>
      <c r="AB36" t="str">
        <f t="shared" si="22"/>
        <v/>
      </c>
      <c r="AC36" t="str">
        <f t="shared" si="23"/>
        <v/>
      </c>
      <c r="AD36" t="str">
        <f t="shared" si="24"/>
        <v/>
      </c>
      <c r="AE36" t="b">
        <f t="shared" si="25"/>
        <v>0</v>
      </c>
      <c r="AF36" s="3">
        <v>713</v>
      </c>
      <c r="AG36" s="2" t="s">
        <v>87</v>
      </c>
      <c r="AH36" s="2" t="s">
        <v>58</v>
      </c>
      <c r="AI36" s="2" t="s">
        <v>280</v>
      </c>
      <c r="AJ36" s="2">
        <v>10</v>
      </c>
      <c r="AK36" s="2" t="s">
        <v>1848</v>
      </c>
      <c r="AL36" s="2" t="s">
        <v>1847</v>
      </c>
      <c r="AM36" s="2" t="s">
        <v>4</v>
      </c>
      <c r="AN36" s="2" t="s">
        <v>1846</v>
      </c>
      <c r="AO36" s="2"/>
      <c r="AP36" s="2"/>
      <c r="AQ36" s="2" t="s">
        <v>1789</v>
      </c>
      <c r="AR36" s="2" t="s">
        <v>1845</v>
      </c>
      <c r="AS36" s="2"/>
      <c r="AT36" s="2"/>
      <c r="AU36" s="2">
        <v>6</v>
      </c>
      <c r="AV36" s="2">
        <v>6</v>
      </c>
      <c r="AW36" s="15" t="s">
        <v>1844</v>
      </c>
    </row>
    <row r="37" spans="1:49" x14ac:dyDescent="0.4">
      <c r="A37" t="str">
        <f t="shared" si="0"/>
        <v>|SOI|無色|10|5/1|《[[遁走する馬車]]》|</v>
      </c>
      <c r="B37" t="s">
        <v>16</v>
      </c>
      <c r="C37" t="str">
        <f t="shared" si="14"/>
        <v>SOI</v>
      </c>
      <c r="D37">
        <f>IF(AG37="","",VLOOKUP(C37,[1]tnpl!$Z$1:$AA$11,2,TRUE))</f>
        <v>4</v>
      </c>
      <c r="E37" t="s">
        <v>16</v>
      </c>
      <c r="F37" t="str">
        <f t="shared" si="15"/>
        <v>無色</v>
      </c>
      <c r="G37">
        <f>IF(AH37="","",VLOOKUP(F37,[1]tnpl!$X$1:$Y$16,2,TRUE))</f>
        <v>16</v>
      </c>
      <c r="H37" t="s">
        <v>16</v>
      </c>
      <c r="I37">
        <f t="shared" si="16"/>
        <v>10</v>
      </c>
      <c r="J37" t="s">
        <v>16</v>
      </c>
      <c r="K37">
        <f t="shared" si="17"/>
        <v>5</v>
      </c>
      <c r="L37">
        <f t="shared" si="18"/>
        <v>1</v>
      </c>
      <c r="M37" t="str">
        <f t="shared" si="19"/>
        <v>5/1</v>
      </c>
      <c r="R37" t="s">
        <v>11</v>
      </c>
      <c r="S37" t="s">
        <v>32</v>
      </c>
      <c r="T37" t="str">
        <f t="shared" si="20"/>
        <v>遁走する馬車</v>
      </c>
      <c r="W37" t="s">
        <v>12</v>
      </c>
      <c r="X37" t="s">
        <v>11</v>
      </c>
      <c r="Y37" s="6"/>
      <c r="Z37" s="11" t="s">
        <v>1841</v>
      </c>
      <c r="AA37" t="str">
        <f t="shared" si="21"/>
        <v>トランプル</v>
      </c>
      <c r="AB37" t="str">
        <f t="shared" si="22"/>
        <v/>
      </c>
      <c r="AC37" t="str">
        <f t="shared" si="23"/>
        <v/>
      </c>
      <c r="AD37" t="str">
        <f t="shared" si="24"/>
        <v/>
      </c>
      <c r="AE37" t="b">
        <f t="shared" si="25"/>
        <v>0</v>
      </c>
      <c r="AF37" s="3">
        <v>737</v>
      </c>
      <c r="AG37" s="2" t="s">
        <v>87</v>
      </c>
      <c r="AH37" s="2" t="s">
        <v>50</v>
      </c>
      <c r="AI37" s="2" t="s">
        <v>272</v>
      </c>
      <c r="AJ37" s="2">
        <v>10</v>
      </c>
      <c r="AK37" s="2" t="s">
        <v>1843</v>
      </c>
      <c r="AL37" s="2" t="s">
        <v>1842</v>
      </c>
      <c r="AM37" s="2" t="s">
        <v>4</v>
      </c>
      <c r="AN37" s="2" t="s">
        <v>387</v>
      </c>
      <c r="AO37" s="2"/>
      <c r="AP37" s="2"/>
      <c r="AQ37" s="2" t="s">
        <v>1841</v>
      </c>
      <c r="AR37" s="2"/>
      <c r="AS37" s="2"/>
      <c r="AT37" s="2"/>
      <c r="AU37" s="2">
        <v>5</v>
      </c>
      <c r="AV37" s="2">
        <v>1</v>
      </c>
      <c r="AW37" s="15" t="s">
        <v>1841</v>
      </c>
    </row>
    <row r="38" spans="1:49" x14ac:dyDescent="0.4">
      <c r="A38" t="str">
        <f t="shared" si="0"/>
        <v>|EMN|白|1|4/4|《[[同体騎手&gt;単体騎手]]》|</v>
      </c>
      <c r="B38" t="s">
        <v>16</v>
      </c>
      <c r="C38" t="str">
        <f t="shared" si="14"/>
        <v>EMN</v>
      </c>
      <c r="D38">
        <f>IF(AG38="","",VLOOKUP(C38,[1]tnpl!$Z$1:$AA$11,2,TRUE))</f>
        <v>5</v>
      </c>
      <c r="E38" t="s">
        <v>16</v>
      </c>
      <c r="F38" t="str">
        <f t="shared" si="15"/>
        <v>白</v>
      </c>
      <c r="G38">
        <f>IF(AH38="","",VLOOKUP(F38,[1]tnpl!$X$1:$Y$16,2,TRUE))</f>
        <v>1</v>
      </c>
      <c r="H38" t="s">
        <v>16</v>
      </c>
      <c r="I38">
        <f t="shared" si="16"/>
        <v>1</v>
      </c>
      <c r="J38" t="s">
        <v>16</v>
      </c>
      <c r="K38">
        <f t="shared" si="17"/>
        <v>4</v>
      </c>
      <c r="L38">
        <f t="shared" si="18"/>
        <v>4</v>
      </c>
      <c r="M38" t="str">
        <f t="shared" si="19"/>
        <v>4/4</v>
      </c>
      <c r="R38" t="s">
        <v>11</v>
      </c>
      <c r="S38" t="s">
        <v>32</v>
      </c>
      <c r="T38" t="str">
        <f t="shared" si="20"/>
        <v>同体騎手</v>
      </c>
      <c r="U38" t="s">
        <v>1770</v>
      </c>
      <c r="V38" t="s">
        <v>1840</v>
      </c>
      <c r="W38" t="s">
        <v>12</v>
      </c>
      <c r="X38" t="s">
        <v>11</v>
      </c>
      <c r="Y38" s="6"/>
      <c r="Z38" s="11" t="s">
        <v>1684</v>
      </c>
      <c r="AA38" t="str">
        <f t="shared" si="21"/>
        <v>トランプル</v>
      </c>
      <c r="AB38" t="str">
        <f t="shared" si="22"/>
        <v/>
      </c>
      <c r="AC38" t="str">
        <f t="shared" si="23"/>
        <v/>
      </c>
      <c r="AD38" t="str">
        <f t="shared" si="24"/>
        <v/>
      </c>
      <c r="AE38" t="b">
        <f t="shared" si="25"/>
        <v>0</v>
      </c>
      <c r="AF38" s="3">
        <v>758</v>
      </c>
      <c r="AG38" s="2" t="s">
        <v>9</v>
      </c>
      <c r="AH38" s="2" t="s">
        <v>37</v>
      </c>
      <c r="AI38" s="2" t="s">
        <v>272</v>
      </c>
      <c r="AJ38" s="2">
        <v>1</v>
      </c>
      <c r="AK38" s="2" t="s">
        <v>1686</v>
      </c>
      <c r="AL38" s="2" t="s">
        <v>1685</v>
      </c>
      <c r="AM38" s="2" t="s">
        <v>4</v>
      </c>
      <c r="AN38" s="2" t="s">
        <v>404</v>
      </c>
      <c r="AO38" s="2" t="s">
        <v>410</v>
      </c>
      <c r="AP38" s="2"/>
      <c r="AQ38" s="2" t="s">
        <v>1684</v>
      </c>
      <c r="AR38" s="2"/>
      <c r="AS38" s="2"/>
      <c r="AT38" s="2"/>
      <c r="AU38" s="2">
        <v>4</v>
      </c>
      <c r="AV38" s="2">
        <v>4</v>
      </c>
      <c r="AW38" s="15" t="s">
        <v>1684</v>
      </c>
    </row>
    <row r="39" spans="1:49" x14ac:dyDescent="0.4">
      <c r="A39" t="str">
        <f t="shared" ref="A39:A70" si="26">B39&amp;C39&amp;E39&amp;F39&amp;H39&amp;I39&amp;J39&amp;M39&amp;N39&amp;O39&amp;P39&amp;Q39&amp;R39&amp;S39&amp;T39&amp;U39&amp;V39&amp;W39&amp;X39&amp;Y39</f>
        <v>|EMN|赤|10|3/4|《[[怒り刃の吸血鬼]]》|</v>
      </c>
      <c r="B39" t="s">
        <v>16</v>
      </c>
      <c r="C39" t="str">
        <f t="shared" si="14"/>
        <v>EMN</v>
      </c>
      <c r="D39">
        <f>IF(AG39="","",VLOOKUP(C39,[1]tnpl!$Z$1:$AA$11,2,TRUE))</f>
        <v>5</v>
      </c>
      <c r="E39" t="s">
        <v>16</v>
      </c>
      <c r="F39" t="str">
        <f t="shared" si="15"/>
        <v>赤</v>
      </c>
      <c r="G39">
        <f>IF(AH39="","",VLOOKUP(F39,[1]tnpl!$X$1:$Y$16,2,TRUE))</f>
        <v>4</v>
      </c>
      <c r="H39" t="s">
        <v>16</v>
      </c>
      <c r="I39">
        <f t="shared" si="16"/>
        <v>10</v>
      </c>
      <c r="J39" t="s">
        <v>16</v>
      </c>
      <c r="K39">
        <f t="shared" si="17"/>
        <v>3</v>
      </c>
      <c r="L39">
        <f t="shared" si="18"/>
        <v>4</v>
      </c>
      <c r="M39" t="str">
        <f t="shared" si="19"/>
        <v>3/4</v>
      </c>
      <c r="R39" t="s">
        <v>11</v>
      </c>
      <c r="S39" t="s">
        <v>32</v>
      </c>
      <c r="T39" t="str">
        <f t="shared" si="20"/>
        <v>怒り刃の吸血鬼</v>
      </c>
      <c r="W39" t="s">
        <v>12</v>
      </c>
      <c r="X39" t="s">
        <v>11</v>
      </c>
      <c r="Y39" s="6"/>
      <c r="Z39" s="11" t="s">
        <v>1509</v>
      </c>
      <c r="AA39" t="str">
        <f t="shared" si="21"/>
        <v>トランプル</v>
      </c>
      <c r="AB39" t="str">
        <f t="shared" si="22"/>
        <v/>
      </c>
      <c r="AC39" t="str">
        <f t="shared" si="23"/>
        <v/>
      </c>
      <c r="AD39" t="str">
        <f t="shared" si="24"/>
        <v/>
      </c>
      <c r="AE39" t="b">
        <f t="shared" si="25"/>
        <v>0</v>
      </c>
      <c r="AF39" s="3">
        <v>793</v>
      </c>
      <c r="AG39" s="2" t="s">
        <v>9</v>
      </c>
      <c r="AH39" s="2" t="s">
        <v>8</v>
      </c>
      <c r="AI39" s="2" t="s">
        <v>272</v>
      </c>
      <c r="AJ39" s="2">
        <v>10</v>
      </c>
      <c r="AK39" s="2" t="s">
        <v>1513</v>
      </c>
      <c r="AL39" s="2" t="s">
        <v>1512</v>
      </c>
      <c r="AM39" s="2" t="s">
        <v>4</v>
      </c>
      <c r="AN39" s="2" t="s">
        <v>884</v>
      </c>
      <c r="AO39" s="2" t="s">
        <v>1506</v>
      </c>
      <c r="AP39" s="2"/>
      <c r="AQ39" s="2" t="s">
        <v>1511</v>
      </c>
      <c r="AR39" s="2" t="s">
        <v>1510</v>
      </c>
      <c r="AS39" s="2"/>
      <c r="AT39" s="2"/>
      <c r="AU39" s="2">
        <v>3</v>
      </c>
      <c r="AV39" s="2">
        <v>4</v>
      </c>
      <c r="AW39" s="15" t="s">
        <v>1509</v>
      </c>
    </row>
    <row r="40" spans="1:49" x14ac:dyDescent="0.4">
      <c r="A40" t="str">
        <f t="shared" si="26"/>
        <v>|EMN|赤|3|6/1|《[[性急な悪魔]]》|</v>
      </c>
      <c r="B40" t="s">
        <v>16</v>
      </c>
      <c r="C40" t="str">
        <f t="shared" si="14"/>
        <v>EMN</v>
      </c>
      <c r="D40">
        <f>IF(AG40="","",VLOOKUP(C40,[1]tnpl!$Z$1:$AA$11,2,TRUE))</f>
        <v>5</v>
      </c>
      <c r="E40" t="s">
        <v>16</v>
      </c>
      <c r="F40" t="str">
        <f t="shared" si="15"/>
        <v>赤</v>
      </c>
      <c r="G40">
        <f>IF(AH40="","",VLOOKUP(F40,[1]tnpl!$X$1:$Y$16,2,TRUE))</f>
        <v>4</v>
      </c>
      <c r="H40" t="s">
        <v>16</v>
      </c>
      <c r="I40">
        <f t="shared" si="16"/>
        <v>3</v>
      </c>
      <c r="J40" t="s">
        <v>16</v>
      </c>
      <c r="K40">
        <f t="shared" si="17"/>
        <v>6</v>
      </c>
      <c r="L40">
        <f t="shared" si="18"/>
        <v>1</v>
      </c>
      <c r="M40" t="str">
        <f t="shared" si="19"/>
        <v>6/1</v>
      </c>
      <c r="R40" t="s">
        <v>11</v>
      </c>
      <c r="S40" t="s">
        <v>32</v>
      </c>
      <c r="T40" t="str">
        <f t="shared" si="20"/>
        <v>性急な悪魔</v>
      </c>
      <c r="W40" t="s">
        <v>12</v>
      </c>
      <c r="X40" t="s">
        <v>11</v>
      </c>
      <c r="Y40" s="6"/>
      <c r="Z40" s="11" t="s">
        <v>1839</v>
      </c>
      <c r="AA40" t="str">
        <f t="shared" si="21"/>
        <v>トランプル</v>
      </c>
      <c r="AB40" t="str">
        <f t="shared" si="22"/>
        <v/>
      </c>
      <c r="AC40" t="str">
        <f t="shared" si="23"/>
        <v/>
      </c>
      <c r="AE40" t="b">
        <f t="shared" si="25"/>
        <v>0</v>
      </c>
      <c r="AF40" s="3">
        <v>799</v>
      </c>
      <c r="AG40" s="2" t="s">
        <v>9</v>
      </c>
      <c r="AH40" s="2" t="s">
        <v>8</v>
      </c>
      <c r="AI40" s="2" t="s">
        <v>7</v>
      </c>
      <c r="AJ40" s="2">
        <v>3</v>
      </c>
      <c r="AK40" s="2" t="s">
        <v>6</v>
      </c>
      <c r="AL40" s="2" t="s">
        <v>5</v>
      </c>
      <c r="AM40" s="2" t="s">
        <v>4</v>
      </c>
      <c r="AN40" s="2" t="s">
        <v>3</v>
      </c>
      <c r="AO40" s="2"/>
      <c r="AP40" s="2"/>
      <c r="AQ40" s="2" t="s">
        <v>2</v>
      </c>
      <c r="AR40" s="2" t="s">
        <v>1</v>
      </c>
      <c r="AS40" s="2" t="s">
        <v>0</v>
      </c>
      <c r="AT40" s="2"/>
      <c r="AU40" s="2">
        <v>6</v>
      </c>
      <c r="AV40" s="2">
        <v>1</v>
      </c>
      <c r="AW40" s="15" t="s">
        <v>1839</v>
      </c>
    </row>
    <row r="41" spans="1:49" x14ac:dyDescent="0.4">
      <c r="A41" t="str">
        <f t="shared" si="26"/>
        <v>|EMN|赤|1|8/8|《[[のたうつ居住区、ハンウィアー&gt;ハンウィアー守備隊]]》|</v>
      </c>
      <c r="B41" t="s">
        <v>16</v>
      </c>
      <c r="C41" t="str">
        <f t="shared" si="14"/>
        <v>EMN</v>
      </c>
      <c r="D41">
        <f>IF(AG41="","",VLOOKUP(C41,[1]tnpl!$Z$1:$AA$11,2,TRUE))</f>
        <v>5</v>
      </c>
      <c r="E41" t="s">
        <v>16</v>
      </c>
      <c r="F41" t="str">
        <f t="shared" si="15"/>
        <v>赤</v>
      </c>
      <c r="G41">
        <f>IF(AH41="","",VLOOKUP(F41,[1]tnpl!$X$1:$Y$16,2,TRUE))</f>
        <v>4</v>
      </c>
      <c r="H41" t="s">
        <v>16</v>
      </c>
      <c r="I41">
        <f t="shared" si="16"/>
        <v>1</v>
      </c>
      <c r="J41" t="s">
        <v>16</v>
      </c>
      <c r="K41">
        <f t="shared" si="17"/>
        <v>8</v>
      </c>
      <c r="L41">
        <f t="shared" si="18"/>
        <v>8</v>
      </c>
      <c r="M41" t="str">
        <f t="shared" si="19"/>
        <v>8/8</v>
      </c>
      <c r="R41" t="s">
        <v>11</v>
      </c>
      <c r="S41" t="s">
        <v>32</v>
      </c>
      <c r="T41" t="str">
        <f t="shared" si="20"/>
        <v>のたうつ居住区、ハンウィアー</v>
      </c>
      <c r="U41" t="s">
        <v>1770</v>
      </c>
      <c r="V41" t="s">
        <v>1838</v>
      </c>
      <c r="W41" t="s">
        <v>12</v>
      </c>
      <c r="X41" t="s">
        <v>11</v>
      </c>
      <c r="Y41" s="6"/>
      <c r="Z41" s="11" t="s">
        <v>1833</v>
      </c>
      <c r="AA41" t="str">
        <f t="shared" si="21"/>
        <v>トランプル</v>
      </c>
      <c r="AC41" t="str">
        <f t="shared" si="23"/>
        <v/>
      </c>
      <c r="AD41" t="str">
        <f>IF(ISERR(SEARCH("得",Z41,1)),"","得る")</f>
        <v/>
      </c>
      <c r="AE41" t="b">
        <f t="shared" si="25"/>
        <v>0</v>
      </c>
      <c r="AF41" s="3">
        <v>803</v>
      </c>
      <c r="AG41" s="2" t="s">
        <v>9</v>
      </c>
      <c r="AH41" s="2" t="s">
        <v>8</v>
      </c>
      <c r="AI41" s="2" t="s">
        <v>7</v>
      </c>
      <c r="AJ41" s="2">
        <v>1</v>
      </c>
      <c r="AK41" s="2" t="s">
        <v>1837</v>
      </c>
      <c r="AL41" s="2" t="s">
        <v>1836</v>
      </c>
      <c r="AM41" s="2" t="s">
        <v>4</v>
      </c>
      <c r="AN41" s="2" t="s">
        <v>404</v>
      </c>
      <c r="AO41" s="2" t="s">
        <v>1835</v>
      </c>
      <c r="AP41" s="2"/>
      <c r="AQ41" s="2" t="s">
        <v>2</v>
      </c>
      <c r="AR41" s="2" t="s">
        <v>402</v>
      </c>
      <c r="AS41" s="2" t="s">
        <v>1834</v>
      </c>
      <c r="AT41" s="2"/>
      <c r="AU41" s="2">
        <v>8</v>
      </c>
      <c r="AV41" s="2">
        <v>8</v>
      </c>
      <c r="AW41" s="15" t="s">
        <v>1833</v>
      </c>
    </row>
    <row r="42" spans="1:49" x14ac:dyDescent="0.4">
      <c r="A42" t="str">
        <f t="shared" si="26"/>
        <v>|EMN|黒緑|11|2/2|《[[残忍な剥ぎ取り]]》|</v>
      </c>
      <c r="B42" t="s">
        <v>16</v>
      </c>
      <c r="C42" t="str">
        <f t="shared" si="14"/>
        <v>EMN</v>
      </c>
      <c r="D42">
        <f>IF(AG42="","",VLOOKUP(C42,[1]tnpl!$Z$1:$AA$11,2,TRUE))</f>
        <v>5</v>
      </c>
      <c r="E42" t="s">
        <v>16</v>
      </c>
      <c r="F42" t="str">
        <f t="shared" si="15"/>
        <v>黒緑</v>
      </c>
      <c r="G42">
        <f>IF(AH42="","",VLOOKUP(F42,[1]tnpl!$X$1:$Y$16,2,TRUE))</f>
        <v>13</v>
      </c>
      <c r="H42" t="s">
        <v>16</v>
      </c>
      <c r="I42">
        <f t="shared" si="16"/>
        <v>11</v>
      </c>
      <c r="J42" t="s">
        <v>16</v>
      </c>
      <c r="K42">
        <f t="shared" si="17"/>
        <v>2</v>
      </c>
      <c r="L42">
        <f t="shared" si="18"/>
        <v>2</v>
      </c>
      <c r="M42" t="str">
        <f t="shared" si="19"/>
        <v>2/2</v>
      </c>
      <c r="R42" t="s">
        <v>11</v>
      </c>
      <c r="S42" t="s">
        <v>32</v>
      </c>
      <c r="T42" t="str">
        <f t="shared" si="20"/>
        <v>残忍な剥ぎ取り</v>
      </c>
      <c r="W42" t="s">
        <v>12</v>
      </c>
      <c r="X42" t="s">
        <v>11</v>
      </c>
      <c r="Y42" s="6"/>
      <c r="Z42" s="11" t="s">
        <v>1828</v>
      </c>
      <c r="AA42" t="str">
        <f t="shared" si="21"/>
        <v>トランプル</v>
      </c>
      <c r="AB42" t="str">
        <f>IF(ISERR(SEARCH("召",Z42,1)),"","召喚")</f>
        <v/>
      </c>
      <c r="AD42" t="str">
        <f>IF(ISERR(SEARCH("得",Z42,1)),"","得る")</f>
        <v/>
      </c>
      <c r="AE42" t="b">
        <f t="shared" si="25"/>
        <v>0</v>
      </c>
      <c r="AF42" s="3">
        <v>822</v>
      </c>
      <c r="AG42" s="2" t="s">
        <v>9</v>
      </c>
      <c r="AH42" s="2" t="s">
        <v>128</v>
      </c>
      <c r="AI42" s="2" t="s">
        <v>280</v>
      </c>
      <c r="AJ42" s="2">
        <v>11</v>
      </c>
      <c r="AK42" s="2" t="s">
        <v>1832</v>
      </c>
      <c r="AL42" s="2" t="s">
        <v>1831</v>
      </c>
      <c r="AM42" s="2" t="s">
        <v>4</v>
      </c>
      <c r="AN42" s="2" t="s">
        <v>371</v>
      </c>
      <c r="AO42" s="2" t="s">
        <v>324</v>
      </c>
      <c r="AP42" s="2"/>
      <c r="AQ42" s="2" t="s">
        <v>1789</v>
      </c>
      <c r="AR42" s="2" t="s">
        <v>1830</v>
      </c>
      <c r="AS42" s="2" t="s">
        <v>1829</v>
      </c>
      <c r="AT42" s="2"/>
      <c r="AU42" s="2">
        <v>2</v>
      </c>
      <c r="AV42" s="2">
        <v>2</v>
      </c>
      <c r="AW42" s="15" t="s">
        <v>1828</v>
      </c>
    </row>
    <row r="43" spans="1:49" x14ac:dyDescent="0.4">
      <c r="A43" t="str">
        <f t="shared" si="26"/>
        <v>|EMN|無色|21|8/8|《[[州民を滅ぼすもの]]》|</v>
      </c>
      <c r="B43" t="s">
        <v>16</v>
      </c>
      <c r="C43" t="str">
        <f t="shared" si="14"/>
        <v>EMN</v>
      </c>
      <c r="D43">
        <f>IF(AG43="","",VLOOKUP(C43,[1]tnpl!$Z$1:$AA$11,2,TRUE))</f>
        <v>5</v>
      </c>
      <c r="E43" t="s">
        <v>16</v>
      </c>
      <c r="F43" t="str">
        <f t="shared" si="15"/>
        <v>無色</v>
      </c>
      <c r="G43">
        <f>IF(AH43="","",VLOOKUP(F43,[1]tnpl!$X$1:$Y$16,2,TRUE))</f>
        <v>16</v>
      </c>
      <c r="H43" t="s">
        <v>16</v>
      </c>
      <c r="I43">
        <f t="shared" si="16"/>
        <v>21</v>
      </c>
      <c r="J43" t="s">
        <v>16</v>
      </c>
      <c r="K43">
        <f t="shared" si="17"/>
        <v>8</v>
      </c>
      <c r="L43">
        <f t="shared" si="18"/>
        <v>8</v>
      </c>
      <c r="M43" t="str">
        <f t="shared" si="19"/>
        <v>8/8</v>
      </c>
      <c r="R43" t="s">
        <v>11</v>
      </c>
      <c r="S43" t="s">
        <v>32</v>
      </c>
      <c r="T43" t="str">
        <f t="shared" si="20"/>
        <v>州民を滅ぼすもの</v>
      </c>
      <c r="W43" t="s">
        <v>12</v>
      </c>
      <c r="X43" t="s">
        <v>11</v>
      </c>
      <c r="Y43" s="6"/>
      <c r="Z43" s="11" t="s">
        <v>1450</v>
      </c>
      <c r="AA43" t="str">
        <f t="shared" si="21"/>
        <v>トランプル</v>
      </c>
      <c r="AB43" t="str">
        <f>IF(ISERR(SEARCH("召",Z43,1)),"","召喚")</f>
        <v/>
      </c>
      <c r="AC43" t="str">
        <f>IF(ISERR(SEARCH("与",Z43,1)),"","与える")</f>
        <v/>
      </c>
      <c r="AD43" t="str">
        <f>IF(ISERR(SEARCH("得",Z43,1)),"","得る")</f>
        <v>得る</v>
      </c>
      <c r="AE43" t="b">
        <f t="shared" si="25"/>
        <v>1</v>
      </c>
      <c r="AF43" s="3">
        <v>834</v>
      </c>
      <c r="AG43" s="2" t="s">
        <v>9</v>
      </c>
      <c r="AH43" s="2" t="s">
        <v>50</v>
      </c>
      <c r="AI43" s="2" t="s">
        <v>280</v>
      </c>
      <c r="AJ43" s="2">
        <v>21</v>
      </c>
      <c r="AK43" s="2" t="s">
        <v>1454</v>
      </c>
      <c r="AL43" s="2" t="s">
        <v>1453</v>
      </c>
      <c r="AM43" s="2" t="s">
        <v>4</v>
      </c>
      <c r="AN43" s="2" t="s">
        <v>404</v>
      </c>
      <c r="AO43" s="2" t="s">
        <v>1184</v>
      </c>
      <c r="AP43" s="2"/>
      <c r="AQ43" s="2" t="s">
        <v>2</v>
      </c>
      <c r="AR43" s="2" t="s">
        <v>1452</v>
      </c>
      <c r="AS43" s="2" t="s">
        <v>1451</v>
      </c>
      <c r="AT43" s="2"/>
      <c r="AU43" s="2">
        <v>8</v>
      </c>
      <c r="AV43" s="2">
        <v>8</v>
      </c>
      <c r="AW43" s="15" t="s">
        <v>1450</v>
      </c>
    </row>
    <row r="44" spans="1:49" x14ac:dyDescent="0.4">
      <c r="A44" t="str">
        <f t="shared" si="26"/>
        <v>|EMN|無色|20|13/13|《[[約束された終末、エムラクール]]》|</v>
      </c>
      <c r="B44" t="s">
        <v>16</v>
      </c>
      <c r="C44" t="str">
        <f t="shared" si="14"/>
        <v>EMN</v>
      </c>
      <c r="D44">
        <f>IF(AG44="","",VLOOKUP(C44,[1]tnpl!$Z$1:$AA$11,2,TRUE))</f>
        <v>5</v>
      </c>
      <c r="E44" t="s">
        <v>16</v>
      </c>
      <c r="F44" t="str">
        <f t="shared" si="15"/>
        <v>無色</v>
      </c>
      <c r="G44">
        <f>IF(AH44="","",VLOOKUP(F44,[1]tnpl!$X$1:$Y$16,2,TRUE))</f>
        <v>16</v>
      </c>
      <c r="H44" t="s">
        <v>16</v>
      </c>
      <c r="I44">
        <f t="shared" si="16"/>
        <v>20</v>
      </c>
      <c r="J44" t="s">
        <v>16</v>
      </c>
      <c r="K44">
        <f t="shared" si="17"/>
        <v>13</v>
      </c>
      <c r="L44">
        <f t="shared" si="18"/>
        <v>13</v>
      </c>
      <c r="M44" t="str">
        <f t="shared" si="19"/>
        <v>13/13</v>
      </c>
      <c r="R44" t="s">
        <v>11</v>
      </c>
      <c r="S44" t="s">
        <v>32</v>
      </c>
      <c r="T44" t="str">
        <f t="shared" si="20"/>
        <v>約束された終末、エムラクール</v>
      </c>
      <c r="W44" t="s">
        <v>12</v>
      </c>
      <c r="X44" t="s">
        <v>11</v>
      </c>
      <c r="Y44" s="6"/>
      <c r="Z44" s="11" t="s">
        <v>870</v>
      </c>
      <c r="AA44" t="str">
        <f t="shared" si="21"/>
        <v>トランプル</v>
      </c>
      <c r="AB44" t="str">
        <f>IF(ISERR(SEARCH("召",Z44,1)),"","召喚")</f>
        <v/>
      </c>
      <c r="AC44" t="str">
        <f>IF(ISERR(SEARCH("与",Z44,1)),"","与える")</f>
        <v/>
      </c>
      <c r="AD44" t="str">
        <f>IF(ISERR(SEARCH("得",Z44,1)),"","得る")</f>
        <v/>
      </c>
      <c r="AE44" t="b">
        <f t="shared" si="25"/>
        <v>0</v>
      </c>
      <c r="AF44" s="3">
        <v>835</v>
      </c>
      <c r="AG44" s="2" t="s">
        <v>9</v>
      </c>
      <c r="AH44" s="2" t="s">
        <v>50</v>
      </c>
      <c r="AI44" s="2" t="s">
        <v>280</v>
      </c>
      <c r="AJ44" s="2">
        <v>20</v>
      </c>
      <c r="AK44" s="2" t="s">
        <v>873</v>
      </c>
      <c r="AL44" s="2" t="s">
        <v>872</v>
      </c>
      <c r="AM44" s="2" t="s">
        <v>4</v>
      </c>
      <c r="AN44" s="2" t="s">
        <v>404</v>
      </c>
      <c r="AO44" s="2"/>
      <c r="AP44" s="2"/>
      <c r="AQ44" s="2" t="s">
        <v>818</v>
      </c>
      <c r="AR44" s="2" t="s">
        <v>871</v>
      </c>
      <c r="AS44" s="2"/>
      <c r="AT44" s="2"/>
      <c r="AU44" s="2">
        <v>13</v>
      </c>
      <c r="AV44" s="2">
        <v>13</v>
      </c>
      <c r="AW44" s="15" t="s">
        <v>870</v>
      </c>
    </row>
    <row r="45" spans="1:49" x14ac:dyDescent="0.4">
      <c r="A45" t="str">
        <f t="shared" si="26"/>
        <v/>
      </c>
      <c r="V45" s="6"/>
      <c r="Y45" s="11"/>
      <c r="Z45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9" x14ac:dyDescent="0.4">
      <c r="A46" t="str">
        <f t="shared" si="26"/>
        <v>**カラデシュブロック</v>
      </c>
      <c r="B46" t="s">
        <v>400</v>
      </c>
      <c r="Y46" s="11"/>
      <c r="Z46"/>
    </row>
    <row r="47" spans="1:49" x14ac:dyDescent="0.4">
      <c r="A47" t="str">
        <f t="shared" si="26"/>
        <v>|LEFT:50|LEFT:50|LEFT:50|LEFT:50|LEFT:500|c</v>
      </c>
      <c r="B47" t="s">
        <v>16</v>
      </c>
      <c r="C47" t="s">
        <v>28</v>
      </c>
      <c r="E47" t="s">
        <v>16</v>
      </c>
      <c r="F47" t="s">
        <v>28</v>
      </c>
      <c r="H47" t="s">
        <v>16</v>
      </c>
      <c r="I47" t="s">
        <v>28</v>
      </c>
      <c r="J47" t="s">
        <v>16</v>
      </c>
      <c r="M47" t="s">
        <v>28</v>
      </c>
      <c r="R47" t="s">
        <v>11</v>
      </c>
      <c r="T47" t="s">
        <v>26</v>
      </c>
      <c r="X47" t="s">
        <v>11</v>
      </c>
      <c r="Y47" s="11" t="s">
        <v>25</v>
      </c>
      <c r="Z47"/>
    </row>
    <row r="48" spans="1:49" x14ac:dyDescent="0.4">
      <c r="A48" t="str">
        <f t="shared" si="26"/>
        <v>|セット|色|コスト|P/T|カード名|</v>
      </c>
      <c r="B48" t="s">
        <v>16</v>
      </c>
      <c r="C48" t="s">
        <v>24</v>
      </c>
      <c r="E48" t="s">
        <v>16</v>
      </c>
      <c r="F48" t="s">
        <v>23</v>
      </c>
      <c r="H48" t="s">
        <v>16</v>
      </c>
      <c r="I48" t="s">
        <v>22</v>
      </c>
      <c r="J48" t="s">
        <v>16</v>
      </c>
      <c r="K48" t="s">
        <v>21</v>
      </c>
      <c r="L48" t="s">
        <v>20</v>
      </c>
      <c r="M48" t="str">
        <f>K48&amp;"/"&amp;L48</f>
        <v>P/T</v>
      </c>
      <c r="R48" t="s">
        <v>11</v>
      </c>
      <c r="T48" t="s">
        <v>18</v>
      </c>
      <c r="X48" t="s">
        <v>11</v>
      </c>
      <c r="Y48" s="11"/>
      <c r="Z48"/>
      <c r="AB48" t="b">
        <f>OR(Z48="与える",AA48="得る")</f>
        <v>0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9" x14ac:dyDescent="0.4">
      <c r="A49" t="str">
        <f t="shared" si="26"/>
        <v>|KLD|赤|11|2/2|《[[縄張り持ちの大喰らい]]》|</v>
      </c>
      <c r="B49" t="s">
        <v>16</v>
      </c>
      <c r="C49" t="str">
        <f t="shared" ref="C49:C58" si="27">AG49</f>
        <v>KLD</v>
      </c>
      <c r="D49">
        <f>IF(AG49="","",VLOOKUP(C49,[1]tnpl!$Z$1:$AA$11,2,TRUE))</f>
        <v>6</v>
      </c>
      <c r="E49" t="s">
        <v>16</v>
      </c>
      <c r="F49" t="str">
        <f t="shared" ref="F49:F58" si="28">AH49</f>
        <v>赤</v>
      </c>
      <c r="G49">
        <f>IF(AH49="","",VLOOKUP(F49,[1]tnpl!$X$1:$Y$16,2,TRUE))</f>
        <v>4</v>
      </c>
      <c r="H49" t="s">
        <v>16</v>
      </c>
      <c r="I49">
        <f t="shared" ref="I49:I58" si="29">AJ49</f>
        <v>11</v>
      </c>
      <c r="J49" t="s">
        <v>16</v>
      </c>
      <c r="K49">
        <f t="shared" ref="K49:K58" si="30">AU49</f>
        <v>2</v>
      </c>
      <c r="L49">
        <f t="shared" ref="L49:L58" si="31">AV49</f>
        <v>2</v>
      </c>
      <c r="M49" t="str">
        <f t="shared" ref="M49:M58" si="32">IF(AM49="クリーチャー",K49&amp;"/"&amp;L49,"")</f>
        <v>2/2</v>
      </c>
      <c r="R49" t="s">
        <v>11</v>
      </c>
      <c r="S49" t="s">
        <v>32</v>
      </c>
      <c r="T49" t="str">
        <f t="shared" ref="T49:T58" si="33">AK49</f>
        <v>縄張り持ちの大喰らい</v>
      </c>
      <c r="W49" t="s">
        <v>12</v>
      </c>
      <c r="X49" t="s">
        <v>11</v>
      </c>
      <c r="Y49" s="6"/>
      <c r="Z49" s="11" t="s">
        <v>1823</v>
      </c>
      <c r="AA49" t="str">
        <f t="shared" ref="AA49:AA58" si="34">IF(SEARCH(LEFT($C$3,2),Z49,1)&lt;10,$C$3,"")</f>
        <v>トランプル</v>
      </c>
      <c r="AB49" t="str">
        <f t="shared" ref="AB49:AB58" si="35">IF(ISERR(SEARCH("召",Z49,1)),"","召喚")</f>
        <v/>
      </c>
      <c r="AC49" t="str">
        <f>IF(ISERR(SEARCH("与",Z49,1)),"","与える")</f>
        <v/>
      </c>
      <c r="AD49" t="str">
        <f>IF(ISERR(SEARCH("得",Z49,1)),"","得る")</f>
        <v/>
      </c>
      <c r="AE49" t="b">
        <f t="shared" ref="AE49:AE58" si="36">OR(AC49="与える",AD49="得る")</f>
        <v>0</v>
      </c>
      <c r="AF49" s="3">
        <v>942</v>
      </c>
      <c r="AG49" s="2" t="s">
        <v>51</v>
      </c>
      <c r="AH49" s="2" t="s">
        <v>8</v>
      </c>
      <c r="AI49" s="2" t="s">
        <v>280</v>
      </c>
      <c r="AJ49" s="2">
        <v>11</v>
      </c>
      <c r="AK49" s="2" t="s">
        <v>1827</v>
      </c>
      <c r="AL49" s="2" t="s">
        <v>1826</v>
      </c>
      <c r="AM49" s="2" t="s">
        <v>4</v>
      </c>
      <c r="AN49" s="2" t="s">
        <v>1825</v>
      </c>
      <c r="AO49" s="2"/>
      <c r="AP49" s="2"/>
      <c r="AQ49" s="2" t="s">
        <v>1789</v>
      </c>
      <c r="AR49" s="2" t="s">
        <v>1824</v>
      </c>
      <c r="AS49" s="2"/>
      <c r="AT49" s="2"/>
      <c r="AU49" s="2">
        <v>2</v>
      </c>
      <c r="AV49" s="2">
        <v>2</v>
      </c>
      <c r="AW49" s="15" t="s">
        <v>1823</v>
      </c>
    </row>
    <row r="50" spans="1:49" x14ac:dyDescent="0.4">
      <c r="A50" t="str">
        <f t="shared" si="26"/>
        <v>|KLD|緑|9|2/2|《[[ピーマの先導]]》|</v>
      </c>
      <c r="B50" t="s">
        <v>16</v>
      </c>
      <c r="C50" t="str">
        <f t="shared" si="27"/>
        <v>KLD</v>
      </c>
      <c r="D50">
        <f>IF(AG50="","",VLOOKUP(C50,[1]tnpl!$Z$1:$AA$11,2,TRUE))</f>
        <v>6</v>
      </c>
      <c r="E50" t="s">
        <v>16</v>
      </c>
      <c r="F50" t="str">
        <f t="shared" si="28"/>
        <v>緑</v>
      </c>
      <c r="G50">
        <f>IF(AH50="","",VLOOKUP(F50,[1]tnpl!$X$1:$Y$16,2,TRUE))</f>
        <v>5</v>
      </c>
      <c r="H50" t="s">
        <v>16</v>
      </c>
      <c r="I50">
        <f t="shared" si="29"/>
        <v>9</v>
      </c>
      <c r="J50" t="s">
        <v>16</v>
      </c>
      <c r="K50">
        <f t="shared" si="30"/>
        <v>2</v>
      </c>
      <c r="L50">
        <f t="shared" si="31"/>
        <v>2</v>
      </c>
      <c r="M50" t="str">
        <f t="shared" si="32"/>
        <v>2/2</v>
      </c>
      <c r="R50" t="s">
        <v>11</v>
      </c>
      <c r="S50" t="s">
        <v>32</v>
      </c>
      <c r="T50" t="str">
        <f t="shared" si="33"/>
        <v>ピーマの先導</v>
      </c>
      <c r="W50" t="s">
        <v>12</v>
      </c>
      <c r="X50" t="s">
        <v>11</v>
      </c>
      <c r="Y50" s="6"/>
      <c r="Z50" s="11" t="s">
        <v>1820</v>
      </c>
      <c r="AA50" t="str">
        <f t="shared" si="34"/>
        <v>トランプル</v>
      </c>
      <c r="AB50" t="str">
        <f t="shared" si="35"/>
        <v/>
      </c>
      <c r="AC50" t="str">
        <f>IF(ISERR(SEARCH("与",Z50,1)),"","与える")</f>
        <v/>
      </c>
      <c r="AD50" t="str">
        <f>IF(ISERR(SEARCH("得",Z50,1)),"","得る")</f>
        <v/>
      </c>
      <c r="AE50" t="b">
        <f t="shared" si="36"/>
        <v>0</v>
      </c>
      <c r="AF50" s="3">
        <v>945</v>
      </c>
      <c r="AG50" s="2" t="s">
        <v>51</v>
      </c>
      <c r="AH50" s="2" t="s">
        <v>58</v>
      </c>
      <c r="AI50" s="2" t="s">
        <v>276</v>
      </c>
      <c r="AJ50" s="2">
        <v>9</v>
      </c>
      <c r="AK50" s="2" t="s">
        <v>1822</v>
      </c>
      <c r="AL50" s="2" t="s">
        <v>1821</v>
      </c>
      <c r="AM50" s="2" t="s">
        <v>4</v>
      </c>
      <c r="AN50" s="2" t="s">
        <v>424</v>
      </c>
      <c r="AO50" s="2" t="s">
        <v>791</v>
      </c>
      <c r="AP50" s="2"/>
      <c r="AQ50" s="2" t="s">
        <v>1789</v>
      </c>
      <c r="AR50" s="2" t="s">
        <v>866</v>
      </c>
      <c r="AS50" s="2"/>
      <c r="AT50" s="2"/>
      <c r="AU50" s="2">
        <v>2</v>
      </c>
      <c r="AV50" s="2">
        <v>2</v>
      </c>
      <c r="AW50" s="15" t="s">
        <v>1820</v>
      </c>
    </row>
    <row r="51" spans="1:49" x14ac:dyDescent="0.4">
      <c r="A51" t="str">
        <f t="shared" si="26"/>
        <v>|KLD|緑|11|2/2|《[[水辺の虎]]》|</v>
      </c>
      <c r="B51" t="s">
        <v>16</v>
      </c>
      <c r="C51" t="str">
        <f t="shared" si="27"/>
        <v>KLD</v>
      </c>
      <c r="D51">
        <f>IF(AG51="","",VLOOKUP(C51,[1]tnpl!$Z$1:$AA$11,2,TRUE))</f>
        <v>6</v>
      </c>
      <c r="E51" t="s">
        <v>16</v>
      </c>
      <c r="F51" t="str">
        <f t="shared" si="28"/>
        <v>緑</v>
      </c>
      <c r="G51">
        <f>IF(AH51="","",VLOOKUP(F51,[1]tnpl!$X$1:$Y$16,2,TRUE))</f>
        <v>5</v>
      </c>
      <c r="H51" t="s">
        <v>16</v>
      </c>
      <c r="I51">
        <f t="shared" si="29"/>
        <v>11</v>
      </c>
      <c r="J51" t="s">
        <v>16</v>
      </c>
      <c r="K51">
        <f t="shared" si="30"/>
        <v>2</v>
      </c>
      <c r="L51">
        <f t="shared" si="31"/>
        <v>2</v>
      </c>
      <c r="M51" t="str">
        <f t="shared" si="32"/>
        <v>2/2</v>
      </c>
      <c r="R51" t="s">
        <v>11</v>
      </c>
      <c r="S51" t="s">
        <v>32</v>
      </c>
      <c r="T51" t="str">
        <f t="shared" si="33"/>
        <v>水辺の虎</v>
      </c>
      <c r="W51" t="s">
        <v>12</v>
      </c>
      <c r="X51" t="s">
        <v>11</v>
      </c>
      <c r="Y51" s="6"/>
      <c r="Z51" s="11" t="s">
        <v>1816</v>
      </c>
      <c r="AA51" t="str">
        <f t="shared" si="34"/>
        <v>トランプル</v>
      </c>
      <c r="AB51" t="str">
        <f t="shared" si="35"/>
        <v/>
      </c>
      <c r="AC51" t="str">
        <f>IF(ISERR(SEARCH("与",Z51,1)),"","与える")</f>
        <v/>
      </c>
      <c r="AD51" t="str">
        <f>IF(ISERR(SEARCH("得",Z51,1)),"","得る")</f>
        <v/>
      </c>
      <c r="AE51" t="b">
        <f t="shared" si="36"/>
        <v>0</v>
      </c>
      <c r="AF51" s="3">
        <v>946</v>
      </c>
      <c r="AG51" s="2" t="s">
        <v>51</v>
      </c>
      <c r="AH51" s="2" t="s">
        <v>58</v>
      </c>
      <c r="AI51" s="2" t="s">
        <v>276</v>
      </c>
      <c r="AJ51" s="2">
        <v>11</v>
      </c>
      <c r="AK51" s="2" t="s">
        <v>1819</v>
      </c>
      <c r="AL51" s="2" t="s">
        <v>1818</v>
      </c>
      <c r="AM51" s="2" t="s">
        <v>4</v>
      </c>
      <c r="AN51" s="2" t="s">
        <v>442</v>
      </c>
      <c r="AO51" s="2"/>
      <c r="AP51" s="2"/>
      <c r="AQ51" s="2" t="s">
        <v>1789</v>
      </c>
      <c r="AR51" s="2" t="s">
        <v>776</v>
      </c>
      <c r="AS51" s="2" t="s">
        <v>1817</v>
      </c>
      <c r="AT51" s="2"/>
      <c r="AU51" s="2">
        <v>2</v>
      </c>
      <c r="AV51" s="2">
        <v>2</v>
      </c>
      <c r="AW51" s="15" t="s">
        <v>1816</v>
      </c>
    </row>
    <row r="52" spans="1:49" x14ac:dyDescent="0.4">
      <c r="A52" t="str">
        <f t="shared" si="26"/>
        <v>|KLD|緑|14|6/5|《[[高木背の踏みつけ]]》|</v>
      </c>
      <c r="B52" t="s">
        <v>16</v>
      </c>
      <c r="C52" t="str">
        <f t="shared" si="27"/>
        <v>KLD</v>
      </c>
      <c r="D52">
        <f>IF(AG52="","",VLOOKUP(C52,[1]tnpl!$Z$1:$AA$11,2,TRUE))</f>
        <v>6</v>
      </c>
      <c r="E52" t="s">
        <v>16</v>
      </c>
      <c r="F52" t="str">
        <f t="shared" si="28"/>
        <v>緑</v>
      </c>
      <c r="G52">
        <f>IF(AH52="","",VLOOKUP(F52,[1]tnpl!$X$1:$Y$16,2,TRUE))</f>
        <v>5</v>
      </c>
      <c r="H52" t="s">
        <v>16</v>
      </c>
      <c r="I52">
        <f t="shared" si="29"/>
        <v>14</v>
      </c>
      <c r="J52" t="s">
        <v>16</v>
      </c>
      <c r="K52">
        <f t="shared" si="30"/>
        <v>6</v>
      </c>
      <c r="L52">
        <f t="shared" si="31"/>
        <v>5</v>
      </c>
      <c r="M52" t="str">
        <f t="shared" si="32"/>
        <v>6/5</v>
      </c>
      <c r="R52" t="s">
        <v>11</v>
      </c>
      <c r="S52" t="s">
        <v>32</v>
      </c>
      <c r="T52" t="str">
        <f t="shared" si="33"/>
        <v>高木背の踏みつけ</v>
      </c>
      <c r="W52" t="s">
        <v>12</v>
      </c>
      <c r="X52" t="s">
        <v>11</v>
      </c>
      <c r="Y52" s="6"/>
      <c r="Z52" s="11" t="s">
        <v>1812</v>
      </c>
      <c r="AA52" t="str">
        <f t="shared" si="34"/>
        <v>トランプル</v>
      </c>
      <c r="AB52" t="str">
        <f t="shared" si="35"/>
        <v/>
      </c>
      <c r="AC52" t="str">
        <f>IF(ISERR(SEARCH("与",Z52,1)),"","与える")</f>
        <v/>
      </c>
      <c r="AE52" t="b">
        <f t="shared" si="36"/>
        <v>0</v>
      </c>
      <c r="AF52" s="3">
        <v>962</v>
      </c>
      <c r="AG52" s="2" t="s">
        <v>51</v>
      </c>
      <c r="AH52" s="2" t="s">
        <v>58</v>
      </c>
      <c r="AI52" s="2" t="s">
        <v>7</v>
      </c>
      <c r="AJ52" s="2">
        <v>14</v>
      </c>
      <c r="AK52" s="2" t="s">
        <v>1815</v>
      </c>
      <c r="AL52" s="2" t="s">
        <v>1814</v>
      </c>
      <c r="AM52" s="2" t="s">
        <v>4</v>
      </c>
      <c r="AN52" s="2" t="s">
        <v>441</v>
      </c>
      <c r="AO52" s="2"/>
      <c r="AP52" s="2"/>
      <c r="AQ52" s="2" t="s">
        <v>1789</v>
      </c>
      <c r="AR52" s="2" t="s">
        <v>795</v>
      </c>
      <c r="AS52" s="2" t="s">
        <v>1813</v>
      </c>
      <c r="AT52" s="2"/>
      <c r="AU52" s="2">
        <v>6</v>
      </c>
      <c r="AV52" s="2">
        <v>5</v>
      </c>
      <c r="AW52" s="15" t="s">
        <v>1812</v>
      </c>
    </row>
    <row r="53" spans="1:49" x14ac:dyDescent="0.4">
      <c r="A53" t="str">
        <f t="shared" si="26"/>
        <v>|KLD|緑|22|8/8|《[[新緑の機械巨人]]》|</v>
      </c>
      <c r="B53" t="s">
        <v>16</v>
      </c>
      <c r="C53" t="str">
        <f t="shared" si="27"/>
        <v>KLD</v>
      </c>
      <c r="D53">
        <f>IF(AG53="","",VLOOKUP(C53,[1]tnpl!$Z$1:$AA$11,2,TRUE))</f>
        <v>6</v>
      </c>
      <c r="E53" t="s">
        <v>16</v>
      </c>
      <c r="F53" t="str">
        <f t="shared" si="28"/>
        <v>緑</v>
      </c>
      <c r="G53">
        <f>IF(AH53="","",VLOOKUP(F53,[1]tnpl!$X$1:$Y$16,2,TRUE))</f>
        <v>5</v>
      </c>
      <c r="H53" t="s">
        <v>16</v>
      </c>
      <c r="I53">
        <f t="shared" si="29"/>
        <v>22</v>
      </c>
      <c r="J53" t="s">
        <v>16</v>
      </c>
      <c r="K53">
        <f t="shared" si="30"/>
        <v>8</v>
      </c>
      <c r="L53">
        <f t="shared" si="31"/>
        <v>8</v>
      </c>
      <c r="M53" t="str">
        <f t="shared" si="32"/>
        <v>8/8</v>
      </c>
      <c r="R53" t="s">
        <v>11</v>
      </c>
      <c r="S53" t="s">
        <v>32</v>
      </c>
      <c r="T53" t="str">
        <f t="shared" si="33"/>
        <v>新緑の機械巨人</v>
      </c>
      <c r="W53" t="s">
        <v>12</v>
      </c>
      <c r="X53" t="s">
        <v>11</v>
      </c>
      <c r="Y53" s="6"/>
      <c r="Z53" s="11" t="s">
        <v>56</v>
      </c>
      <c r="AA53" t="str">
        <f t="shared" si="34"/>
        <v>トランプル</v>
      </c>
      <c r="AB53" t="str">
        <f t="shared" si="35"/>
        <v/>
      </c>
      <c r="AC53" t="str">
        <f>IF(ISERR(SEARCH("与",Z53,1)),"","与える")</f>
        <v/>
      </c>
      <c r="AD53" t="str">
        <f t="shared" ref="AD53:AD58" si="37">IF(ISERR(SEARCH("得",Z53,1)),"","得る")</f>
        <v/>
      </c>
      <c r="AE53" t="b">
        <f t="shared" si="36"/>
        <v>0</v>
      </c>
      <c r="AF53" s="3">
        <v>971</v>
      </c>
      <c r="AG53" s="2" t="s">
        <v>51</v>
      </c>
      <c r="AH53" s="2" t="s">
        <v>58</v>
      </c>
      <c r="AI53" s="2" t="s">
        <v>280</v>
      </c>
      <c r="AJ53" s="2">
        <v>22</v>
      </c>
      <c r="AK53" s="2" t="s">
        <v>57</v>
      </c>
      <c r="AL53" s="2" t="s">
        <v>1811</v>
      </c>
      <c r="AM53" s="2" t="s">
        <v>4</v>
      </c>
      <c r="AN53" s="2" t="s">
        <v>387</v>
      </c>
      <c r="AO53" s="2"/>
      <c r="AP53" s="2"/>
      <c r="AQ53" s="2" t="s">
        <v>1810</v>
      </c>
      <c r="AR53" s="2" t="s">
        <v>1809</v>
      </c>
      <c r="AS53" s="2"/>
      <c r="AT53" s="2"/>
      <c r="AU53" s="2">
        <v>8</v>
      </c>
      <c r="AV53" s="2">
        <v>8</v>
      </c>
      <c r="AW53" s="15" t="s">
        <v>56</v>
      </c>
    </row>
    <row r="54" spans="1:49" x14ac:dyDescent="0.4">
      <c r="A54" t="str">
        <f t="shared" si="26"/>
        <v>|KLD|緑青|16|3/4|《[[崇高な飛行士]]》|</v>
      </c>
      <c r="B54" t="s">
        <v>16</v>
      </c>
      <c r="C54" t="str">
        <f t="shared" si="27"/>
        <v>KLD</v>
      </c>
      <c r="D54">
        <f>IF(AG54="","",VLOOKUP(C54,[1]tnpl!$Z$1:$AA$11,2,TRUE))</f>
        <v>6</v>
      </c>
      <c r="E54" t="s">
        <v>16</v>
      </c>
      <c r="F54" t="str">
        <f t="shared" si="28"/>
        <v>緑青</v>
      </c>
      <c r="G54">
        <f>IF(AH54="","",VLOOKUP(F54,[1]tnpl!$X$1:$Y$16,2,TRUE))</f>
        <v>15</v>
      </c>
      <c r="H54" t="s">
        <v>16</v>
      </c>
      <c r="I54">
        <f t="shared" si="29"/>
        <v>16</v>
      </c>
      <c r="J54" t="s">
        <v>16</v>
      </c>
      <c r="K54">
        <f t="shared" si="30"/>
        <v>3</v>
      </c>
      <c r="L54">
        <f t="shared" si="31"/>
        <v>4</v>
      </c>
      <c r="M54" t="str">
        <f t="shared" si="32"/>
        <v>3/4</v>
      </c>
      <c r="R54" t="s">
        <v>11</v>
      </c>
      <c r="S54" t="s">
        <v>32</v>
      </c>
      <c r="T54" t="str">
        <f t="shared" si="33"/>
        <v>崇高な飛行士</v>
      </c>
      <c r="W54" t="s">
        <v>12</v>
      </c>
      <c r="X54" t="s">
        <v>11</v>
      </c>
      <c r="Y54" s="6"/>
      <c r="Z54" s="11" t="s">
        <v>816</v>
      </c>
      <c r="AA54" t="str">
        <f t="shared" si="34"/>
        <v>トランプル</v>
      </c>
      <c r="AB54" t="str">
        <f t="shared" si="35"/>
        <v/>
      </c>
      <c r="AD54" t="str">
        <f t="shared" si="37"/>
        <v/>
      </c>
      <c r="AE54" t="b">
        <f t="shared" si="36"/>
        <v>0</v>
      </c>
      <c r="AF54" s="3">
        <v>974</v>
      </c>
      <c r="AG54" s="2" t="s">
        <v>51</v>
      </c>
      <c r="AH54" s="2" t="s">
        <v>122</v>
      </c>
      <c r="AI54" s="2" t="s">
        <v>272</v>
      </c>
      <c r="AJ54" s="2">
        <v>16</v>
      </c>
      <c r="AK54" s="2" t="s">
        <v>821</v>
      </c>
      <c r="AL54" s="2" t="s">
        <v>820</v>
      </c>
      <c r="AM54" s="2" t="s">
        <v>4</v>
      </c>
      <c r="AN54" s="2" t="s">
        <v>819</v>
      </c>
      <c r="AO54" s="2" t="s">
        <v>796</v>
      </c>
      <c r="AP54" s="2"/>
      <c r="AQ54" s="2" t="s">
        <v>818</v>
      </c>
      <c r="AR54" s="2" t="s">
        <v>817</v>
      </c>
      <c r="AS54" s="2"/>
      <c r="AT54" s="2"/>
      <c r="AU54" s="2">
        <v>3</v>
      </c>
      <c r="AV54" s="2">
        <v>4</v>
      </c>
      <c r="AW54" s="15" t="s">
        <v>816</v>
      </c>
    </row>
    <row r="55" spans="1:49" x14ac:dyDescent="0.4">
      <c r="A55" t="str">
        <f t="shared" si="26"/>
        <v>|AER|赤|13|4/4|《[[怒れる巨人]]》|</v>
      </c>
      <c r="B55" t="s">
        <v>16</v>
      </c>
      <c r="C55" t="str">
        <f t="shared" si="27"/>
        <v>AER</v>
      </c>
      <c r="D55">
        <f>IF(AG55="","",VLOOKUP(C55,[1]tnpl!$Z$1:$AA$11,2,TRUE))</f>
        <v>7</v>
      </c>
      <c r="E55" t="s">
        <v>16</v>
      </c>
      <c r="F55" t="str">
        <f t="shared" si="28"/>
        <v>赤</v>
      </c>
      <c r="G55">
        <f>IF(AH55="","",VLOOKUP(F55,[1]tnpl!$X$1:$Y$16,2,TRUE))</f>
        <v>4</v>
      </c>
      <c r="H55" t="s">
        <v>16</v>
      </c>
      <c r="I55">
        <f t="shared" si="29"/>
        <v>13</v>
      </c>
      <c r="J55" t="s">
        <v>16</v>
      </c>
      <c r="K55">
        <f t="shared" si="30"/>
        <v>4</v>
      </c>
      <c r="L55">
        <f t="shared" si="31"/>
        <v>4</v>
      </c>
      <c r="M55" t="str">
        <f t="shared" si="32"/>
        <v>4/4</v>
      </c>
      <c r="R55" t="s">
        <v>11</v>
      </c>
      <c r="S55" t="s">
        <v>32</v>
      </c>
      <c r="T55" t="str">
        <f t="shared" si="33"/>
        <v>怒れる巨人</v>
      </c>
      <c r="W55" t="s">
        <v>12</v>
      </c>
      <c r="X55" t="s">
        <v>11</v>
      </c>
      <c r="Y55" s="6"/>
      <c r="Z55" s="11" t="s">
        <v>2</v>
      </c>
      <c r="AA55" t="str">
        <f t="shared" si="34"/>
        <v>トランプル</v>
      </c>
      <c r="AB55" t="str">
        <f t="shared" si="35"/>
        <v/>
      </c>
      <c r="AC55" t="str">
        <f>IF(ISERR(SEARCH("与",Z55,1)),"","与える")</f>
        <v/>
      </c>
      <c r="AD55" t="str">
        <f t="shared" si="37"/>
        <v/>
      </c>
      <c r="AE55" t="b">
        <f t="shared" si="36"/>
        <v>0</v>
      </c>
      <c r="AF55" s="3">
        <v>1047</v>
      </c>
      <c r="AG55" s="2" t="s">
        <v>46</v>
      </c>
      <c r="AH55" s="2" t="s">
        <v>8</v>
      </c>
      <c r="AI55" s="2" t="s">
        <v>272</v>
      </c>
      <c r="AJ55" s="2">
        <v>13</v>
      </c>
      <c r="AK55" s="2" t="s">
        <v>1808</v>
      </c>
      <c r="AL55" s="2" t="s">
        <v>1807</v>
      </c>
      <c r="AM55" s="2" t="s">
        <v>4</v>
      </c>
      <c r="AN55" s="2" t="s">
        <v>460</v>
      </c>
      <c r="AO55" s="2"/>
      <c r="AP55" s="2"/>
      <c r="AQ55" s="2" t="s">
        <v>2</v>
      </c>
      <c r="AR55" s="2"/>
      <c r="AS55" s="2"/>
      <c r="AT55" s="2"/>
      <c r="AU55" s="2">
        <v>4</v>
      </c>
      <c r="AV55" s="2">
        <v>4</v>
      </c>
      <c r="AW55" s="15" t="s">
        <v>2</v>
      </c>
    </row>
    <row r="56" spans="1:49" x14ac:dyDescent="0.4">
      <c r="A56" t="str">
        <f t="shared" si="26"/>
        <v>|AER|緑|20|8/8|《[[霊気風浴び]]》|</v>
      </c>
      <c r="B56" t="s">
        <v>16</v>
      </c>
      <c r="C56" t="str">
        <f t="shared" si="27"/>
        <v>AER</v>
      </c>
      <c r="D56">
        <f>IF(AG56="","",VLOOKUP(C56,[1]tnpl!$Z$1:$AA$11,2,TRUE))</f>
        <v>7</v>
      </c>
      <c r="E56" t="s">
        <v>16</v>
      </c>
      <c r="F56" t="str">
        <f t="shared" si="28"/>
        <v>緑</v>
      </c>
      <c r="G56">
        <f>IF(AH56="","",VLOOKUP(F56,[1]tnpl!$X$1:$Y$16,2,TRUE))</f>
        <v>5</v>
      </c>
      <c r="H56" t="s">
        <v>16</v>
      </c>
      <c r="I56">
        <f t="shared" si="29"/>
        <v>20</v>
      </c>
      <c r="J56" t="s">
        <v>16</v>
      </c>
      <c r="K56">
        <f t="shared" si="30"/>
        <v>8</v>
      </c>
      <c r="L56">
        <f t="shared" si="31"/>
        <v>8</v>
      </c>
      <c r="M56" t="str">
        <f t="shared" si="32"/>
        <v>8/8</v>
      </c>
      <c r="R56" t="s">
        <v>11</v>
      </c>
      <c r="S56" t="s">
        <v>32</v>
      </c>
      <c r="T56" t="str">
        <f t="shared" si="33"/>
        <v>霊気風浴び</v>
      </c>
      <c r="W56" t="s">
        <v>12</v>
      </c>
      <c r="X56" t="s">
        <v>11</v>
      </c>
      <c r="Y56" s="6"/>
      <c r="Z56" s="11" t="s">
        <v>1801</v>
      </c>
      <c r="AA56" t="str">
        <f t="shared" si="34"/>
        <v>トランプル</v>
      </c>
      <c r="AB56" t="str">
        <f t="shared" si="35"/>
        <v/>
      </c>
      <c r="AD56" t="str">
        <f t="shared" si="37"/>
        <v/>
      </c>
      <c r="AE56" t="b">
        <f t="shared" si="36"/>
        <v>0</v>
      </c>
      <c r="AF56" s="3">
        <v>1061</v>
      </c>
      <c r="AG56" s="2" t="s">
        <v>46</v>
      </c>
      <c r="AH56" s="2" t="s">
        <v>58</v>
      </c>
      <c r="AI56" s="2" t="s">
        <v>280</v>
      </c>
      <c r="AJ56" s="2">
        <v>20</v>
      </c>
      <c r="AK56" s="2" t="s">
        <v>1806</v>
      </c>
      <c r="AL56" s="2" t="s">
        <v>1805</v>
      </c>
      <c r="AM56" s="2" t="s">
        <v>4</v>
      </c>
      <c r="AN56" s="2" t="s">
        <v>1804</v>
      </c>
      <c r="AO56" s="2"/>
      <c r="AP56" s="2"/>
      <c r="AQ56" s="2" t="s">
        <v>1789</v>
      </c>
      <c r="AR56" s="2" t="s">
        <v>1803</v>
      </c>
      <c r="AS56" s="2" t="s">
        <v>1802</v>
      </c>
      <c r="AT56" s="2"/>
      <c r="AU56" s="2">
        <v>8</v>
      </c>
      <c r="AV56" s="2">
        <v>8</v>
      </c>
      <c r="AW56" s="15" t="s">
        <v>1801</v>
      </c>
    </row>
    <row r="57" spans="1:49" x14ac:dyDescent="0.4">
      <c r="A57" t="str">
        <f t="shared" si="26"/>
        <v>|AER|無色|18|4/4|《[[暴走急行]]》|</v>
      </c>
      <c r="B57" t="s">
        <v>16</v>
      </c>
      <c r="C57" t="str">
        <f t="shared" si="27"/>
        <v>AER</v>
      </c>
      <c r="D57">
        <f>IF(AG57="","",VLOOKUP(C57,[1]tnpl!$Z$1:$AA$11,2,TRUE))</f>
        <v>7</v>
      </c>
      <c r="E57" t="s">
        <v>16</v>
      </c>
      <c r="F57" t="str">
        <f t="shared" si="28"/>
        <v>無色</v>
      </c>
      <c r="G57">
        <f>IF(AH57="","",VLOOKUP(F57,[1]tnpl!$X$1:$Y$16,2,TRUE))</f>
        <v>16</v>
      </c>
      <c r="H57" t="s">
        <v>16</v>
      </c>
      <c r="I57">
        <f t="shared" si="29"/>
        <v>18</v>
      </c>
      <c r="J57" t="s">
        <v>16</v>
      </c>
      <c r="K57">
        <f t="shared" si="30"/>
        <v>4</v>
      </c>
      <c r="L57">
        <f t="shared" si="31"/>
        <v>4</v>
      </c>
      <c r="M57" t="str">
        <f t="shared" si="32"/>
        <v>4/4</v>
      </c>
      <c r="R57" t="s">
        <v>11</v>
      </c>
      <c r="S57" t="s">
        <v>32</v>
      </c>
      <c r="T57" t="str">
        <f t="shared" si="33"/>
        <v>暴走急行</v>
      </c>
      <c r="W57" t="s">
        <v>12</v>
      </c>
      <c r="X57" t="s">
        <v>11</v>
      </c>
      <c r="Y57" s="6"/>
      <c r="Z57" s="11" t="s">
        <v>1797</v>
      </c>
      <c r="AA57" t="str">
        <f t="shared" si="34"/>
        <v>トランプル</v>
      </c>
      <c r="AB57" t="str">
        <f t="shared" si="35"/>
        <v/>
      </c>
      <c r="AC57" t="str">
        <f>IF(ISERR(SEARCH("与",Z57,1)),"","与える")</f>
        <v/>
      </c>
      <c r="AD57" t="str">
        <f t="shared" si="37"/>
        <v/>
      </c>
      <c r="AE57" t="b">
        <f t="shared" si="36"/>
        <v>0</v>
      </c>
      <c r="AF57" s="3">
        <v>1071</v>
      </c>
      <c r="AG57" s="2" t="s">
        <v>46</v>
      </c>
      <c r="AH57" s="2" t="s">
        <v>50</v>
      </c>
      <c r="AI57" s="2" t="s">
        <v>272</v>
      </c>
      <c r="AJ57" s="2">
        <v>18</v>
      </c>
      <c r="AK57" s="2" t="s">
        <v>1800</v>
      </c>
      <c r="AL57" s="2" t="s">
        <v>1799</v>
      </c>
      <c r="AM57" s="2" t="s">
        <v>4</v>
      </c>
      <c r="AN57" s="2" t="s">
        <v>378</v>
      </c>
      <c r="AO57" s="2"/>
      <c r="AP57" s="2"/>
      <c r="AQ57" s="2" t="s">
        <v>1789</v>
      </c>
      <c r="AR57" s="2" t="s">
        <v>1798</v>
      </c>
      <c r="AS57" s="2" t="s">
        <v>1189</v>
      </c>
      <c r="AT57" s="2"/>
      <c r="AU57" s="2">
        <v>4</v>
      </c>
      <c r="AV57" s="2">
        <v>4</v>
      </c>
      <c r="AW57" s="15" t="s">
        <v>1797</v>
      </c>
    </row>
    <row r="58" spans="1:49" x14ac:dyDescent="0.4">
      <c r="A58" t="str">
        <f t="shared" si="26"/>
        <v>|KLDP|赤|12|6/5|《[[むら気な巨人]]》|</v>
      </c>
      <c r="B58" t="s">
        <v>16</v>
      </c>
      <c r="C58" t="str">
        <f t="shared" si="27"/>
        <v>KLDP</v>
      </c>
      <c r="D58">
        <f>IF(AG58="","",VLOOKUP(C58,[1]tnpl!$Z$1:$AA$11,2,TRUE))</f>
        <v>8</v>
      </c>
      <c r="E58" t="s">
        <v>16</v>
      </c>
      <c r="F58" t="str">
        <f t="shared" si="28"/>
        <v>赤</v>
      </c>
      <c r="G58">
        <f>IF(AH58="","",VLOOKUP(F58,[1]tnpl!$X$1:$Y$16,2,TRUE))</f>
        <v>4</v>
      </c>
      <c r="H58" t="s">
        <v>16</v>
      </c>
      <c r="I58">
        <f t="shared" si="29"/>
        <v>12</v>
      </c>
      <c r="J58" t="s">
        <v>16</v>
      </c>
      <c r="K58">
        <f t="shared" si="30"/>
        <v>6</v>
      </c>
      <c r="L58">
        <f t="shared" si="31"/>
        <v>5</v>
      </c>
      <c r="M58" t="str">
        <f t="shared" si="32"/>
        <v>6/5</v>
      </c>
      <c r="R58" t="s">
        <v>11</v>
      </c>
      <c r="S58" t="s">
        <v>32</v>
      </c>
      <c r="T58" t="str">
        <f t="shared" si="33"/>
        <v>むら気な巨人</v>
      </c>
      <c r="W58" t="s">
        <v>12</v>
      </c>
      <c r="X58" t="s">
        <v>11</v>
      </c>
      <c r="Y58" s="6"/>
      <c r="Z58" s="11" t="s">
        <v>1232</v>
      </c>
      <c r="AA58" t="str">
        <f t="shared" si="34"/>
        <v>トランプル</v>
      </c>
      <c r="AB58" t="str">
        <f t="shared" si="35"/>
        <v/>
      </c>
      <c r="AC58" t="str">
        <f>IF(ISERR(SEARCH("与",Z58,1)),"","与える")</f>
        <v/>
      </c>
      <c r="AD58" t="str">
        <f t="shared" si="37"/>
        <v/>
      </c>
      <c r="AE58" t="b">
        <f t="shared" si="36"/>
        <v>0</v>
      </c>
      <c r="AF58" s="3">
        <v>1079</v>
      </c>
      <c r="AG58" s="2" t="s">
        <v>173</v>
      </c>
      <c r="AH58" s="2" t="s">
        <v>8</v>
      </c>
      <c r="AI58" s="2" t="s">
        <v>7</v>
      </c>
      <c r="AJ58" s="2">
        <v>12</v>
      </c>
      <c r="AK58" s="2" t="s">
        <v>1234</v>
      </c>
      <c r="AL58" s="2" t="s">
        <v>1233</v>
      </c>
      <c r="AM58" s="2" t="s">
        <v>4</v>
      </c>
      <c r="AN58" s="2" t="s">
        <v>460</v>
      </c>
      <c r="AO58" s="2"/>
      <c r="AP58" s="2"/>
      <c r="AQ58" s="2" t="s">
        <v>1232</v>
      </c>
      <c r="AR58" s="2"/>
      <c r="AS58" s="2"/>
      <c r="AT58" s="2"/>
      <c r="AU58" s="2">
        <v>6</v>
      </c>
      <c r="AV58" s="2">
        <v>5</v>
      </c>
      <c r="AW58" s="15" t="s">
        <v>1232</v>
      </c>
    </row>
    <row r="59" spans="1:49" x14ac:dyDescent="0.4">
      <c r="A59" t="str">
        <f t="shared" si="26"/>
        <v/>
      </c>
      <c r="V59" s="6"/>
      <c r="Y59" s="11"/>
      <c r="Z59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</row>
    <row r="60" spans="1:49" x14ac:dyDescent="0.4">
      <c r="A60" t="str">
        <f t="shared" si="26"/>
        <v>**アモンケットブロック</v>
      </c>
      <c r="B60" t="s">
        <v>374</v>
      </c>
      <c r="Y60" s="11"/>
      <c r="Z60"/>
    </row>
    <row r="61" spans="1:49" x14ac:dyDescent="0.4">
      <c r="A61" t="str">
        <f t="shared" si="26"/>
        <v>|LEFT:50|LEFT:50|LEFT:50|LEFT:50|LEFT:500|c</v>
      </c>
      <c r="B61" t="s">
        <v>16</v>
      </c>
      <c r="C61" t="s">
        <v>28</v>
      </c>
      <c r="E61" t="s">
        <v>16</v>
      </c>
      <c r="F61" t="s">
        <v>28</v>
      </c>
      <c r="H61" t="s">
        <v>16</v>
      </c>
      <c r="I61" t="s">
        <v>28</v>
      </c>
      <c r="J61" t="s">
        <v>16</v>
      </c>
      <c r="M61" t="s">
        <v>28</v>
      </c>
      <c r="R61" t="s">
        <v>11</v>
      </c>
      <c r="T61" t="s">
        <v>26</v>
      </c>
      <c r="X61" t="s">
        <v>11</v>
      </c>
      <c r="Y61" s="11" t="s">
        <v>25</v>
      </c>
      <c r="Z61"/>
    </row>
    <row r="62" spans="1:49" x14ac:dyDescent="0.4">
      <c r="A62" t="str">
        <f t="shared" si="26"/>
        <v>|セット|色|コスト|P/T|カード名|</v>
      </c>
      <c r="B62" t="s">
        <v>16</v>
      </c>
      <c r="C62" t="s">
        <v>24</v>
      </c>
      <c r="E62" t="s">
        <v>16</v>
      </c>
      <c r="F62" t="s">
        <v>23</v>
      </c>
      <c r="H62" t="s">
        <v>16</v>
      </c>
      <c r="I62" t="s">
        <v>22</v>
      </c>
      <c r="J62" t="s">
        <v>16</v>
      </c>
      <c r="K62" t="s">
        <v>21</v>
      </c>
      <c r="L62" t="s">
        <v>20</v>
      </c>
      <c r="M62" t="str">
        <f>K62&amp;"/"&amp;L62</f>
        <v>P/T</v>
      </c>
      <c r="R62" t="s">
        <v>11</v>
      </c>
      <c r="T62" t="s">
        <v>18</v>
      </c>
      <c r="X62" t="s">
        <v>11</v>
      </c>
      <c r="Y62" s="11"/>
      <c r="Z62"/>
      <c r="AB62" t="b">
        <f>OR(Z62="与える",AA62="得る")</f>
        <v>0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9" x14ac:dyDescent="0.4">
      <c r="A63" t="str">
        <f t="shared" si="26"/>
        <v>|AKH|赤|5|2/1|《[[ネフ一門の鉄球戦士]]》|</v>
      </c>
      <c r="B63" t="s">
        <v>16</v>
      </c>
      <c r="C63" t="str">
        <f>AG63</f>
        <v>AKH</v>
      </c>
      <c r="D63">
        <f>IF(AG63="","",VLOOKUP(C63,[1]tnpl!$Z$1:$AA$11,2,TRUE))</f>
        <v>10</v>
      </c>
      <c r="E63" t="s">
        <v>16</v>
      </c>
      <c r="F63" t="str">
        <f>AH63</f>
        <v>赤</v>
      </c>
      <c r="G63">
        <f>IF(AH63="","",VLOOKUP(F63,[1]tnpl!$X$1:$Y$16,2,TRUE))</f>
        <v>4</v>
      </c>
      <c r="H63" t="s">
        <v>16</v>
      </c>
      <c r="I63">
        <f>AJ63</f>
        <v>5</v>
      </c>
      <c r="J63" t="s">
        <v>16</v>
      </c>
      <c r="K63">
        <f>AU63</f>
        <v>2</v>
      </c>
      <c r="L63">
        <f>AV63</f>
        <v>1</v>
      </c>
      <c r="M63" t="str">
        <f>IF(AM63="クリーチャー",K63&amp;"/"&amp;L63,"")</f>
        <v>2/1</v>
      </c>
      <c r="R63" t="s">
        <v>11</v>
      </c>
      <c r="S63" t="s">
        <v>32</v>
      </c>
      <c r="T63" t="str">
        <f>AK63</f>
        <v>ネフ一門の鉄球戦士</v>
      </c>
      <c r="W63" t="s">
        <v>12</v>
      </c>
      <c r="X63" t="s">
        <v>11</v>
      </c>
      <c r="Y63" s="6"/>
      <c r="Z63" s="11" t="s">
        <v>1793</v>
      </c>
      <c r="AA63" t="str">
        <f>IF(SEARCH(LEFT($C$3,2),Z63,1)&lt;10,$C$3,"")</f>
        <v>トランプル</v>
      </c>
      <c r="AB63" t="str">
        <f>IF(ISERR(SEARCH("召",Z63,1)),"","召喚")</f>
        <v/>
      </c>
      <c r="AC63" t="str">
        <f>IF(ISERR(SEARCH("与",Z63,1)),"","与える")</f>
        <v/>
      </c>
      <c r="AD63" t="str">
        <f>IF(ISERR(SEARCH("得",Z63,1)),"","得る")</f>
        <v/>
      </c>
      <c r="AE63" t="b">
        <f>OR(AC63="与える",AD63="得る")</f>
        <v>0</v>
      </c>
      <c r="AF63" s="3">
        <v>1180</v>
      </c>
      <c r="AG63" s="2" t="s">
        <v>34</v>
      </c>
      <c r="AH63" s="2" t="s">
        <v>8</v>
      </c>
      <c r="AI63" s="2" t="s">
        <v>276</v>
      </c>
      <c r="AJ63" s="2">
        <v>5</v>
      </c>
      <c r="AK63" s="2" t="s">
        <v>1796</v>
      </c>
      <c r="AL63" s="2" t="s">
        <v>1795</v>
      </c>
      <c r="AM63" s="2" t="s">
        <v>4</v>
      </c>
      <c r="AN63" s="2" t="s">
        <v>371</v>
      </c>
      <c r="AO63" s="2" t="s">
        <v>324</v>
      </c>
      <c r="AP63" s="2"/>
      <c r="AQ63" s="2" t="s">
        <v>1789</v>
      </c>
      <c r="AR63" s="2" t="s">
        <v>1794</v>
      </c>
      <c r="AS63" s="2"/>
      <c r="AT63" s="2"/>
      <c r="AU63" s="2">
        <v>2</v>
      </c>
      <c r="AV63" s="2">
        <v>1</v>
      </c>
      <c r="AW63" s="15" t="s">
        <v>1793</v>
      </c>
    </row>
    <row r="64" spans="1:49" x14ac:dyDescent="0.4">
      <c r="A64" t="str">
        <f t="shared" si="26"/>
        <v>|AKH|緑|20|8/8|《[[名誉あるハイドラ]]》|</v>
      </c>
      <c r="B64" t="s">
        <v>16</v>
      </c>
      <c r="C64" t="str">
        <f>AG64</f>
        <v>AKH</v>
      </c>
      <c r="D64">
        <f>IF(AG64="","",VLOOKUP(C64,[1]tnpl!$Z$1:$AA$11,2,TRUE))</f>
        <v>10</v>
      </c>
      <c r="E64" t="s">
        <v>16</v>
      </c>
      <c r="F64" t="str">
        <f>AH64</f>
        <v>緑</v>
      </c>
      <c r="G64">
        <f>IF(AH64="","",VLOOKUP(F64,[1]tnpl!$X$1:$Y$16,2,TRUE))</f>
        <v>5</v>
      </c>
      <c r="H64" t="s">
        <v>16</v>
      </c>
      <c r="I64">
        <f>AJ64</f>
        <v>20</v>
      </c>
      <c r="J64" t="s">
        <v>16</v>
      </c>
      <c r="K64">
        <f>AU64</f>
        <v>8</v>
      </c>
      <c r="L64">
        <f>AV64</f>
        <v>8</v>
      </c>
      <c r="M64" t="str">
        <f>IF(AM64="クリーチャー",K64&amp;"/"&amp;L64,"")</f>
        <v>8/8</v>
      </c>
      <c r="R64" t="s">
        <v>11</v>
      </c>
      <c r="S64" t="s">
        <v>32</v>
      </c>
      <c r="T64" t="str">
        <f>AK64</f>
        <v>名誉あるハイドラ</v>
      </c>
      <c r="W64" t="s">
        <v>12</v>
      </c>
      <c r="X64" t="s">
        <v>11</v>
      </c>
      <c r="Y64" s="6"/>
      <c r="Z64" s="11" t="s">
        <v>1788</v>
      </c>
      <c r="AA64" t="str">
        <f>IF(SEARCH(LEFT($C$3,2),Z64,1)&lt;10,$C$3,"")</f>
        <v>トランプル</v>
      </c>
      <c r="AB64" t="str">
        <f>IF(ISERR(SEARCH("召",Z64,1)),"","召喚")</f>
        <v/>
      </c>
      <c r="AC64" t="str">
        <f>IF(ISERR(SEARCH("与",Z64,1)),"","与える")</f>
        <v/>
      </c>
      <c r="AD64" t="str">
        <f>IF(ISERR(SEARCH("得",Z64,1)),"","得る")</f>
        <v/>
      </c>
      <c r="AE64" t="b">
        <f>OR(AC64="与える",AD64="得る")</f>
        <v>0</v>
      </c>
      <c r="AF64" s="3">
        <v>1217</v>
      </c>
      <c r="AG64" s="2" t="s">
        <v>34</v>
      </c>
      <c r="AH64" s="2" t="s">
        <v>58</v>
      </c>
      <c r="AI64" s="2" t="s">
        <v>7</v>
      </c>
      <c r="AJ64" s="2">
        <v>20</v>
      </c>
      <c r="AK64" s="2" t="s">
        <v>1792</v>
      </c>
      <c r="AL64" s="2" t="s">
        <v>1791</v>
      </c>
      <c r="AM64" s="2" t="s">
        <v>4</v>
      </c>
      <c r="AN64" s="2" t="s">
        <v>1790</v>
      </c>
      <c r="AO64" s="2"/>
      <c r="AP64" s="2"/>
      <c r="AQ64" s="2" t="s">
        <v>1789</v>
      </c>
      <c r="AR64" s="2" t="s">
        <v>369</v>
      </c>
      <c r="AS64" s="2"/>
      <c r="AT64" s="2"/>
      <c r="AU64" s="2">
        <v>8</v>
      </c>
      <c r="AV64" s="2">
        <v>8</v>
      </c>
      <c r="AW64" s="15" t="s">
        <v>1788</v>
      </c>
    </row>
    <row r="65" spans="1:49" x14ac:dyDescent="0.4">
      <c r="A65" t="str">
        <f t="shared" si="26"/>
        <v/>
      </c>
      <c r="Y65" s="6"/>
      <c r="Z65"/>
    </row>
    <row r="66" spans="1:49" x14ac:dyDescent="0.4">
      <c r="A66" t="str">
        <f t="shared" si="26"/>
        <v>*能力によってトランプルを得るまたは与えるクリーチャー</v>
      </c>
      <c r="B66" t="s">
        <v>1787</v>
      </c>
      <c r="F66" t="str">
        <f>$C$4</f>
        <v>トランプル</v>
      </c>
      <c r="M66" t="s">
        <v>1786</v>
      </c>
      <c r="Y66" s="6"/>
      <c r="Z66"/>
    </row>
    <row r="67" spans="1:49" x14ac:dyDescent="0.4">
      <c r="A67" t="str">
        <f t="shared" si="26"/>
        <v>|LEFT:50|LEFT:50|LEFT:50|LEFT:50|LEFT:250|LEFT:250|c</v>
      </c>
      <c r="B67" t="s">
        <v>11</v>
      </c>
      <c r="C67" t="s">
        <v>28</v>
      </c>
      <c r="E67" t="s">
        <v>11</v>
      </c>
      <c r="F67" t="s">
        <v>28</v>
      </c>
      <c r="H67" t="s">
        <v>11</v>
      </c>
      <c r="I67" t="s">
        <v>28</v>
      </c>
      <c r="J67" t="s">
        <v>11</v>
      </c>
      <c r="M67" t="s">
        <v>28</v>
      </c>
      <c r="N67" t="s">
        <v>11</v>
      </c>
      <c r="O67" t="s">
        <v>194</v>
      </c>
      <c r="R67" t="s">
        <v>11</v>
      </c>
      <c r="T67" t="s">
        <v>194</v>
      </c>
      <c r="X67" t="s">
        <v>11</v>
      </c>
      <c r="Y67" s="6" t="s">
        <v>25</v>
      </c>
      <c r="Z67"/>
    </row>
    <row r="68" spans="1:49" x14ac:dyDescent="0.4">
      <c r="A68" t="str">
        <f t="shared" si="26"/>
        <v>|セット|色|コスト|P/T|能力|カード名|</v>
      </c>
      <c r="B68" t="s">
        <v>11</v>
      </c>
      <c r="C68" t="s">
        <v>1722</v>
      </c>
      <c r="E68" t="s">
        <v>11</v>
      </c>
      <c r="F68" t="s">
        <v>23</v>
      </c>
      <c r="H68" t="s">
        <v>11</v>
      </c>
      <c r="I68" t="s">
        <v>22</v>
      </c>
      <c r="J68" t="s">
        <v>11</v>
      </c>
      <c r="K68" t="s">
        <v>1721</v>
      </c>
      <c r="L68" t="s">
        <v>1720</v>
      </c>
      <c r="M68" t="s">
        <v>1785</v>
      </c>
      <c r="N68" t="s">
        <v>11</v>
      </c>
      <c r="O68" t="s">
        <v>19</v>
      </c>
      <c r="R68" t="s">
        <v>11</v>
      </c>
      <c r="T68" t="s">
        <v>18</v>
      </c>
      <c r="X68" t="s">
        <v>11</v>
      </c>
      <c r="Y68" s="6"/>
      <c r="Z68"/>
    </row>
    <row r="69" spans="1:49" x14ac:dyDescent="0.4">
      <c r="A69" t="str">
        <f t="shared" si="26"/>
        <v>|ORI|緑|11|5/3|ブロックされたクリーチャー&amp;br;ブロックされた時：ターン終了時まで|《[[ソンバーワルドの頭目]]》|</v>
      </c>
      <c r="B69" t="s">
        <v>16</v>
      </c>
      <c r="C69" t="s">
        <v>152</v>
      </c>
      <c r="D69">
        <v>1</v>
      </c>
      <c r="E69" t="s">
        <v>16</v>
      </c>
      <c r="F69" t="s">
        <v>58</v>
      </c>
      <c r="G69">
        <v>5</v>
      </c>
      <c r="H69" t="s">
        <v>16</v>
      </c>
      <c r="I69">
        <v>11</v>
      </c>
      <c r="J69" t="s">
        <v>16</v>
      </c>
      <c r="K69">
        <v>5</v>
      </c>
      <c r="L69">
        <v>3</v>
      </c>
      <c r="M69" t="s">
        <v>1784</v>
      </c>
      <c r="N69" t="s">
        <v>11</v>
      </c>
      <c r="O69" t="s">
        <v>1783</v>
      </c>
      <c r="P69" t="s">
        <v>201</v>
      </c>
      <c r="Q69" t="s">
        <v>1669</v>
      </c>
      <c r="R69" t="s">
        <v>11</v>
      </c>
      <c r="S69" t="s">
        <v>32</v>
      </c>
      <c r="T69" t="s">
        <v>1782</v>
      </c>
      <c r="W69" t="s">
        <v>12</v>
      </c>
      <c r="X69" t="s">
        <v>11</v>
      </c>
      <c r="Y69" s="6"/>
      <c r="Z69" s="17" t="s">
        <v>1780</v>
      </c>
      <c r="AA69" t="s">
        <v>483</v>
      </c>
      <c r="AB69" t="s">
        <v>483</v>
      </c>
      <c r="AC69" t="s">
        <v>483</v>
      </c>
      <c r="AD69" t="s">
        <v>598</v>
      </c>
      <c r="AE69" t="b">
        <v>1</v>
      </c>
      <c r="AF69" s="3">
        <v>181</v>
      </c>
      <c r="AG69" s="2" t="s">
        <v>152</v>
      </c>
      <c r="AH69" s="2" t="s">
        <v>58</v>
      </c>
      <c r="AI69" s="2" t="s">
        <v>272</v>
      </c>
      <c r="AJ69" s="2">
        <v>11</v>
      </c>
      <c r="AK69" s="2" t="s">
        <v>1782</v>
      </c>
      <c r="AL69" s="2" t="s">
        <v>1781</v>
      </c>
      <c r="AM69" s="2" t="s">
        <v>4</v>
      </c>
      <c r="AN69" s="2"/>
      <c r="AO69" s="2">
        <v>5</v>
      </c>
      <c r="AP69" s="2">
        <v>3</v>
      </c>
      <c r="AQ69" s="15" t="s">
        <v>1780</v>
      </c>
    </row>
    <row r="70" spans="1:49" x14ac:dyDescent="0.4">
      <c r="A70" t="str">
        <f t="shared" si="26"/>
        <v>|BFZ|赤|8|2/1|各クリーチャー&amp;br;結集：ターン終了時まで|《[[オンドゥの勇者]]》|</v>
      </c>
      <c r="B70" t="s">
        <v>16</v>
      </c>
      <c r="C70" t="s">
        <v>123</v>
      </c>
      <c r="D70">
        <v>2</v>
      </c>
      <c r="E70" t="s">
        <v>16</v>
      </c>
      <c r="F70" t="s">
        <v>8</v>
      </c>
      <c r="G70">
        <v>4</v>
      </c>
      <c r="H70" t="s">
        <v>16</v>
      </c>
      <c r="I70">
        <v>8</v>
      </c>
      <c r="J70" t="s">
        <v>16</v>
      </c>
      <c r="K70">
        <v>2</v>
      </c>
      <c r="L70">
        <v>1</v>
      </c>
      <c r="M70" t="s">
        <v>1779</v>
      </c>
      <c r="N70" t="s">
        <v>11</v>
      </c>
      <c r="O70" t="s">
        <v>318</v>
      </c>
      <c r="P70" t="s">
        <v>201</v>
      </c>
      <c r="Q70" t="s">
        <v>1340</v>
      </c>
      <c r="R70" t="s">
        <v>11</v>
      </c>
      <c r="S70" t="s">
        <v>32</v>
      </c>
      <c r="T70" t="s">
        <v>136</v>
      </c>
      <c r="W70" t="s">
        <v>12</v>
      </c>
      <c r="X70" t="s">
        <v>11</v>
      </c>
      <c r="Y70" s="6"/>
      <c r="Z70" s="17" t="s">
        <v>135</v>
      </c>
      <c r="AA70" t="s">
        <v>483</v>
      </c>
      <c r="AB70" t="s">
        <v>483</v>
      </c>
      <c r="AC70" t="s">
        <v>483</v>
      </c>
      <c r="AD70" t="s">
        <v>598</v>
      </c>
      <c r="AE70" t="b">
        <v>1</v>
      </c>
      <c r="AF70" s="3">
        <v>359</v>
      </c>
      <c r="AG70" s="2" t="s">
        <v>123</v>
      </c>
      <c r="AH70" s="2" t="s">
        <v>8</v>
      </c>
      <c r="AI70" s="2" t="s">
        <v>276</v>
      </c>
      <c r="AJ70" s="2">
        <v>8</v>
      </c>
      <c r="AK70" s="2" t="s">
        <v>136</v>
      </c>
      <c r="AL70" s="2" t="s">
        <v>1778</v>
      </c>
      <c r="AM70" s="2" t="s">
        <v>4</v>
      </c>
      <c r="AN70" s="2"/>
      <c r="AO70" s="2">
        <v>2</v>
      </c>
      <c r="AP70" s="2">
        <v>1</v>
      </c>
      <c r="AQ70" s="15" t="s">
        <v>135</v>
      </c>
    </row>
    <row r="71" spans="1:49" x14ac:dyDescent="0.4">
      <c r="A71" t="str">
        <f t="shared" ref="A71:A102" si="38">B71&amp;C71&amp;E71&amp;F71&amp;H71&amp;I71&amp;J71&amp;M71&amp;N71&amp;O71&amp;P71&amp;Q71&amp;R71&amp;S71&amp;T71&amp;U71&amp;V71&amp;W71&amp;X71&amp;Y71</f>
        <v>|BFZ|緑|11|2/2|自身のみ&amp;br;起動：ターン終了時まで|《[[オラン＝リーフの発動者]]》|</v>
      </c>
      <c r="B71" t="s">
        <v>16</v>
      </c>
      <c r="C71" t="s">
        <v>123</v>
      </c>
      <c r="D71">
        <v>2</v>
      </c>
      <c r="E71" t="s">
        <v>16</v>
      </c>
      <c r="F71" t="s">
        <v>58</v>
      </c>
      <c r="G71">
        <v>5</v>
      </c>
      <c r="H71" t="s">
        <v>16</v>
      </c>
      <c r="I71">
        <v>11</v>
      </c>
      <c r="J71" t="s">
        <v>16</v>
      </c>
      <c r="K71">
        <v>2</v>
      </c>
      <c r="L71">
        <v>2</v>
      </c>
      <c r="M71" t="s">
        <v>1765</v>
      </c>
      <c r="N71" t="s">
        <v>11</v>
      </c>
      <c r="O71" t="s">
        <v>1320</v>
      </c>
      <c r="P71" t="s">
        <v>201</v>
      </c>
      <c r="Q71" t="s">
        <v>1213</v>
      </c>
      <c r="R71" t="s">
        <v>11</v>
      </c>
      <c r="S71" t="s">
        <v>32</v>
      </c>
      <c r="T71" t="s">
        <v>1777</v>
      </c>
      <c r="W71" t="s">
        <v>12</v>
      </c>
      <c r="X71" t="s">
        <v>11</v>
      </c>
      <c r="Y71" s="6"/>
      <c r="Z71" s="17" t="s">
        <v>1775</v>
      </c>
      <c r="AA71" t="s">
        <v>483</v>
      </c>
      <c r="AB71" t="s">
        <v>483</v>
      </c>
      <c r="AC71" t="s">
        <v>483</v>
      </c>
      <c r="AD71" t="s">
        <v>598</v>
      </c>
      <c r="AE71" t="b">
        <v>1</v>
      </c>
      <c r="AF71" s="3">
        <v>395</v>
      </c>
      <c r="AG71" s="2" t="s">
        <v>123</v>
      </c>
      <c r="AH71" s="2" t="s">
        <v>58</v>
      </c>
      <c r="AI71" s="2" t="s">
        <v>276</v>
      </c>
      <c r="AJ71" s="2">
        <v>11</v>
      </c>
      <c r="AK71" s="2" t="s">
        <v>1777</v>
      </c>
      <c r="AL71" s="2" t="s">
        <v>1776</v>
      </c>
      <c r="AM71" s="2" t="s">
        <v>4</v>
      </c>
      <c r="AN71" s="2"/>
      <c r="AO71" s="2">
        <v>2</v>
      </c>
      <c r="AP71" s="2">
        <v>2</v>
      </c>
      <c r="AQ71" s="15" t="s">
        <v>1775</v>
      </c>
    </row>
    <row r="72" spans="1:49" x14ac:dyDescent="0.4">
      <c r="A72" t="str">
        <f t="shared" si="38"/>
        <v>|BFZ|緑白|15|1/1|自身のみ&amp;br;攻撃時同盟者が1体なら：ターン終了時まで|《[[古参の戦導者]]》|</v>
      </c>
      <c r="B72" t="s">
        <v>16</v>
      </c>
      <c r="C72" t="s">
        <v>123</v>
      </c>
      <c r="D72">
        <v>2</v>
      </c>
      <c r="E72" t="s">
        <v>16</v>
      </c>
      <c r="F72" t="s">
        <v>159</v>
      </c>
      <c r="G72">
        <v>10</v>
      </c>
      <c r="H72" t="s">
        <v>16</v>
      </c>
      <c r="I72">
        <v>15</v>
      </c>
      <c r="J72" t="s">
        <v>16</v>
      </c>
      <c r="K72">
        <v>1</v>
      </c>
      <c r="L72">
        <v>1</v>
      </c>
      <c r="M72" t="s">
        <v>358</v>
      </c>
      <c r="N72" t="s">
        <v>11</v>
      </c>
      <c r="O72" t="s">
        <v>1320</v>
      </c>
      <c r="P72" t="s">
        <v>317</v>
      </c>
      <c r="Q72" t="s">
        <v>1774</v>
      </c>
      <c r="R72" t="s">
        <v>11</v>
      </c>
      <c r="S72" t="s">
        <v>32</v>
      </c>
      <c r="T72" t="s">
        <v>356</v>
      </c>
      <c r="W72" t="s">
        <v>12</v>
      </c>
      <c r="X72" t="s">
        <v>11</v>
      </c>
      <c r="Y72" s="6"/>
      <c r="Z72" s="17" t="s">
        <v>355</v>
      </c>
      <c r="AA72" t="s">
        <v>483</v>
      </c>
      <c r="AB72" t="s">
        <v>483</v>
      </c>
      <c r="AC72" t="s">
        <v>483</v>
      </c>
      <c r="AD72" t="s">
        <v>598</v>
      </c>
      <c r="AE72" t="b">
        <v>1</v>
      </c>
      <c r="AF72" s="3">
        <v>439</v>
      </c>
      <c r="AG72" s="2" t="s">
        <v>123</v>
      </c>
      <c r="AH72" s="2" t="s">
        <v>159</v>
      </c>
      <c r="AI72" s="2" t="s">
        <v>7</v>
      </c>
      <c r="AJ72" s="2">
        <v>15</v>
      </c>
      <c r="AK72" s="2" t="s">
        <v>356</v>
      </c>
      <c r="AL72" s="2" t="s">
        <v>1657</v>
      </c>
      <c r="AM72" s="2" t="s">
        <v>4</v>
      </c>
      <c r="AN72" s="2"/>
      <c r="AO72" s="2">
        <v>1</v>
      </c>
      <c r="AP72" s="2">
        <v>1</v>
      </c>
      <c r="AQ72" s="15" t="s">
        <v>355</v>
      </c>
    </row>
    <row r="73" spans="1:49" x14ac:dyDescent="0.4">
      <c r="A73" t="str">
        <f t="shared" si="38"/>
        <v>|OGW|赤緑|10|4/4|自身のみ&amp;br;起動：ターン終了時まで|《[[執拗な狩人]]》|</v>
      </c>
      <c r="B73" t="s">
        <v>16</v>
      </c>
      <c r="C73" t="s">
        <v>119</v>
      </c>
      <c r="D73">
        <v>3</v>
      </c>
      <c r="E73" t="s">
        <v>16</v>
      </c>
      <c r="F73" t="s">
        <v>170</v>
      </c>
      <c r="G73">
        <v>9</v>
      </c>
      <c r="H73" t="s">
        <v>16</v>
      </c>
      <c r="I73">
        <v>10</v>
      </c>
      <c r="J73" t="s">
        <v>16</v>
      </c>
      <c r="K73">
        <v>4</v>
      </c>
      <c r="L73">
        <v>4</v>
      </c>
      <c r="M73" t="s">
        <v>334</v>
      </c>
      <c r="N73" t="s">
        <v>11</v>
      </c>
      <c r="O73" t="s">
        <v>1320</v>
      </c>
      <c r="P73" t="s">
        <v>201</v>
      </c>
      <c r="Q73" t="s">
        <v>1213</v>
      </c>
      <c r="R73" t="s">
        <v>11</v>
      </c>
      <c r="S73" t="s">
        <v>32</v>
      </c>
      <c r="T73" t="s">
        <v>1477</v>
      </c>
      <c r="W73" t="s">
        <v>12</v>
      </c>
      <c r="X73" t="s">
        <v>11</v>
      </c>
      <c r="Y73" s="6"/>
      <c r="Z73" s="17" t="s">
        <v>1475</v>
      </c>
      <c r="AA73" t="s">
        <v>483</v>
      </c>
      <c r="AB73" t="s">
        <v>483</v>
      </c>
      <c r="AC73" t="s">
        <v>483</v>
      </c>
      <c r="AD73" t="s">
        <v>598</v>
      </c>
      <c r="AE73" t="b">
        <v>1</v>
      </c>
      <c r="AF73" s="3">
        <v>522</v>
      </c>
      <c r="AG73" s="2" t="s">
        <v>119</v>
      </c>
      <c r="AH73" s="2" t="s">
        <v>170</v>
      </c>
      <c r="AI73" s="2" t="s">
        <v>272</v>
      </c>
      <c r="AJ73" s="2">
        <v>10</v>
      </c>
      <c r="AK73" s="2" t="s">
        <v>1477</v>
      </c>
      <c r="AL73" s="2" t="s">
        <v>1476</v>
      </c>
      <c r="AM73" s="2" t="s">
        <v>4</v>
      </c>
      <c r="AN73" s="2"/>
      <c r="AO73" s="2">
        <v>4</v>
      </c>
      <c r="AP73" s="2">
        <v>4</v>
      </c>
      <c r="AQ73" s="15" t="s">
        <v>1475</v>
      </c>
    </row>
    <row r="74" spans="1:49" x14ac:dyDescent="0.4">
      <c r="A74" t="str">
        <f t="shared" si="38"/>
        <v>|OGW|赤緑|14|6/6|他の各クリーチャー&amp;br;起動：ターン終了時まで|《[[野生生まれのミーナとデーン]]》|</v>
      </c>
      <c r="B74" t="s">
        <v>16</v>
      </c>
      <c r="C74" t="s">
        <v>119</v>
      </c>
      <c r="D74">
        <v>3</v>
      </c>
      <c r="E74" t="s">
        <v>16</v>
      </c>
      <c r="F74" t="s">
        <v>170</v>
      </c>
      <c r="G74">
        <v>9</v>
      </c>
      <c r="H74" t="s">
        <v>16</v>
      </c>
      <c r="I74">
        <v>14</v>
      </c>
      <c r="J74" t="s">
        <v>16</v>
      </c>
      <c r="K74">
        <v>6</v>
      </c>
      <c r="L74">
        <v>6</v>
      </c>
      <c r="M74" t="s">
        <v>339</v>
      </c>
      <c r="N74" t="s">
        <v>11</v>
      </c>
      <c r="O74" t="s">
        <v>1474</v>
      </c>
      <c r="P74" t="s">
        <v>201</v>
      </c>
      <c r="Q74" t="s">
        <v>1213</v>
      </c>
      <c r="R74" t="s">
        <v>11</v>
      </c>
      <c r="S74" t="s">
        <v>32</v>
      </c>
      <c r="T74" t="s">
        <v>1473</v>
      </c>
      <c r="W74" t="s">
        <v>12</v>
      </c>
      <c r="X74" t="s">
        <v>11</v>
      </c>
      <c r="Y74" s="6"/>
      <c r="Z74" s="17" t="s">
        <v>1469</v>
      </c>
      <c r="AA74" t="s">
        <v>483</v>
      </c>
      <c r="AB74" t="s">
        <v>483</v>
      </c>
      <c r="AC74" t="s">
        <v>483</v>
      </c>
      <c r="AD74" t="s">
        <v>598</v>
      </c>
      <c r="AE74" t="b">
        <v>1</v>
      </c>
      <c r="AF74" s="3">
        <v>526</v>
      </c>
      <c r="AG74" s="2" t="s">
        <v>119</v>
      </c>
      <c r="AH74" s="2" t="s">
        <v>170</v>
      </c>
      <c r="AI74" s="2" t="s">
        <v>7</v>
      </c>
      <c r="AJ74" s="2">
        <v>14</v>
      </c>
      <c r="AK74" s="2" t="s">
        <v>1473</v>
      </c>
      <c r="AL74" s="2" t="s">
        <v>1472</v>
      </c>
      <c r="AM74" s="2" t="s">
        <v>4</v>
      </c>
      <c r="AN74" s="2"/>
      <c r="AO74" s="2">
        <v>6</v>
      </c>
      <c r="AP74" s="2">
        <v>6</v>
      </c>
      <c r="AQ74" s="15" t="s">
        <v>1469</v>
      </c>
    </row>
    <row r="75" spans="1:49" x14ac:dyDescent="0.4">
      <c r="A75" t="str">
        <f t="shared" si="38"/>
        <v>|SOI|白|24|8/8|各クリーチャー&amp;br;自ターン攻撃時：ターン終了時まで|《[[月皇の司令官、オドリック]]》|</v>
      </c>
      <c r="B75" t="s">
        <v>16</v>
      </c>
      <c r="C75" t="s">
        <v>87</v>
      </c>
      <c r="D75">
        <v>4</v>
      </c>
      <c r="E75" t="s">
        <v>16</v>
      </c>
      <c r="F75" t="s">
        <v>37</v>
      </c>
      <c r="G75">
        <v>1</v>
      </c>
      <c r="H75" t="s">
        <v>16</v>
      </c>
      <c r="I75">
        <v>24</v>
      </c>
      <c r="J75" t="s">
        <v>16</v>
      </c>
      <c r="K75">
        <v>8</v>
      </c>
      <c r="L75">
        <v>8</v>
      </c>
      <c r="M75" t="s">
        <v>1773</v>
      </c>
      <c r="N75" t="s">
        <v>11</v>
      </c>
      <c r="O75" t="s">
        <v>318</v>
      </c>
      <c r="P75" t="s">
        <v>201</v>
      </c>
      <c r="Q75" t="s">
        <v>1772</v>
      </c>
      <c r="R75" t="s">
        <v>11</v>
      </c>
      <c r="S75" t="s">
        <v>32</v>
      </c>
      <c r="T75" t="s">
        <v>214</v>
      </c>
      <c r="W75" t="s">
        <v>12</v>
      </c>
      <c r="X75" t="s">
        <v>11</v>
      </c>
      <c r="Y75" s="6"/>
      <c r="Z75" s="17" t="s">
        <v>213</v>
      </c>
      <c r="AA75" t="s">
        <v>483</v>
      </c>
      <c r="AB75" t="s">
        <v>483</v>
      </c>
      <c r="AC75" t="s">
        <v>483</v>
      </c>
      <c r="AD75" t="s">
        <v>598</v>
      </c>
      <c r="AE75" t="b">
        <v>1</v>
      </c>
      <c r="AF75" s="3">
        <v>574</v>
      </c>
      <c r="AG75" s="2" t="s">
        <v>87</v>
      </c>
      <c r="AH75" s="2" t="s">
        <v>37</v>
      </c>
      <c r="AI75" s="2" t="s">
        <v>280</v>
      </c>
      <c r="AJ75" s="2">
        <v>24</v>
      </c>
      <c r="AK75" s="2" t="s">
        <v>214</v>
      </c>
      <c r="AL75" s="2" t="s">
        <v>665</v>
      </c>
      <c r="AM75" s="2" t="s">
        <v>4</v>
      </c>
      <c r="AN75" s="2"/>
      <c r="AO75" s="2">
        <v>8</v>
      </c>
      <c r="AP75" s="2">
        <v>8</v>
      </c>
      <c r="AQ75" s="15" t="s">
        <v>213</v>
      </c>
    </row>
    <row r="76" spans="1:49" x14ac:dyDescent="0.4">
      <c r="A76" t="str">
        <f t="shared" si="38"/>
        <v>|SOI|赤|1|5/5|各クリーチャー&amp;br;自ターン開始時：ターン終了時まで|《[[首折り&gt;首折れ道の乗り手]]》|</v>
      </c>
      <c r="B76" t="s">
        <v>16</v>
      </c>
      <c r="C76" t="s">
        <v>87</v>
      </c>
      <c r="D76">
        <v>4</v>
      </c>
      <c r="E76" t="s">
        <v>16</v>
      </c>
      <c r="F76" t="s">
        <v>8</v>
      </c>
      <c r="G76">
        <v>4</v>
      </c>
      <c r="H76" t="s">
        <v>16</v>
      </c>
      <c r="I76">
        <v>1</v>
      </c>
      <c r="J76" t="s">
        <v>16</v>
      </c>
      <c r="K76">
        <v>5</v>
      </c>
      <c r="L76">
        <v>5</v>
      </c>
      <c r="M76" t="s">
        <v>1771</v>
      </c>
      <c r="N76" t="s">
        <v>11</v>
      </c>
      <c r="O76" t="s">
        <v>318</v>
      </c>
      <c r="P76" t="s">
        <v>201</v>
      </c>
      <c r="Q76" t="s">
        <v>1460</v>
      </c>
      <c r="R76" t="s">
        <v>11</v>
      </c>
      <c r="S76" t="s">
        <v>32</v>
      </c>
      <c r="T76" t="s">
        <v>1459</v>
      </c>
      <c r="U76" t="s">
        <v>1770</v>
      </c>
      <c r="V76" t="s">
        <v>1769</v>
      </c>
      <c r="W76" t="s">
        <v>12</v>
      </c>
      <c r="X76" t="s">
        <v>11</v>
      </c>
      <c r="Y76" s="6"/>
      <c r="Z76" s="17" t="s">
        <v>1456</v>
      </c>
      <c r="AA76" t="s">
        <v>483</v>
      </c>
      <c r="AB76" t="s">
        <v>483</v>
      </c>
      <c r="AC76" t="s">
        <v>483</v>
      </c>
      <c r="AD76" t="s">
        <v>598</v>
      </c>
      <c r="AE76" t="b">
        <v>1</v>
      </c>
      <c r="AF76" s="3">
        <v>658</v>
      </c>
      <c r="AG76" s="2" t="s">
        <v>87</v>
      </c>
      <c r="AH76" s="2" t="s">
        <v>8</v>
      </c>
      <c r="AI76" s="2" t="s">
        <v>272</v>
      </c>
      <c r="AJ76" s="2">
        <v>1</v>
      </c>
      <c r="AK76" s="2" t="s">
        <v>1459</v>
      </c>
      <c r="AL76" s="2" t="s">
        <v>1458</v>
      </c>
      <c r="AM76" s="2" t="s">
        <v>4</v>
      </c>
      <c r="AN76" s="2"/>
      <c r="AO76" s="2">
        <v>5</v>
      </c>
      <c r="AP76" s="2">
        <v>5</v>
      </c>
      <c r="AQ76" s="15" t="s">
        <v>1456</v>
      </c>
    </row>
    <row r="77" spans="1:49" x14ac:dyDescent="0.4">
      <c r="A77" t="str">
        <f t="shared" si="38"/>
        <v>|EMN|無色|21|8/8|各クリーチャー&amp;br;CIP：永続|《[[州民を滅ぼすもの]]》|</v>
      </c>
      <c r="B77" t="s">
        <v>16</v>
      </c>
      <c r="C77" t="str">
        <f>AG77</f>
        <v>EMN</v>
      </c>
      <c r="D77">
        <f>IF(AG77="","",VLOOKUP(C77,[1]tnpl!$Z$1:$AA$11,2,TRUE))</f>
        <v>5</v>
      </c>
      <c r="E77" t="s">
        <v>16</v>
      </c>
      <c r="F77" t="str">
        <f>AH77</f>
        <v>無色</v>
      </c>
      <c r="G77">
        <f>IF(AH77="","",VLOOKUP(F77,[1]tnpl!$X$1:$Y$16,2,TRUE))</f>
        <v>16</v>
      </c>
      <c r="H77" t="s">
        <v>16</v>
      </c>
      <c r="I77">
        <f>AJ77</f>
        <v>21</v>
      </c>
      <c r="J77" t="s">
        <v>16</v>
      </c>
      <c r="K77">
        <f>AU77</f>
        <v>8</v>
      </c>
      <c r="L77">
        <f>AV77</f>
        <v>8</v>
      </c>
      <c r="M77" t="str">
        <f>IF(AM77="クリーチャー",K77&amp;"/"&amp;L77,"")</f>
        <v>8/8</v>
      </c>
      <c r="N77" t="s">
        <v>11</v>
      </c>
      <c r="O77" t="s">
        <v>318</v>
      </c>
      <c r="P77" t="s">
        <v>201</v>
      </c>
      <c r="Q77" t="s">
        <v>636</v>
      </c>
      <c r="R77" t="s">
        <v>11</v>
      </c>
      <c r="S77" t="s">
        <v>32</v>
      </c>
      <c r="T77" t="str">
        <f>AK77</f>
        <v>州民を滅ぼすもの</v>
      </c>
      <c r="W77" t="s">
        <v>12</v>
      </c>
      <c r="X77" t="s">
        <v>11</v>
      </c>
      <c r="Y77" s="6"/>
      <c r="Z77" s="11" t="s">
        <v>1450</v>
      </c>
      <c r="AA77" t="str">
        <f>IF(SEARCH(LEFT($C$3,2),Z77,1)&lt;10,$C$3,"")</f>
        <v>トランプル</v>
      </c>
      <c r="AB77" t="str">
        <f>IF(ISERR(SEARCH("召",Z77,1)),"","召喚")</f>
        <v/>
      </c>
      <c r="AC77" t="str">
        <f>IF(ISERR(SEARCH("与",Z77,1)),"","与える")</f>
        <v/>
      </c>
      <c r="AD77" t="str">
        <f>IF(ISERR(SEARCH("得",Z77,1)),"","得る")</f>
        <v>得る</v>
      </c>
      <c r="AE77" t="b">
        <f>OR(AC77="与える",AD77="得る")</f>
        <v>1</v>
      </c>
      <c r="AF77" s="3">
        <v>834</v>
      </c>
      <c r="AG77" s="2" t="s">
        <v>9</v>
      </c>
      <c r="AH77" s="2" t="s">
        <v>50</v>
      </c>
      <c r="AI77" s="2" t="s">
        <v>280</v>
      </c>
      <c r="AJ77" s="2">
        <v>21</v>
      </c>
      <c r="AK77" s="2" t="s">
        <v>1454</v>
      </c>
      <c r="AL77" s="2" t="s">
        <v>1453</v>
      </c>
      <c r="AM77" s="2" t="s">
        <v>4</v>
      </c>
      <c r="AN77" s="2" t="s">
        <v>404</v>
      </c>
      <c r="AO77" s="2" t="s">
        <v>1184</v>
      </c>
      <c r="AP77" s="2"/>
      <c r="AQ77" s="2" t="s">
        <v>2</v>
      </c>
      <c r="AR77" s="2" t="s">
        <v>1452</v>
      </c>
      <c r="AS77" s="2" t="s">
        <v>1451</v>
      </c>
      <c r="AT77" s="2"/>
      <c r="AU77" s="2">
        <v>8</v>
      </c>
      <c r="AV77" s="2">
        <v>8</v>
      </c>
      <c r="AW77" s="15" t="s">
        <v>1450</v>
      </c>
    </row>
    <row r="78" spans="1:49" x14ac:dyDescent="0.4">
      <c r="A78" t="str">
        <f t="shared" si="38"/>
        <v>|KLD|赤|5|1/2|自身のみ&amp;br;サポートCIP：ターン終了時まで|《[[垂涎グレムリン]]》|</v>
      </c>
      <c r="B78" t="s">
        <v>16</v>
      </c>
      <c r="C78" t="s">
        <v>51</v>
      </c>
      <c r="D78">
        <v>6</v>
      </c>
      <c r="E78" t="s">
        <v>16</v>
      </c>
      <c r="F78" t="s">
        <v>8</v>
      </c>
      <c r="G78">
        <v>4</v>
      </c>
      <c r="H78" t="s">
        <v>16</v>
      </c>
      <c r="I78">
        <v>5</v>
      </c>
      <c r="J78" t="s">
        <v>16</v>
      </c>
      <c r="K78">
        <v>1</v>
      </c>
      <c r="L78">
        <v>2</v>
      </c>
      <c r="M78" t="s">
        <v>343</v>
      </c>
      <c r="N78" t="s">
        <v>11</v>
      </c>
      <c r="O78" t="s">
        <v>1320</v>
      </c>
      <c r="P78" t="s">
        <v>201</v>
      </c>
      <c r="Q78" t="s">
        <v>647</v>
      </c>
      <c r="R78" t="s">
        <v>11</v>
      </c>
      <c r="S78" t="s">
        <v>32</v>
      </c>
      <c r="T78" t="s">
        <v>1768</v>
      </c>
      <c r="W78" t="s">
        <v>12</v>
      </c>
      <c r="X78" t="s">
        <v>11</v>
      </c>
      <c r="Y78" s="6"/>
      <c r="Z78" s="17" t="s">
        <v>1766</v>
      </c>
      <c r="AA78" t="s">
        <v>483</v>
      </c>
      <c r="AB78" t="s">
        <v>483</v>
      </c>
      <c r="AC78" t="s">
        <v>483</v>
      </c>
      <c r="AD78" t="s">
        <v>598</v>
      </c>
      <c r="AE78" t="b">
        <v>1</v>
      </c>
      <c r="AF78" s="3">
        <v>917</v>
      </c>
      <c r="AG78" s="2" t="s">
        <v>51</v>
      </c>
      <c r="AH78" s="2" t="s">
        <v>8</v>
      </c>
      <c r="AI78" s="2" t="s">
        <v>276</v>
      </c>
      <c r="AJ78" s="2">
        <v>5</v>
      </c>
      <c r="AK78" s="2" t="s">
        <v>1768</v>
      </c>
      <c r="AL78" s="2" t="s">
        <v>1767</v>
      </c>
      <c r="AM78" s="2" t="s">
        <v>4</v>
      </c>
      <c r="AN78" s="2"/>
      <c r="AO78" s="2">
        <v>1</v>
      </c>
      <c r="AP78" s="2">
        <v>2</v>
      </c>
      <c r="AQ78" s="15" t="s">
        <v>1766</v>
      </c>
    </row>
    <row r="79" spans="1:49" x14ac:dyDescent="0.4">
      <c r="A79" t="str">
        <f t="shared" si="38"/>
        <v>|KLD|赤緑|9|4/3|自身のみ&amp;br;超過1：ターン終了時まで|《[[通電の喧嘩屋]]》|</v>
      </c>
      <c r="B79" t="s">
        <v>16</v>
      </c>
      <c r="C79" t="s">
        <v>51</v>
      </c>
      <c r="D79">
        <v>6</v>
      </c>
      <c r="E79" t="s">
        <v>16</v>
      </c>
      <c r="F79" t="s">
        <v>170</v>
      </c>
      <c r="G79">
        <v>9</v>
      </c>
      <c r="H79" t="s">
        <v>16</v>
      </c>
      <c r="I79">
        <v>9</v>
      </c>
      <c r="J79" t="s">
        <v>16</v>
      </c>
      <c r="K79">
        <v>4</v>
      </c>
      <c r="L79">
        <v>3</v>
      </c>
      <c r="M79" t="s">
        <v>1656</v>
      </c>
      <c r="N79" t="s">
        <v>11</v>
      </c>
      <c r="O79" t="s">
        <v>1320</v>
      </c>
      <c r="P79" t="s">
        <v>201</v>
      </c>
      <c r="Q79" t="s">
        <v>639</v>
      </c>
      <c r="R79" t="s">
        <v>11</v>
      </c>
      <c r="S79" t="s">
        <v>32</v>
      </c>
      <c r="T79" t="s">
        <v>1447</v>
      </c>
      <c r="W79" t="s">
        <v>12</v>
      </c>
      <c r="X79" t="s">
        <v>11</v>
      </c>
      <c r="Y79" s="6"/>
      <c r="Z79" s="17" t="s">
        <v>1444</v>
      </c>
      <c r="AA79" t="s">
        <v>483</v>
      </c>
      <c r="AB79" t="s">
        <v>483</v>
      </c>
      <c r="AC79" t="s">
        <v>483</v>
      </c>
      <c r="AD79" t="s">
        <v>598</v>
      </c>
      <c r="AE79" t="b">
        <v>1</v>
      </c>
      <c r="AF79" s="3">
        <v>977</v>
      </c>
      <c r="AG79" s="2" t="s">
        <v>51</v>
      </c>
      <c r="AH79" s="2" t="s">
        <v>170</v>
      </c>
      <c r="AI79" s="2" t="s">
        <v>272</v>
      </c>
      <c r="AJ79" s="2">
        <v>9</v>
      </c>
      <c r="AK79" s="2" t="s">
        <v>1447</v>
      </c>
      <c r="AL79" s="2" t="s">
        <v>1446</v>
      </c>
      <c r="AM79" s="2" t="s">
        <v>4</v>
      </c>
      <c r="AN79" s="2"/>
      <c r="AO79" s="2">
        <v>4</v>
      </c>
      <c r="AP79" s="2">
        <v>3</v>
      </c>
      <c r="AQ79" s="15" t="s">
        <v>1444</v>
      </c>
    </row>
    <row r="80" spans="1:49" x14ac:dyDescent="0.4">
      <c r="A80" t="str">
        <f t="shared" si="38"/>
        <v>|KLD|無色|9|2/2|自身のみ&amp;br;攻撃時：ターン終了時まで|《[[改革派の貨物車]]》|</v>
      </c>
      <c r="B80" t="s">
        <v>16</v>
      </c>
      <c r="C80" t="s">
        <v>51</v>
      </c>
      <c r="D80">
        <v>6</v>
      </c>
      <c r="E80" t="s">
        <v>16</v>
      </c>
      <c r="F80" t="s">
        <v>50</v>
      </c>
      <c r="G80">
        <v>16</v>
      </c>
      <c r="H80" t="s">
        <v>16</v>
      </c>
      <c r="I80">
        <v>9</v>
      </c>
      <c r="J80" t="s">
        <v>16</v>
      </c>
      <c r="K80">
        <v>2</v>
      </c>
      <c r="L80">
        <v>2</v>
      </c>
      <c r="M80" t="s">
        <v>1765</v>
      </c>
      <c r="N80" t="s">
        <v>11</v>
      </c>
      <c r="O80" t="s">
        <v>1320</v>
      </c>
      <c r="P80" t="s">
        <v>201</v>
      </c>
      <c r="Q80" t="s">
        <v>1764</v>
      </c>
      <c r="R80" t="s">
        <v>11</v>
      </c>
      <c r="S80" t="s">
        <v>32</v>
      </c>
      <c r="T80" t="s">
        <v>1763</v>
      </c>
      <c r="W80" t="s">
        <v>12</v>
      </c>
      <c r="X80" t="s">
        <v>11</v>
      </c>
      <c r="Y80" s="6"/>
      <c r="Z80" s="17" t="s">
        <v>1761</v>
      </c>
      <c r="AA80" t="s">
        <v>483</v>
      </c>
      <c r="AB80" t="s">
        <v>483</v>
      </c>
      <c r="AC80" t="s">
        <v>483</v>
      </c>
      <c r="AD80" t="s">
        <v>598</v>
      </c>
      <c r="AE80" t="b">
        <v>1</v>
      </c>
      <c r="AF80" s="3">
        <v>991</v>
      </c>
      <c r="AG80" s="2" t="s">
        <v>51</v>
      </c>
      <c r="AH80" s="2" t="s">
        <v>50</v>
      </c>
      <c r="AI80" s="2" t="s">
        <v>276</v>
      </c>
      <c r="AJ80" s="2">
        <v>9</v>
      </c>
      <c r="AK80" s="2" t="s">
        <v>1763</v>
      </c>
      <c r="AL80" s="2" t="s">
        <v>1762</v>
      </c>
      <c r="AM80" s="2" t="s">
        <v>4</v>
      </c>
      <c r="AN80" s="2"/>
      <c r="AO80" s="2">
        <v>2</v>
      </c>
      <c r="AP80" s="2">
        <v>2</v>
      </c>
      <c r="AQ80" s="15" t="s">
        <v>1761</v>
      </c>
    </row>
    <row r="81" spans="1:43" x14ac:dyDescent="0.4">
      <c r="A81" t="str">
        <f t="shared" si="38"/>
        <v>|AKH|赤緑|12|4/4|各クリーチャー&amp;br;このカードがいる間|《[[ケンラの戦車乗り]]》|</v>
      </c>
      <c r="B81" t="s">
        <v>16</v>
      </c>
      <c r="C81" t="s">
        <v>34</v>
      </c>
      <c r="D81">
        <v>10</v>
      </c>
      <c r="E81" t="s">
        <v>16</v>
      </c>
      <c r="F81" t="s">
        <v>170</v>
      </c>
      <c r="G81">
        <v>9</v>
      </c>
      <c r="H81" t="s">
        <v>16</v>
      </c>
      <c r="I81">
        <v>12</v>
      </c>
      <c r="J81" t="s">
        <v>16</v>
      </c>
      <c r="K81">
        <v>4</v>
      </c>
      <c r="L81">
        <v>4</v>
      </c>
      <c r="M81" t="s">
        <v>334</v>
      </c>
      <c r="N81" t="s">
        <v>11</v>
      </c>
      <c r="O81" t="s">
        <v>318</v>
      </c>
      <c r="P81" t="s">
        <v>201</v>
      </c>
      <c r="Q81" t="s">
        <v>328</v>
      </c>
      <c r="R81" t="s">
        <v>11</v>
      </c>
      <c r="S81" t="s">
        <v>32</v>
      </c>
      <c r="T81" t="s">
        <v>1760</v>
      </c>
      <c r="W81" t="s">
        <v>12</v>
      </c>
      <c r="X81" t="s">
        <v>11</v>
      </c>
      <c r="Y81" s="6"/>
      <c r="Z81" s="17" t="s">
        <v>1758</v>
      </c>
      <c r="AA81" t="s">
        <v>483</v>
      </c>
      <c r="AB81" t="s">
        <v>483</v>
      </c>
      <c r="AC81" t="s">
        <v>483</v>
      </c>
      <c r="AD81" t="s">
        <v>598</v>
      </c>
      <c r="AE81" t="b">
        <v>1</v>
      </c>
      <c r="AF81" s="3">
        <v>1229</v>
      </c>
      <c r="AG81" s="2" t="s">
        <v>34</v>
      </c>
      <c r="AH81" s="2" t="s">
        <v>170</v>
      </c>
      <c r="AI81" s="2" t="s">
        <v>272</v>
      </c>
      <c r="AJ81" s="2">
        <v>12</v>
      </c>
      <c r="AK81" s="2" t="s">
        <v>1760</v>
      </c>
      <c r="AL81" s="2" t="s">
        <v>1759</v>
      </c>
      <c r="AM81" s="2" t="s">
        <v>4</v>
      </c>
      <c r="AN81" s="2"/>
      <c r="AO81" s="2">
        <v>4</v>
      </c>
      <c r="AP81" s="2">
        <v>4</v>
      </c>
      <c r="AQ81" s="15" t="s">
        <v>1758</v>
      </c>
    </row>
    <row r="82" spans="1:43" x14ac:dyDescent="0.4">
      <c r="A82" t="str">
        <f t="shared" si="38"/>
        <v/>
      </c>
    </row>
    <row r="83" spans="1:43" x14ac:dyDescent="0.4">
      <c r="A83" t="str">
        <f t="shared" si="38"/>
        <v>*トランプルを与える呪文やサポート</v>
      </c>
      <c r="B83" t="s">
        <v>188</v>
      </c>
      <c r="F83" t="str">
        <f>$C$4</f>
        <v>トランプル</v>
      </c>
      <c r="M83" t="s">
        <v>1757</v>
      </c>
    </row>
    <row r="84" spans="1:43" x14ac:dyDescent="0.4">
      <c r="A84" t="str">
        <f t="shared" si="38"/>
        <v>|LEFT:50|LEFT:50|LEFT:50|LEFT:120|LEFT:250|LEFT:250|c</v>
      </c>
      <c r="B84" t="s">
        <v>11</v>
      </c>
      <c r="C84" t="s">
        <v>28</v>
      </c>
      <c r="E84" t="s">
        <v>11</v>
      </c>
      <c r="F84" t="s">
        <v>28</v>
      </c>
      <c r="H84" t="s">
        <v>11</v>
      </c>
      <c r="I84" t="s">
        <v>28</v>
      </c>
      <c r="J84" t="s">
        <v>11</v>
      </c>
      <c r="M84" t="s">
        <v>1723</v>
      </c>
      <c r="N84" t="s">
        <v>11</v>
      </c>
      <c r="O84" t="s">
        <v>194</v>
      </c>
      <c r="R84" t="s">
        <v>11</v>
      </c>
      <c r="T84" t="s">
        <v>194</v>
      </c>
      <c r="X84" t="s">
        <v>11</v>
      </c>
      <c r="Y84" t="s">
        <v>25</v>
      </c>
    </row>
    <row r="85" spans="1:43" x14ac:dyDescent="0.4">
      <c r="A85" t="str">
        <f t="shared" si="38"/>
        <v>|セット|色|コスト|カード種|能力|カード名|</v>
      </c>
      <c r="B85" t="s">
        <v>11</v>
      </c>
      <c r="C85" t="s">
        <v>1722</v>
      </c>
      <c r="E85" t="s">
        <v>11</v>
      </c>
      <c r="F85" t="s">
        <v>23</v>
      </c>
      <c r="H85" t="s">
        <v>11</v>
      </c>
      <c r="I85" t="s">
        <v>22</v>
      </c>
      <c r="J85" t="s">
        <v>11</v>
      </c>
      <c r="K85" t="s">
        <v>1721</v>
      </c>
      <c r="L85" t="s">
        <v>1720</v>
      </c>
      <c r="M85" t="s">
        <v>193</v>
      </c>
      <c r="N85" t="s">
        <v>11</v>
      </c>
      <c r="O85" t="s">
        <v>19</v>
      </c>
      <c r="R85" t="s">
        <v>11</v>
      </c>
      <c r="T85" t="s">
        <v>18</v>
      </c>
      <c r="X85" t="s">
        <v>11</v>
      </c>
    </row>
    <row r="86" spans="1:43" x14ac:dyDescent="0.4">
      <c r="A86" t="str">
        <f t="shared" si="38"/>
        <v>|ORI|赤|13|サポート|最初のクリーチャー&amp;br;このカードがいる間|《[[満月の呼び声]]》|</v>
      </c>
      <c r="B86" t="s">
        <v>16</v>
      </c>
      <c r="C86" t="s">
        <v>152</v>
      </c>
      <c r="D86">
        <v>1</v>
      </c>
      <c r="E86" t="s">
        <v>16</v>
      </c>
      <c r="F86" t="s">
        <v>8</v>
      </c>
      <c r="G86">
        <v>4</v>
      </c>
      <c r="H86" t="s">
        <v>16</v>
      </c>
      <c r="I86">
        <v>13</v>
      </c>
      <c r="J86" t="s">
        <v>16</v>
      </c>
      <c r="K86">
        <v>0</v>
      </c>
      <c r="L86">
        <v>0</v>
      </c>
      <c r="M86" t="s">
        <v>270</v>
      </c>
      <c r="N86" t="s">
        <v>11</v>
      </c>
      <c r="O86" t="s">
        <v>296</v>
      </c>
      <c r="P86" t="s">
        <v>201</v>
      </c>
      <c r="Q86" t="s">
        <v>328</v>
      </c>
      <c r="R86" t="s">
        <v>11</v>
      </c>
      <c r="S86" t="s">
        <v>32</v>
      </c>
      <c r="T86" t="s">
        <v>1422</v>
      </c>
      <c r="W86" t="s">
        <v>12</v>
      </c>
      <c r="X86" t="s">
        <v>11</v>
      </c>
      <c r="Y86" s="6"/>
      <c r="Z86" s="17" t="s">
        <v>1420</v>
      </c>
      <c r="AA86" t="s">
        <v>483</v>
      </c>
      <c r="AB86" t="s">
        <v>483</v>
      </c>
      <c r="AC86" t="s">
        <v>483</v>
      </c>
      <c r="AD86" t="s">
        <v>598</v>
      </c>
      <c r="AE86" t="b">
        <v>1</v>
      </c>
      <c r="AF86" s="3">
        <v>152</v>
      </c>
      <c r="AG86" s="2" t="s">
        <v>152</v>
      </c>
      <c r="AH86" s="2" t="s">
        <v>8</v>
      </c>
      <c r="AI86" s="2" t="s">
        <v>272</v>
      </c>
      <c r="AJ86" s="2">
        <v>13</v>
      </c>
      <c r="AK86" s="2" t="s">
        <v>1422</v>
      </c>
      <c r="AL86" s="2" t="s">
        <v>1421</v>
      </c>
      <c r="AM86" s="2" t="s">
        <v>270</v>
      </c>
      <c r="AN86" s="2">
        <v>2</v>
      </c>
      <c r="AO86" s="2"/>
      <c r="AP86" s="2"/>
      <c r="AQ86" s="15" t="s">
        <v>1420</v>
      </c>
    </row>
    <row r="87" spans="1:43" x14ac:dyDescent="0.4">
      <c r="A87" t="str">
        <f t="shared" si="38"/>
        <v>|BFZ|緑|16|呪文|対象1体&amp;br;詠唱時：ターン終了時まで|《[[大自然の注入]]》|</v>
      </c>
      <c r="B87" t="s">
        <v>16</v>
      </c>
      <c r="C87" t="s">
        <v>123</v>
      </c>
      <c r="D87">
        <v>2</v>
      </c>
      <c r="E87" t="s">
        <v>16</v>
      </c>
      <c r="F87" t="s">
        <v>58</v>
      </c>
      <c r="G87">
        <v>5</v>
      </c>
      <c r="H87" t="s">
        <v>16</v>
      </c>
      <c r="I87">
        <v>16</v>
      </c>
      <c r="J87" t="s">
        <v>16</v>
      </c>
      <c r="K87">
        <v>0</v>
      </c>
      <c r="L87">
        <v>0</v>
      </c>
      <c r="M87" t="s">
        <v>192</v>
      </c>
      <c r="N87" t="s">
        <v>11</v>
      </c>
      <c r="O87" t="s">
        <v>202</v>
      </c>
      <c r="P87" t="s">
        <v>201</v>
      </c>
      <c r="Q87" t="s">
        <v>1301</v>
      </c>
      <c r="R87" t="s">
        <v>11</v>
      </c>
      <c r="S87" t="s">
        <v>32</v>
      </c>
      <c r="T87" t="s">
        <v>1756</v>
      </c>
      <c r="W87" t="s">
        <v>12</v>
      </c>
      <c r="X87" t="s">
        <v>11</v>
      </c>
      <c r="Y87" s="6"/>
      <c r="Z87" s="17" t="s">
        <v>1754</v>
      </c>
      <c r="AA87" t="s">
        <v>483</v>
      </c>
      <c r="AB87" t="s">
        <v>483</v>
      </c>
      <c r="AC87" t="s">
        <v>612</v>
      </c>
      <c r="AD87" t="s">
        <v>483</v>
      </c>
      <c r="AE87" t="b">
        <v>1</v>
      </c>
      <c r="AF87" s="3">
        <v>415</v>
      </c>
      <c r="AG87" s="2" t="s">
        <v>123</v>
      </c>
      <c r="AH87" s="2" t="s">
        <v>58</v>
      </c>
      <c r="AI87" s="2" t="s">
        <v>272</v>
      </c>
      <c r="AJ87" s="2">
        <v>16</v>
      </c>
      <c r="AK87" s="2" t="s">
        <v>1756</v>
      </c>
      <c r="AL87" s="2" t="s">
        <v>1755</v>
      </c>
      <c r="AM87" s="2" t="s">
        <v>192</v>
      </c>
      <c r="AN87" s="2"/>
      <c r="AO87" s="2"/>
      <c r="AP87" s="2"/>
      <c r="AQ87" s="15" t="s">
        <v>1754</v>
      </c>
    </row>
    <row r="88" spans="1:43" x14ac:dyDescent="0.4">
      <c r="A88" t="str">
        <f t="shared" si="38"/>
        <v>|SOI|赤|3|呪文|対象1体&amp;br;詠唱時：ターン終了時まで|《[[アドレナリン作用]]》|</v>
      </c>
      <c r="B88" t="s">
        <v>16</v>
      </c>
      <c r="C88" t="s">
        <v>87</v>
      </c>
      <c r="D88">
        <v>4</v>
      </c>
      <c r="E88" t="s">
        <v>16</v>
      </c>
      <c r="F88" t="s">
        <v>8</v>
      </c>
      <c r="G88">
        <v>4</v>
      </c>
      <c r="H88" t="s">
        <v>16</v>
      </c>
      <c r="I88">
        <v>3</v>
      </c>
      <c r="J88" t="s">
        <v>16</v>
      </c>
      <c r="K88">
        <v>0</v>
      </c>
      <c r="L88">
        <v>0</v>
      </c>
      <c r="M88" t="s">
        <v>192</v>
      </c>
      <c r="N88" t="s">
        <v>11</v>
      </c>
      <c r="O88" t="s">
        <v>202</v>
      </c>
      <c r="P88" t="s">
        <v>201</v>
      </c>
      <c r="Q88" t="s">
        <v>1301</v>
      </c>
      <c r="R88" t="s">
        <v>11</v>
      </c>
      <c r="S88" t="s">
        <v>32</v>
      </c>
      <c r="T88" t="s">
        <v>1753</v>
      </c>
      <c r="W88" t="s">
        <v>12</v>
      </c>
      <c r="X88" t="s">
        <v>11</v>
      </c>
      <c r="Y88" s="6"/>
      <c r="Z88" s="17" t="s">
        <v>1751</v>
      </c>
      <c r="AA88" t="s">
        <v>483</v>
      </c>
      <c r="AB88" t="s">
        <v>483</v>
      </c>
      <c r="AC88" t="s">
        <v>483</v>
      </c>
      <c r="AD88" t="s">
        <v>598</v>
      </c>
      <c r="AE88" t="b">
        <v>1</v>
      </c>
      <c r="AF88" s="3">
        <v>652</v>
      </c>
      <c r="AG88" s="2" t="s">
        <v>87</v>
      </c>
      <c r="AH88" s="2" t="s">
        <v>8</v>
      </c>
      <c r="AI88" s="2" t="s">
        <v>276</v>
      </c>
      <c r="AJ88" s="2">
        <v>3</v>
      </c>
      <c r="AK88" s="2" t="s">
        <v>1753</v>
      </c>
      <c r="AL88" s="2" t="s">
        <v>1752</v>
      </c>
      <c r="AM88" s="2" t="s">
        <v>192</v>
      </c>
      <c r="AN88" s="2"/>
      <c r="AO88" s="2"/>
      <c r="AP88" s="2"/>
      <c r="AQ88" s="15" t="s">
        <v>1751</v>
      </c>
    </row>
    <row r="89" spans="1:43" x14ac:dyDescent="0.4">
      <c r="A89" t="str">
        <f t="shared" si="38"/>
        <v>|SOI|緑|10|サポート|最初のクリーチャー&amp;br;このカードがいる間|《[[乗馬術]]》|</v>
      </c>
      <c r="B89" t="s">
        <v>16</v>
      </c>
      <c r="C89" t="s">
        <v>87</v>
      </c>
      <c r="D89">
        <v>4</v>
      </c>
      <c r="E89" t="s">
        <v>16</v>
      </c>
      <c r="F89" t="s">
        <v>58</v>
      </c>
      <c r="G89">
        <v>5</v>
      </c>
      <c r="H89" t="s">
        <v>16</v>
      </c>
      <c r="I89">
        <v>10</v>
      </c>
      <c r="J89" t="s">
        <v>16</v>
      </c>
      <c r="K89">
        <v>0</v>
      </c>
      <c r="L89">
        <v>0</v>
      </c>
      <c r="M89" t="s">
        <v>270</v>
      </c>
      <c r="N89" t="s">
        <v>11</v>
      </c>
      <c r="O89" t="s">
        <v>296</v>
      </c>
      <c r="P89" t="s">
        <v>201</v>
      </c>
      <c r="Q89" t="s">
        <v>328</v>
      </c>
      <c r="R89" t="s">
        <v>11</v>
      </c>
      <c r="S89" t="s">
        <v>32</v>
      </c>
      <c r="T89" t="s">
        <v>1750</v>
      </c>
      <c r="W89" t="s">
        <v>12</v>
      </c>
      <c r="X89" t="s">
        <v>11</v>
      </c>
      <c r="Y89" s="6"/>
      <c r="Z89" s="17" t="s">
        <v>1748</v>
      </c>
      <c r="AA89" t="s">
        <v>483</v>
      </c>
      <c r="AB89" t="s">
        <v>483</v>
      </c>
      <c r="AC89" t="s">
        <v>483</v>
      </c>
      <c r="AD89" t="s">
        <v>598</v>
      </c>
      <c r="AE89" t="b">
        <v>1</v>
      </c>
      <c r="AF89" s="3">
        <v>692</v>
      </c>
      <c r="AG89" s="2" t="s">
        <v>87</v>
      </c>
      <c r="AH89" s="2" t="s">
        <v>58</v>
      </c>
      <c r="AI89" s="2" t="s">
        <v>276</v>
      </c>
      <c r="AJ89" s="2">
        <v>10</v>
      </c>
      <c r="AK89" s="2" t="s">
        <v>1750</v>
      </c>
      <c r="AL89" s="2" t="s">
        <v>1749</v>
      </c>
      <c r="AM89" s="2" t="s">
        <v>270</v>
      </c>
      <c r="AN89" s="2">
        <v>1</v>
      </c>
      <c r="AO89" s="2"/>
      <c r="AP89" s="2"/>
      <c r="AQ89" s="15" t="s">
        <v>1748</v>
      </c>
    </row>
    <row r="90" spans="1:43" x14ac:dyDescent="0.4">
      <c r="A90" t="str">
        <f t="shared" si="38"/>
        <v>|SOI|緑|3|サポート|各狼と各狼男&amp;br;このカードがいる間|《[[吠え群れの復活]]》|</v>
      </c>
      <c r="B90" t="s">
        <v>16</v>
      </c>
      <c r="C90" t="s">
        <v>87</v>
      </c>
      <c r="D90">
        <v>4</v>
      </c>
      <c r="E90" t="s">
        <v>16</v>
      </c>
      <c r="F90" t="s">
        <v>58</v>
      </c>
      <c r="G90">
        <v>5</v>
      </c>
      <c r="H90" t="s">
        <v>16</v>
      </c>
      <c r="I90">
        <v>3</v>
      </c>
      <c r="J90" t="s">
        <v>16</v>
      </c>
      <c r="K90">
        <v>0</v>
      </c>
      <c r="L90">
        <v>0</v>
      </c>
      <c r="M90" t="s">
        <v>270</v>
      </c>
      <c r="N90" t="s">
        <v>11</v>
      </c>
      <c r="O90" t="s">
        <v>1747</v>
      </c>
      <c r="P90" t="s">
        <v>201</v>
      </c>
      <c r="Q90" t="s">
        <v>328</v>
      </c>
      <c r="R90" t="s">
        <v>11</v>
      </c>
      <c r="S90" t="s">
        <v>32</v>
      </c>
      <c r="T90" t="s">
        <v>1746</v>
      </c>
      <c r="W90" t="s">
        <v>12</v>
      </c>
      <c r="X90" t="s">
        <v>11</v>
      </c>
      <c r="Y90" s="6"/>
      <c r="Z90" s="17" t="s">
        <v>1744</v>
      </c>
      <c r="AA90" t="s">
        <v>483</v>
      </c>
      <c r="AB90" t="s">
        <v>483</v>
      </c>
      <c r="AC90" t="s">
        <v>483</v>
      </c>
      <c r="AD90" t="s">
        <v>598</v>
      </c>
      <c r="AE90" t="b">
        <v>1</v>
      </c>
      <c r="AF90" s="3">
        <v>704</v>
      </c>
      <c r="AG90" s="2" t="s">
        <v>87</v>
      </c>
      <c r="AH90" s="2" t="s">
        <v>58</v>
      </c>
      <c r="AI90" s="2" t="s">
        <v>272</v>
      </c>
      <c r="AJ90" s="2">
        <v>3</v>
      </c>
      <c r="AK90" s="2" t="s">
        <v>1746</v>
      </c>
      <c r="AL90" s="2" t="s">
        <v>1745</v>
      </c>
      <c r="AM90" s="2" t="s">
        <v>270</v>
      </c>
      <c r="AN90" s="2">
        <v>3</v>
      </c>
      <c r="AO90" s="2"/>
      <c r="AP90" s="2"/>
      <c r="AQ90" s="15" t="s">
        <v>1744</v>
      </c>
    </row>
    <row r="91" spans="1:43" x14ac:dyDescent="0.4">
      <c r="A91" t="str">
        <f t="shared" si="38"/>
        <v>|SOI|無色|1|呪文|対象1体&amp;br;詠唱時：永続|《[[憑依の外套]]》|</v>
      </c>
      <c r="B91" t="s">
        <v>16</v>
      </c>
      <c r="C91" t="s">
        <v>87</v>
      </c>
      <c r="D91">
        <v>4</v>
      </c>
      <c r="E91" t="s">
        <v>16</v>
      </c>
      <c r="F91" t="s">
        <v>50</v>
      </c>
      <c r="G91">
        <v>16</v>
      </c>
      <c r="H91" t="s">
        <v>16</v>
      </c>
      <c r="I91">
        <v>1</v>
      </c>
      <c r="J91" t="s">
        <v>16</v>
      </c>
      <c r="K91">
        <v>0</v>
      </c>
      <c r="L91">
        <v>0</v>
      </c>
      <c r="M91" t="s">
        <v>192</v>
      </c>
      <c r="N91" t="s">
        <v>11</v>
      </c>
      <c r="O91" t="s">
        <v>202</v>
      </c>
      <c r="P91" t="s">
        <v>201</v>
      </c>
      <c r="Q91" t="s">
        <v>211</v>
      </c>
      <c r="R91" t="s">
        <v>11</v>
      </c>
      <c r="S91" t="s">
        <v>32</v>
      </c>
      <c r="T91" t="s">
        <v>301</v>
      </c>
      <c r="W91" t="s">
        <v>12</v>
      </c>
      <c r="X91" t="s">
        <v>11</v>
      </c>
      <c r="Y91" s="6"/>
      <c r="Z91" s="17" t="s">
        <v>300</v>
      </c>
      <c r="AA91" t="s">
        <v>483</v>
      </c>
      <c r="AB91" t="s">
        <v>483</v>
      </c>
      <c r="AC91" t="s">
        <v>483</v>
      </c>
      <c r="AD91" t="s">
        <v>598</v>
      </c>
      <c r="AE91" t="b">
        <v>1</v>
      </c>
      <c r="AF91" s="3">
        <v>749</v>
      </c>
      <c r="AG91" s="2" t="s">
        <v>87</v>
      </c>
      <c r="AH91" s="2" t="s">
        <v>50</v>
      </c>
      <c r="AI91" s="2" t="s">
        <v>7</v>
      </c>
      <c r="AJ91" s="2">
        <v>1</v>
      </c>
      <c r="AK91" s="2" t="s">
        <v>301</v>
      </c>
      <c r="AL91" s="2" t="s">
        <v>1743</v>
      </c>
      <c r="AM91" s="2" t="s">
        <v>192</v>
      </c>
      <c r="AN91" s="2"/>
      <c r="AO91" s="2"/>
      <c r="AP91" s="2"/>
      <c r="AQ91" s="15" t="s">
        <v>300</v>
      </c>
    </row>
    <row r="92" spans="1:43" x14ac:dyDescent="0.4">
      <c r="A92" t="str">
        <f t="shared" si="38"/>
        <v>|KLD|赤|3|呪文|対象1体&amp;br;詠唱時：永続|《[[撃砕確約]]》|</v>
      </c>
      <c r="B92" t="s">
        <v>16</v>
      </c>
      <c r="C92" t="s">
        <v>51</v>
      </c>
      <c r="D92">
        <v>6</v>
      </c>
      <c r="E92" t="s">
        <v>16</v>
      </c>
      <c r="F92" t="s">
        <v>8</v>
      </c>
      <c r="G92">
        <v>4</v>
      </c>
      <c r="H92" t="s">
        <v>16</v>
      </c>
      <c r="I92">
        <v>3</v>
      </c>
      <c r="J92" t="s">
        <v>16</v>
      </c>
      <c r="K92">
        <v>0</v>
      </c>
      <c r="L92">
        <v>0</v>
      </c>
      <c r="M92" t="s">
        <v>192</v>
      </c>
      <c r="N92" t="s">
        <v>11</v>
      </c>
      <c r="O92" t="s">
        <v>202</v>
      </c>
      <c r="P92" t="s">
        <v>201</v>
      </c>
      <c r="Q92" t="s">
        <v>211</v>
      </c>
      <c r="R92" t="s">
        <v>11</v>
      </c>
      <c r="S92" t="s">
        <v>32</v>
      </c>
      <c r="T92" t="s">
        <v>1742</v>
      </c>
      <c r="W92" t="s">
        <v>12</v>
      </c>
      <c r="X92" t="s">
        <v>11</v>
      </c>
      <c r="Y92" s="6"/>
      <c r="Z92" s="17" t="s">
        <v>1740</v>
      </c>
      <c r="AA92" t="s">
        <v>483</v>
      </c>
      <c r="AB92" t="s">
        <v>483</v>
      </c>
      <c r="AC92" t="s">
        <v>483</v>
      </c>
      <c r="AD92" t="s">
        <v>598</v>
      </c>
      <c r="AE92" t="b">
        <v>1</v>
      </c>
      <c r="AF92" s="3">
        <v>921</v>
      </c>
      <c r="AG92" s="2" t="s">
        <v>51</v>
      </c>
      <c r="AH92" s="2" t="s">
        <v>8</v>
      </c>
      <c r="AI92" s="2" t="s">
        <v>276</v>
      </c>
      <c r="AJ92" s="2">
        <v>3</v>
      </c>
      <c r="AK92" s="2" t="s">
        <v>1742</v>
      </c>
      <c r="AL92" s="2" t="s">
        <v>1741</v>
      </c>
      <c r="AM92" s="2" t="s">
        <v>192</v>
      </c>
      <c r="AN92" s="2"/>
      <c r="AO92" s="2"/>
      <c r="AP92" s="2"/>
      <c r="AQ92" s="15" t="s">
        <v>1740</v>
      </c>
    </row>
    <row r="93" spans="1:43" x14ac:dyDescent="0.4">
      <c r="A93" t="str">
        <f t="shared" si="38"/>
        <v>|KLD|赤|5|呪文|対象1体&amp;br;詠唱時：永続|《[[巨人の光景]]》|</v>
      </c>
      <c r="B93" t="s">
        <v>16</v>
      </c>
      <c r="C93" t="s">
        <v>51</v>
      </c>
      <c r="D93">
        <v>6</v>
      </c>
      <c r="E93" t="s">
        <v>16</v>
      </c>
      <c r="F93" t="s">
        <v>8</v>
      </c>
      <c r="G93">
        <v>4</v>
      </c>
      <c r="H93" t="s">
        <v>16</v>
      </c>
      <c r="I93">
        <v>5</v>
      </c>
      <c r="J93" t="s">
        <v>16</v>
      </c>
      <c r="K93">
        <v>0</v>
      </c>
      <c r="L93">
        <v>0</v>
      </c>
      <c r="M93" t="s">
        <v>192</v>
      </c>
      <c r="N93" t="s">
        <v>11</v>
      </c>
      <c r="O93" t="s">
        <v>202</v>
      </c>
      <c r="P93" t="s">
        <v>201</v>
      </c>
      <c r="Q93" t="s">
        <v>211</v>
      </c>
      <c r="R93" t="s">
        <v>11</v>
      </c>
      <c r="S93" t="s">
        <v>32</v>
      </c>
      <c r="T93" t="s">
        <v>1405</v>
      </c>
      <c r="W93" t="s">
        <v>12</v>
      </c>
      <c r="X93" t="s">
        <v>11</v>
      </c>
      <c r="Y93" s="6"/>
      <c r="Z93" s="17" t="s">
        <v>1403</v>
      </c>
      <c r="AA93" t="s">
        <v>483</v>
      </c>
      <c r="AB93" t="s">
        <v>483</v>
      </c>
      <c r="AC93" t="s">
        <v>483</v>
      </c>
      <c r="AD93" t="s">
        <v>598</v>
      </c>
      <c r="AE93" t="b">
        <v>1</v>
      </c>
      <c r="AF93" s="3">
        <v>923</v>
      </c>
      <c r="AG93" s="2" t="s">
        <v>51</v>
      </c>
      <c r="AH93" s="2" t="s">
        <v>8</v>
      </c>
      <c r="AI93" s="2" t="s">
        <v>276</v>
      </c>
      <c r="AJ93" s="2">
        <v>5</v>
      </c>
      <c r="AK93" s="2" t="s">
        <v>1405</v>
      </c>
      <c r="AL93" s="2" t="s">
        <v>1404</v>
      </c>
      <c r="AM93" s="2" t="s">
        <v>192</v>
      </c>
      <c r="AN93" s="2"/>
      <c r="AO93" s="2"/>
      <c r="AP93" s="2"/>
      <c r="AQ93" s="15" t="s">
        <v>1403</v>
      </c>
    </row>
    <row r="94" spans="1:43" x14ac:dyDescent="0.4">
      <c r="A94" t="str">
        <f t="shared" si="38"/>
        <v>|KLD|緑|4|呪文|対象1体&amp;br;詠唱時：ターン終了時まで|《[[気宇壮大]]》|</v>
      </c>
      <c r="B94" t="s">
        <v>16</v>
      </c>
      <c r="C94" t="s">
        <v>51</v>
      </c>
      <c r="D94">
        <v>6</v>
      </c>
      <c r="E94" t="s">
        <v>16</v>
      </c>
      <c r="F94" t="s">
        <v>58</v>
      </c>
      <c r="G94">
        <v>5</v>
      </c>
      <c r="H94" t="s">
        <v>16</v>
      </c>
      <c r="I94">
        <v>4</v>
      </c>
      <c r="J94" t="s">
        <v>16</v>
      </c>
      <c r="K94">
        <v>0</v>
      </c>
      <c r="L94">
        <v>0</v>
      </c>
      <c r="M94" t="s">
        <v>192</v>
      </c>
      <c r="N94" t="s">
        <v>11</v>
      </c>
      <c r="O94" t="s">
        <v>202</v>
      </c>
      <c r="P94" t="s">
        <v>201</v>
      </c>
      <c r="Q94" t="s">
        <v>1301</v>
      </c>
      <c r="R94" t="s">
        <v>11</v>
      </c>
      <c r="S94" t="s">
        <v>32</v>
      </c>
      <c r="T94" t="s">
        <v>1739</v>
      </c>
      <c r="W94" t="s">
        <v>12</v>
      </c>
      <c r="X94" t="s">
        <v>11</v>
      </c>
      <c r="Y94" s="6"/>
      <c r="Z94" s="17" t="s">
        <v>1737</v>
      </c>
      <c r="AA94" t="s">
        <v>483</v>
      </c>
      <c r="AB94" t="s">
        <v>483</v>
      </c>
      <c r="AC94" t="s">
        <v>483</v>
      </c>
      <c r="AD94" t="s">
        <v>598</v>
      </c>
      <c r="AE94" t="b">
        <v>1</v>
      </c>
      <c r="AF94" s="3">
        <v>952</v>
      </c>
      <c r="AG94" s="2" t="s">
        <v>51</v>
      </c>
      <c r="AH94" s="2" t="s">
        <v>58</v>
      </c>
      <c r="AI94" s="2" t="s">
        <v>276</v>
      </c>
      <c r="AJ94" s="2">
        <v>4</v>
      </c>
      <c r="AK94" s="2" t="s">
        <v>1739</v>
      </c>
      <c r="AL94" s="2" t="s">
        <v>1738</v>
      </c>
      <c r="AM94" s="2" t="s">
        <v>192</v>
      </c>
      <c r="AN94" s="2"/>
      <c r="AO94" s="2"/>
      <c r="AP94" s="2"/>
      <c r="AQ94" s="15" t="s">
        <v>1737</v>
      </c>
    </row>
    <row r="95" spans="1:43" x14ac:dyDescent="0.4">
      <c r="A95" t="str">
        <f t="shared" si="38"/>
        <v>|KLD|緑|2|呪文|対象1体&amp;br;詠唱時：次ターンまで|《[[自然の流儀]]》|</v>
      </c>
      <c r="B95" t="s">
        <v>16</v>
      </c>
      <c r="C95" t="s">
        <v>51</v>
      </c>
      <c r="D95">
        <v>6</v>
      </c>
      <c r="E95" t="s">
        <v>16</v>
      </c>
      <c r="F95" t="s">
        <v>58</v>
      </c>
      <c r="G95">
        <v>5</v>
      </c>
      <c r="H95" t="s">
        <v>16</v>
      </c>
      <c r="I95">
        <v>2</v>
      </c>
      <c r="J95" t="s">
        <v>16</v>
      </c>
      <c r="K95">
        <v>0</v>
      </c>
      <c r="L95">
        <v>0</v>
      </c>
      <c r="M95" t="s">
        <v>192</v>
      </c>
      <c r="N95" t="s">
        <v>11</v>
      </c>
      <c r="O95" t="s">
        <v>202</v>
      </c>
      <c r="P95" t="s">
        <v>201</v>
      </c>
      <c r="Q95" t="s">
        <v>200</v>
      </c>
      <c r="R95" t="s">
        <v>11</v>
      </c>
      <c r="S95" t="s">
        <v>32</v>
      </c>
      <c r="T95" t="s">
        <v>298</v>
      </c>
      <c r="W95" t="s">
        <v>12</v>
      </c>
      <c r="X95" t="s">
        <v>11</v>
      </c>
      <c r="Y95" s="6"/>
      <c r="Z95" s="17" t="s">
        <v>297</v>
      </c>
      <c r="AA95" t="s">
        <v>483</v>
      </c>
      <c r="AB95" t="s">
        <v>483</v>
      </c>
      <c r="AC95" t="s">
        <v>483</v>
      </c>
      <c r="AD95" t="s">
        <v>598</v>
      </c>
      <c r="AE95" t="b">
        <v>1</v>
      </c>
      <c r="AF95" s="3">
        <v>960</v>
      </c>
      <c r="AG95" s="2" t="s">
        <v>51</v>
      </c>
      <c r="AH95" s="2" t="s">
        <v>58</v>
      </c>
      <c r="AI95" s="2" t="s">
        <v>272</v>
      </c>
      <c r="AJ95" s="2">
        <v>2</v>
      </c>
      <c r="AK95" s="2" t="s">
        <v>298</v>
      </c>
      <c r="AL95" s="2" t="s">
        <v>1736</v>
      </c>
      <c r="AM95" s="2" t="s">
        <v>192</v>
      </c>
      <c r="AN95" s="2"/>
      <c r="AO95" s="2"/>
      <c r="AP95" s="2"/>
      <c r="AQ95" s="15" t="s">
        <v>297</v>
      </c>
    </row>
    <row r="96" spans="1:43" x14ac:dyDescent="0.4">
      <c r="A96" t="str">
        <f t="shared" si="38"/>
        <v>|AKH|赤|3|呪文|対象1体&amp;br;詠唱時：永続|《[[凶暴な力]]》|</v>
      </c>
      <c r="B96" t="s">
        <v>16</v>
      </c>
      <c r="C96" t="s">
        <v>34</v>
      </c>
      <c r="D96">
        <v>10</v>
      </c>
      <c r="E96" t="s">
        <v>16</v>
      </c>
      <c r="F96" t="s">
        <v>8</v>
      </c>
      <c r="G96">
        <v>4</v>
      </c>
      <c r="H96" t="s">
        <v>16</v>
      </c>
      <c r="I96">
        <v>3</v>
      </c>
      <c r="J96" t="s">
        <v>16</v>
      </c>
      <c r="K96">
        <v>0</v>
      </c>
      <c r="L96">
        <v>0</v>
      </c>
      <c r="M96" t="s">
        <v>192</v>
      </c>
      <c r="N96" t="s">
        <v>11</v>
      </c>
      <c r="O96" t="s">
        <v>202</v>
      </c>
      <c r="P96" t="s">
        <v>201</v>
      </c>
      <c r="Q96" t="s">
        <v>211</v>
      </c>
      <c r="R96" t="s">
        <v>11</v>
      </c>
      <c r="S96" t="s">
        <v>32</v>
      </c>
      <c r="T96" t="s">
        <v>1735</v>
      </c>
      <c r="W96" t="s">
        <v>12</v>
      </c>
      <c r="X96" t="s">
        <v>11</v>
      </c>
      <c r="Y96" s="6"/>
      <c r="Z96" s="17" t="s">
        <v>1733</v>
      </c>
      <c r="AA96" t="s">
        <v>483</v>
      </c>
      <c r="AB96" t="s">
        <v>483</v>
      </c>
      <c r="AC96" t="s">
        <v>483</v>
      </c>
      <c r="AD96" t="s">
        <v>598</v>
      </c>
      <c r="AE96" t="b">
        <v>1</v>
      </c>
      <c r="AF96" s="3">
        <v>1183</v>
      </c>
      <c r="AG96" s="2" t="s">
        <v>34</v>
      </c>
      <c r="AH96" s="2" t="s">
        <v>8</v>
      </c>
      <c r="AI96" s="2" t="s">
        <v>276</v>
      </c>
      <c r="AJ96" s="2">
        <v>3</v>
      </c>
      <c r="AK96" s="2" t="s">
        <v>1735</v>
      </c>
      <c r="AL96" s="2" t="s">
        <v>1734</v>
      </c>
      <c r="AM96" s="2" t="s">
        <v>192</v>
      </c>
      <c r="AN96" s="2"/>
      <c r="AO96" s="2"/>
      <c r="AP96" s="2"/>
      <c r="AQ96" s="15" t="s">
        <v>1733</v>
      </c>
    </row>
    <row r="97" spans="1:43" x14ac:dyDescent="0.4">
      <c r="A97" t="str">
        <f t="shared" si="38"/>
        <v>|AKH|赤|4|呪文|各クリーチャー&amp;br;詠唱時：永続&amp;br;(ただしエンド時に破壊)|《[[栄光の幕切れ]]》|</v>
      </c>
      <c r="B97" t="s">
        <v>16</v>
      </c>
      <c r="C97" t="s">
        <v>34</v>
      </c>
      <c r="D97">
        <v>10</v>
      </c>
      <c r="E97" t="s">
        <v>16</v>
      </c>
      <c r="F97" t="s">
        <v>8</v>
      </c>
      <c r="G97">
        <v>4</v>
      </c>
      <c r="H97" t="s">
        <v>16</v>
      </c>
      <c r="I97">
        <v>4</v>
      </c>
      <c r="J97" t="s">
        <v>16</v>
      </c>
      <c r="K97">
        <v>0</v>
      </c>
      <c r="L97">
        <v>0</v>
      </c>
      <c r="M97" t="s">
        <v>192</v>
      </c>
      <c r="N97" t="s">
        <v>11</v>
      </c>
      <c r="O97" t="s">
        <v>318</v>
      </c>
      <c r="P97" t="s">
        <v>201</v>
      </c>
      <c r="Q97" t="s">
        <v>1732</v>
      </c>
      <c r="R97" t="s">
        <v>11</v>
      </c>
      <c r="S97" t="s">
        <v>32</v>
      </c>
      <c r="T97" t="s">
        <v>1401</v>
      </c>
      <c r="W97" t="s">
        <v>12</v>
      </c>
      <c r="X97" t="s">
        <v>11</v>
      </c>
      <c r="Y97" s="6"/>
      <c r="Z97" s="17" t="s">
        <v>1399</v>
      </c>
      <c r="AA97" t="s">
        <v>483</v>
      </c>
      <c r="AB97" t="s">
        <v>483</v>
      </c>
      <c r="AC97" t="s">
        <v>483</v>
      </c>
      <c r="AD97" t="s">
        <v>598</v>
      </c>
      <c r="AE97" t="b">
        <v>1</v>
      </c>
      <c r="AF97" s="3">
        <v>1201</v>
      </c>
      <c r="AG97" s="2" t="s">
        <v>34</v>
      </c>
      <c r="AH97" s="2" t="s">
        <v>8</v>
      </c>
      <c r="AI97" s="2" t="s">
        <v>280</v>
      </c>
      <c r="AJ97" s="2">
        <v>4</v>
      </c>
      <c r="AK97" s="2" t="s">
        <v>1401</v>
      </c>
      <c r="AL97" s="2" t="s">
        <v>1400</v>
      </c>
      <c r="AM97" s="2" t="s">
        <v>192</v>
      </c>
      <c r="AN97" s="2"/>
      <c r="AO97" s="2"/>
      <c r="AP97" s="2"/>
      <c r="AQ97" s="15" t="s">
        <v>1399</v>
      </c>
    </row>
    <row r="98" spans="1:43" x14ac:dyDescent="0.4">
      <c r="A98" t="str">
        <f t="shared" si="38"/>
        <v>|AKH|緑|9|サポート|最初のクリーチャー&amp;br;このカードがいる間|《[[活力のカルトーシュ]]》|</v>
      </c>
      <c r="B98" t="s">
        <v>16</v>
      </c>
      <c r="C98" t="s">
        <v>34</v>
      </c>
      <c r="D98">
        <v>10</v>
      </c>
      <c r="E98" t="s">
        <v>16</v>
      </c>
      <c r="F98" t="s">
        <v>58</v>
      </c>
      <c r="G98">
        <v>5</v>
      </c>
      <c r="H98" t="s">
        <v>16</v>
      </c>
      <c r="I98">
        <v>9</v>
      </c>
      <c r="J98" t="s">
        <v>16</v>
      </c>
      <c r="K98">
        <v>0</v>
      </c>
      <c r="L98">
        <v>0</v>
      </c>
      <c r="M98" t="s">
        <v>270</v>
      </c>
      <c r="N98" t="s">
        <v>11</v>
      </c>
      <c r="O98" t="s">
        <v>296</v>
      </c>
      <c r="P98" t="s">
        <v>201</v>
      </c>
      <c r="Q98" t="s">
        <v>328</v>
      </c>
      <c r="R98" t="s">
        <v>11</v>
      </c>
      <c r="S98" t="s">
        <v>32</v>
      </c>
      <c r="T98" t="s">
        <v>1731</v>
      </c>
      <c r="W98" t="s">
        <v>12</v>
      </c>
      <c r="X98" t="s">
        <v>11</v>
      </c>
      <c r="Y98" s="6"/>
      <c r="Z98" s="17" t="s">
        <v>1729</v>
      </c>
      <c r="AA98" t="s">
        <v>483</v>
      </c>
      <c r="AB98" t="s">
        <v>483</v>
      </c>
      <c r="AC98" t="s">
        <v>483</v>
      </c>
      <c r="AD98" t="s">
        <v>598</v>
      </c>
      <c r="AE98" t="b">
        <v>1</v>
      </c>
      <c r="AF98" s="3">
        <v>1212</v>
      </c>
      <c r="AG98" s="2" t="s">
        <v>34</v>
      </c>
      <c r="AH98" s="2" t="s">
        <v>58</v>
      </c>
      <c r="AI98" s="2" t="s">
        <v>276</v>
      </c>
      <c r="AJ98" s="2">
        <v>9</v>
      </c>
      <c r="AK98" s="2" t="s">
        <v>1731</v>
      </c>
      <c r="AL98" s="2" t="s">
        <v>1730</v>
      </c>
      <c r="AM98" s="2" t="s">
        <v>270</v>
      </c>
      <c r="AN98" s="2">
        <v>3</v>
      </c>
      <c r="AO98" s="2"/>
      <c r="AP98" s="2"/>
      <c r="AQ98" s="15" t="s">
        <v>1729</v>
      </c>
    </row>
    <row r="99" spans="1:43" ht="19.5" thickBot="1" x14ac:dyDescent="0.45">
      <c r="A99" t="str">
        <f t="shared" si="38"/>
        <v>|AKH|無色|15|サポート|最初のクリーチャー&amp;br;クリーチャー詠唱時：ターン終了時まで|《[[ロナスの碑]]》|</v>
      </c>
      <c r="B99" t="s">
        <v>16</v>
      </c>
      <c r="C99" t="s">
        <v>34</v>
      </c>
      <c r="D99">
        <v>10</v>
      </c>
      <c r="E99" t="s">
        <v>16</v>
      </c>
      <c r="F99" t="s">
        <v>50</v>
      </c>
      <c r="G99">
        <v>16</v>
      </c>
      <c r="H99" t="s">
        <v>16</v>
      </c>
      <c r="I99">
        <v>15</v>
      </c>
      <c r="J99" t="s">
        <v>16</v>
      </c>
      <c r="K99">
        <v>0</v>
      </c>
      <c r="L99">
        <v>0</v>
      </c>
      <c r="M99" t="s">
        <v>270</v>
      </c>
      <c r="N99" t="s">
        <v>11</v>
      </c>
      <c r="O99" t="s">
        <v>296</v>
      </c>
      <c r="P99" t="s">
        <v>201</v>
      </c>
      <c r="Q99" t="s">
        <v>1728</v>
      </c>
      <c r="R99" t="s">
        <v>11</v>
      </c>
      <c r="S99" t="s">
        <v>32</v>
      </c>
      <c r="T99" t="s">
        <v>1727</v>
      </c>
      <c r="W99" t="s">
        <v>12</v>
      </c>
      <c r="X99" t="s">
        <v>11</v>
      </c>
      <c r="Y99" s="6"/>
      <c r="Z99" s="17" t="s">
        <v>1725</v>
      </c>
      <c r="AA99" t="s">
        <v>483</v>
      </c>
      <c r="AB99" t="s">
        <v>483</v>
      </c>
      <c r="AC99" t="s">
        <v>483</v>
      </c>
      <c r="AD99" t="s">
        <v>598</v>
      </c>
      <c r="AE99" t="b">
        <v>1</v>
      </c>
      <c r="AF99" s="14">
        <v>1245</v>
      </c>
      <c r="AG99" s="13" t="s">
        <v>34</v>
      </c>
      <c r="AH99" s="13" t="s">
        <v>50</v>
      </c>
      <c r="AI99" s="13" t="s">
        <v>272</v>
      </c>
      <c r="AJ99" s="13">
        <v>15</v>
      </c>
      <c r="AK99" s="13" t="s">
        <v>1727</v>
      </c>
      <c r="AL99" s="13" t="s">
        <v>1726</v>
      </c>
      <c r="AM99" s="13" t="s">
        <v>270</v>
      </c>
      <c r="AN99" s="13">
        <v>3</v>
      </c>
      <c r="AO99" s="13"/>
      <c r="AP99" s="13"/>
      <c r="AQ99" s="12" t="s">
        <v>1725</v>
      </c>
    </row>
    <row r="100" spans="1:43" x14ac:dyDescent="0.4">
      <c r="A100" t="str">
        <f t="shared" si="38"/>
        <v/>
      </c>
    </row>
    <row r="101" spans="1:43" x14ac:dyDescent="0.4">
      <c r="A101" t="str">
        <f t="shared" si="38"/>
        <v>*トランプルを持つトークンを召喚するカード</v>
      </c>
      <c r="B101" t="s">
        <v>188</v>
      </c>
      <c r="F101" t="str">
        <f>$C$4</f>
        <v>トランプル</v>
      </c>
      <c r="M101" t="s">
        <v>1724</v>
      </c>
    </row>
    <row r="102" spans="1:43" x14ac:dyDescent="0.4">
      <c r="A102" t="str">
        <f t="shared" si="38"/>
        <v>|LEFT:50|LEFT:50|LEFT:50|LEFT:120|LEFT:250|LEFT:250|c</v>
      </c>
      <c r="B102" t="s">
        <v>11</v>
      </c>
      <c r="C102" t="s">
        <v>28</v>
      </c>
      <c r="E102" t="s">
        <v>11</v>
      </c>
      <c r="F102" t="s">
        <v>28</v>
      </c>
      <c r="H102" t="s">
        <v>11</v>
      </c>
      <c r="I102" t="s">
        <v>28</v>
      </c>
      <c r="J102" t="s">
        <v>11</v>
      </c>
      <c r="M102" t="s">
        <v>1723</v>
      </c>
      <c r="N102" t="s">
        <v>11</v>
      </c>
      <c r="O102" t="s">
        <v>194</v>
      </c>
      <c r="R102" t="s">
        <v>11</v>
      </c>
      <c r="T102" t="s">
        <v>194</v>
      </c>
      <c r="X102" t="s">
        <v>11</v>
      </c>
      <c r="Y102" t="s">
        <v>25</v>
      </c>
    </row>
    <row r="103" spans="1:43" x14ac:dyDescent="0.4">
      <c r="A103" t="str">
        <f t="shared" ref="A103:A105" si="39">B103&amp;C103&amp;E103&amp;F103&amp;H103&amp;I103&amp;J103&amp;M103&amp;N103&amp;O103&amp;P103&amp;Q103&amp;R103&amp;S103&amp;T103&amp;U103&amp;V103&amp;W103&amp;X103&amp;Y103</f>
        <v>|セット|色|コスト|カード種|能力|カード名|</v>
      </c>
      <c r="B103" t="s">
        <v>11</v>
      </c>
      <c r="C103" t="s">
        <v>1722</v>
      </c>
      <c r="E103" t="s">
        <v>11</v>
      </c>
      <c r="F103" t="s">
        <v>23</v>
      </c>
      <c r="H103" t="s">
        <v>11</v>
      </c>
      <c r="I103" t="s">
        <v>22</v>
      </c>
      <c r="J103" t="s">
        <v>11</v>
      </c>
      <c r="K103" t="s">
        <v>1721</v>
      </c>
      <c r="L103" t="s">
        <v>1720</v>
      </c>
      <c r="M103" t="s">
        <v>193</v>
      </c>
      <c r="N103" t="s">
        <v>11</v>
      </c>
      <c r="O103" t="s">
        <v>19</v>
      </c>
      <c r="R103" t="s">
        <v>11</v>
      </c>
      <c r="T103" t="s">
        <v>18</v>
      </c>
      <c r="X103" t="s">
        <v>11</v>
      </c>
    </row>
    <row r="104" spans="1:43" x14ac:dyDescent="0.4">
      <c r="A104" t="str">
        <f t="shared" si="39"/>
        <v>|BFZ|赤|8|クリーチャー|どちらかが上陸時&amp;br;エレメンタル3/1|《[[アクームの石覚まし]]》|</v>
      </c>
      <c r="B104" t="s">
        <v>16</v>
      </c>
      <c r="C104" t="s">
        <v>123</v>
      </c>
      <c r="D104">
        <v>2</v>
      </c>
      <c r="E104" t="s">
        <v>16</v>
      </c>
      <c r="F104" t="s">
        <v>8</v>
      </c>
      <c r="G104">
        <v>4</v>
      </c>
      <c r="H104" t="s">
        <v>16</v>
      </c>
      <c r="I104">
        <v>8</v>
      </c>
      <c r="J104" t="s">
        <v>16</v>
      </c>
      <c r="K104">
        <v>2</v>
      </c>
      <c r="L104">
        <v>2</v>
      </c>
      <c r="M104" t="s">
        <v>4</v>
      </c>
      <c r="N104" t="s">
        <v>11</v>
      </c>
      <c r="O104" t="s">
        <v>1719</v>
      </c>
      <c r="P104" t="s">
        <v>201</v>
      </c>
      <c r="Q104" t="s">
        <v>1718</v>
      </c>
      <c r="R104" t="s">
        <v>11</v>
      </c>
      <c r="S104" t="s">
        <v>32</v>
      </c>
      <c r="T104" t="s">
        <v>1716</v>
      </c>
      <c r="W104" t="s">
        <v>12</v>
      </c>
      <c r="X104" t="s">
        <v>11</v>
      </c>
      <c r="Y104" s="6"/>
      <c r="Z104" s="17" t="s">
        <v>1717</v>
      </c>
      <c r="AA104" t="s">
        <v>483</v>
      </c>
      <c r="AB104" t="s">
        <v>484</v>
      </c>
      <c r="AC104" t="s">
        <v>483</v>
      </c>
      <c r="AD104" t="s">
        <v>483</v>
      </c>
      <c r="AE104" t="b">
        <v>0</v>
      </c>
      <c r="AF104" s="3">
        <v>372</v>
      </c>
      <c r="AG104" s="2" t="s">
        <v>123</v>
      </c>
      <c r="AH104" s="2" t="s">
        <v>8</v>
      </c>
      <c r="AI104" s="2" t="s">
        <v>272</v>
      </c>
      <c r="AJ104" s="2">
        <v>8</v>
      </c>
      <c r="AK104" s="2" t="s">
        <v>1716</v>
      </c>
      <c r="AL104" s="2" t="s">
        <v>1715</v>
      </c>
      <c r="AM104" s="2" t="s">
        <v>4</v>
      </c>
      <c r="AN104" s="2"/>
      <c r="AO104" s="2">
        <v>2</v>
      </c>
      <c r="AP104" s="2">
        <v>2</v>
      </c>
      <c r="AQ104" s="15" t="s">
        <v>1714</v>
      </c>
    </row>
    <row r="105" spans="1:43" x14ac:dyDescent="0.4">
      <c r="A105" t="str">
        <f t="shared" si="39"/>
        <v>|OGW|青|21|呪文|詠唱時&amp;br;タコ8/8を2体|《[[押し潰す触手]]》|</v>
      </c>
      <c r="B105" t="s">
        <v>16</v>
      </c>
      <c r="C105" t="s">
        <v>119</v>
      </c>
      <c r="D105">
        <v>3</v>
      </c>
      <c r="E105" t="s">
        <v>16</v>
      </c>
      <c r="F105" t="s">
        <v>42</v>
      </c>
      <c r="G105">
        <v>2</v>
      </c>
      <c r="H105" t="s">
        <v>16</v>
      </c>
      <c r="I105">
        <v>21</v>
      </c>
      <c r="J105" t="s">
        <v>16</v>
      </c>
      <c r="K105">
        <v>0</v>
      </c>
      <c r="L105">
        <v>0</v>
      </c>
      <c r="M105" t="s">
        <v>192</v>
      </c>
      <c r="N105" t="s">
        <v>11</v>
      </c>
      <c r="O105" t="s">
        <v>516</v>
      </c>
      <c r="P105" t="s">
        <v>201</v>
      </c>
      <c r="Q105" t="s">
        <v>1713</v>
      </c>
      <c r="R105" t="s">
        <v>11</v>
      </c>
      <c r="S105" t="s">
        <v>32</v>
      </c>
      <c r="T105" t="s">
        <v>190</v>
      </c>
      <c r="W105" t="s">
        <v>12</v>
      </c>
      <c r="X105" t="s">
        <v>11</v>
      </c>
      <c r="Y105" s="6"/>
      <c r="Z105" s="17" t="s">
        <v>189</v>
      </c>
      <c r="AA105" t="s">
        <v>483</v>
      </c>
      <c r="AB105" t="s">
        <v>484</v>
      </c>
      <c r="AC105" t="s">
        <v>483</v>
      </c>
      <c r="AD105" t="s">
        <v>483</v>
      </c>
      <c r="AE105" t="b">
        <v>0</v>
      </c>
      <c r="AF105" s="3">
        <v>497</v>
      </c>
      <c r="AG105" s="2" t="s">
        <v>119</v>
      </c>
      <c r="AH105" s="2" t="s">
        <v>42</v>
      </c>
      <c r="AI105" s="2" t="s">
        <v>280</v>
      </c>
      <c r="AJ105" s="2">
        <v>21</v>
      </c>
      <c r="AK105" s="2" t="s">
        <v>190</v>
      </c>
      <c r="AL105" s="2" t="s">
        <v>1712</v>
      </c>
      <c r="AM105" s="2" t="s">
        <v>192</v>
      </c>
      <c r="AN105" s="2"/>
      <c r="AO105" s="2"/>
      <c r="AP105" s="2"/>
      <c r="AQ105" s="15" t="s">
        <v>189</v>
      </c>
    </row>
  </sheetData>
  <autoFilter ref="Z3:AE64"/>
  <phoneticPr fontId="2"/>
  <dataValidations count="1">
    <dataValidation type="list" allowBlank="1" showInputMessage="1" showErrorMessage="1" sqref="AI9 AI86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DF</vt:lpstr>
      <vt:lpstr>到達</vt:lpstr>
      <vt:lpstr>警戒</vt:lpstr>
      <vt:lpstr>飛行</vt:lpstr>
      <vt:lpstr>威迫</vt:lpstr>
      <vt:lpstr>UB</vt:lpstr>
      <vt:lpstr>BSK</vt:lpstr>
      <vt:lpstr>FDS</vt:lpstr>
      <vt:lpstr>TP</vt:lpstr>
      <vt:lpstr>軽減</vt:lpstr>
      <vt:lpstr>絆魂</vt:lpstr>
      <vt:lpstr>接死</vt:lpstr>
      <vt:lpstr>速攻</vt:lpstr>
      <vt:lpstr>呪禁</vt:lpstr>
      <vt:lpstr>補強</vt:lpstr>
      <vt:lpstr>Sheet1</vt:lpstr>
      <vt:lpstr>tnpr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komamura</dc:creator>
  <cp:lastModifiedBy>komamura</cp:lastModifiedBy>
  <dcterms:created xsi:type="dcterms:W3CDTF">2017-12-18T02:23:53Z</dcterms:created>
  <dcterms:modified xsi:type="dcterms:W3CDTF">2018-02-26T10:01:44Z</dcterms:modified>
</cp:coreProperties>
</file>