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ampp\htdocs\ida\kmeans\"/>
    </mc:Choice>
  </mc:AlternateContent>
  <bookViews>
    <workbookView xWindow="0" yWindow="0" windowWidth="20490" windowHeight="7905" firstSheet="3" activeTab="4"/>
  </bookViews>
  <sheets>
    <sheet name="Data Mentah" sheetId="1" r:id="rId1"/>
    <sheet name="Data Yang Diproses" sheetId="5" r:id="rId2"/>
    <sheet name="K-Means" sheetId="3" r:id="rId3"/>
    <sheet name="Chart1" sheetId="13" r:id="rId4"/>
    <sheet name="K-Means Processing" sheetId="6" r:id="rId5"/>
    <sheet name="K-Means Processing Step 2" sheetId="7" r:id="rId6"/>
    <sheet name="K-Means Processing Step 3" sheetId="8" r:id="rId7"/>
    <sheet name="K-Means Processing Step 4" sheetId="9" r:id="rId8"/>
    <sheet name="K-Means Processing Step 5" sheetId="10" r:id="rId9"/>
    <sheet name="K-Means Processing Step 6" sheetId="11" r:id="rId10"/>
    <sheet name="Hasil Klasifikasi K-Means" sheetId="12" r:id="rId11"/>
    <sheet name="Dec Tree" sheetId="4" r:id="rId12"/>
  </sheets>
  <calcPr calcId="152511"/>
</workbook>
</file>

<file path=xl/calcChain.xml><?xml version="1.0" encoding="utf-8"?>
<calcChain xmlns="http://schemas.openxmlformats.org/spreadsheetml/2006/main">
  <c r="G6" i="6" l="1"/>
  <c r="G7" i="6"/>
  <c r="J6" i="6"/>
  <c r="E6" i="3" l="1"/>
  <c r="F8" i="5"/>
  <c r="F8" i="3" s="1"/>
  <c r="F10" i="5"/>
  <c r="F10" i="3" s="1"/>
  <c r="F12" i="5"/>
  <c r="F12" i="3" s="1"/>
  <c r="F14" i="5"/>
  <c r="F14" i="3" s="1"/>
  <c r="F16" i="5"/>
  <c r="F16" i="3" s="1"/>
  <c r="F18" i="5"/>
  <c r="F18" i="3" s="1"/>
  <c r="F20" i="5"/>
  <c r="F20" i="3" s="1"/>
  <c r="F22" i="5"/>
  <c r="F22" i="3" s="1"/>
  <c r="F24" i="5"/>
  <c r="F24" i="3" s="1"/>
  <c r="F26" i="5"/>
  <c r="F26" i="3" s="1"/>
  <c r="F28" i="5"/>
  <c r="F28" i="3" s="1"/>
  <c r="F30" i="5"/>
  <c r="F30" i="3" s="1"/>
  <c r="F32" i="5"/>
  <c r="F32" i="3" s="1"/>
  <c r="F34" i="5"/>
  <c r="F34" i="3" s="1"/>
  <c r="F36" i="5"/>
  <c r="F36" i="3" s="1"/>
  <c r="F38" i="5"/>
  <c r="F38" i="3" s="1"/>
  <c r="F40" i="5"/>
  <c r="F40" i="3" s="1"/>
  <c r="AS7" i="1"/>
  <c r="F7" i="5" s="1"/>
  <c r="F7" i="3" s="1"/>
  <c r="AS8" i="1"/>
  <c r="AS9" i="1"/>
  <c r="F9" i="5" s="1"/>
  <c r="F9" i="3" s="1"/>
  <c r="AS10" i="1"/>
  <c r="AS11" i="1"/>
  <c r="F11" i="5" s="1"/>
  <c r="F11" i="3" s="1"/>
  <c r="AS12" i="1"/>
  <c r="AS13" i="1"/>
  <c r="F13" i="5" s="1"/>
  <c r="F13" i="3" s="1"/>
  <c r="AS14" i="1"/>
  <c r="AS15" i="1"/>
  <c r="F15" i="5" s="1"/>
  <c r="F15" i="3" s="1"/>
  <c r="AS16" i="1"/>
  <c r="AS17" i="1"/>
  <c r="F17" i="5" s="1"/>
  <c r="F17" i="3" s="1"/>
  <c r="AS18" i="1"/>
  <c r="AS19" i="1"/>
  <c r="F19" i="5" s="1"/>
  <c r="F19" i="3" s="1"/>
  <c r="AS20" i="1"/>
  <c r="AS21" i="1"/>
  <c r="F21" i="5" s="1"/>
  <c r="F21" i="3" s="1"/>
  <c r="AS22" i="1"/>
  <c r="AS23" i="1"/>
  <c r="F23" i="5" s="1"/>
  <c r="F23" i="3" s="1"/>
  <c r="AS24" i="1"/>
  <c r="AS25" i="1"/>
  <c r="F25" i="5" s="1"/>
  <c r="F25" i="3" s="1"/>
  <c r="AS26" i="1"/>
  <c r="AS27" i="1"/>
  <c r="F27" i="5" s="1"/>
  <c r="F27" i="3" s="1"/>
  <c r="AS28" i="1"/>
  <c r="AS29" i="1"/>
  <c r="F29" i="5" s="1"/>
  <c r="F29" i="3" s="1"/>
  <c r="AS30" i="1"/>
  <c r="AS31" i="1"/>
  <c r="F31" i="5" s="1"/>
  <c r="F31" i="3" s="1"/>
  <c r="AS32" i="1"/>
  <c r="AS33" i="1"/>
  <c r="F33" i="5" s="1"/>
  <c r="F33" i="3" s="1"/>
  <c r="AS34" i="1"/>
  <c r="AS35" i="1"/>
  <c r="F35" i="5" s="1"/>
  <c r="F35" i="3" s="1"/>
  <c r="AS36" i="1"/>
  <c r="AS37" i="1"/>
  <c r="F37" i="5" s="1"/>
  <c r="F37" i="3" s="1"/>
  <c r="AS38" i="1"/>
  <c r="AS39" i="1"/>
  <c r="F39" i="5" s="1"/>
  <c r="F39" i="3" s="1"/>
  <c r="AS40" i="1"/>
  <c r="AS6" i="1"/>
  <c r="F6" i="5" s="1"/>
  <c r="F6" i="3" s="1"/>
  <c r="E7" i="5"/>
  <c r="E7" i="3" s="1"/>
  <c r="E8" i="5"/>
  <c r="E8" i="3" s="1"/>
  <c r="E9" i="5"/>
  <c r="E9" i="3" s="1"/>
  <c r="E10" i="5"/>
  <c r="E10" i="3" s="1"/>
  <c r="E11" i="5"/>
  <c r="E11" i="3" s="1"/>
  <c r="E12" i="5"/>
  <c r="E12" i="3" s="1"/>
  <c r="E13" i="5"/>
  <c r="E13" i="3" s="1"/>
  <c r="E14" i="5"/>
  <c r="E14" i="3" s="1"/>
  <c r="E15" i="5"/>
  <c r="E15" i="3" s="1"/>
  <c r="E16" i="5"/>
  <c r="E16" i="3" s="1"/>
  <c r="E17" i="5"/>
  <c r="E17" i="3" s="1"/>
  <c r="E18" i="5"/>
  <c r="E18" i="3" s="1"/>
  <c r="E19" i="5"/>
  <c r="E19" i="3" s="1"/>
  <c r="E20" i="5"/>
  <c r="E20" i="3" s="1"/>
  <c r="E21" i="5"/>
  <c r="E21" i="3" s="1"/>
  <c r="E22" i="5"/>
  <c r="E22" i="3" s="1"/>
  <c r="E23" i="5"/>
  <c r="E23" i="3" s="1"/>
  <c r="E24" i="5"/>
  <c r="E24" i="3" s="1"/>
  <c r="E25" i="5"/>
  <c r="E25" i="3" s="1"/>
  <c r="E26" i="5"/>
  <c r="E26" i="3" s="1"/>
  <c r="E27" i="5"/>
  <c r="E27" i="3" s="1"/>
  <c r="E28" i="5"/>
  <c r="E28" i="3" s="1"/>
  <c r="E29" i="5"/>
  <c r="E29" i="3" s="1"/>
  <c r="E30" i="5"/>
  <c r="E30" i="3" s="1"/>
  <c r="E31" i="5"/>
  <c r="E31" i="3" s="1"/>
  <c r="E32" i="5"/>
  <c r="E32" i="3" s="1"/>
  <c r="E33" i="5"/>
  <c r="E33" i="3" s="1"/>
  <c r="E34" i="5"/>
  <c r="E34" i="3" s="1"/>
  <c r="E35" i="5"/>
  <c r="E35" i="3" s="1"/>
  <c r="E36" i="5"/>
  <c r="E36" i="3" s="1"/>
  <c r="E37" i="5"/>
  <c r="E37" i="3" s="1"/>
  <c r="E38" i="5"/>
  <c r="E38" i="3" s="1"/>
  <c r="E39" i="5"/>
  <c r="E39" i="3" s="1"/>
  <c r="E40" i="5"/>
  <c r="E40" i="3" s="1"/>
  <c r="E6" i="5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6" i="1"/>
  <c r="D7" i="5"/>
  <c r="D7" i="3" s="1"/>
  <c r="D8" i="5"/>
  <c r="D8" i="3" s="1"/>
  <c r="D9" i="5"/>
  <c r="D9" i="3" s="1"/>
  <c r="D10" i="5"/>
  <c r="D10" i="3" s="1"/>
  <c r="D11" i="5"/>
  <c r="D11" i="3" s="1"/>
  <c r="D12" i="5"/>
  <c r="D12" i="3" s="1"/>
  <c r="D13" i="5"/>
  <c r="D13" i="3" s="1"/>
  <c r="D14" i="5"/>
  <c r="D14" i="3" s="1"/>
  <c r="D15" i="5"/>
  <c r="D15" i="3" s="1"/>
  <c r="D16" i="5"/>
  <c r="D16" i="3" s="1"/>
  <c r="D17" i="5"/>
  <c r="D17" i="3" s="1"/>
  <c r="D18" i="5"/>
  <c r="D18" i="3" s="1"/>
  <c r="D19" i="5"/>
  <c r="D19" i="3" s="1"/>
  <c r="D20" i="5"/>
  <c r="D20" i="3" s="1"/>
  <c r="D21" i="5"/>
  <c r="D21" i="3" s="1"/>
  <c r="D22" i="5"/>
  <c r="D22" i="3" s="1"/>
  <c r="D23" i="5"/>
  <c r="D23" i="3" s="1"/>
  <c r="D24" i="5"/>
  <c r="D24" i="3" s="1"/>
  <c r="D25" i="5"/>
  <c r="D25" i="3" s="1"/>
  <c r="D26" i="5"/>
  <c r="D26" i="3" s="1"/>
  <c r="D27" i="5"/>
  <c r="D27" i="3" s="1"/>
  <c r="D28" i="5"/>
  <c r="D28" i="3" s="1"/>
  <c r="D29" i="5"/>
  <c r="D29" i="3" s="1"/>
  <c r="D30" i="5"/>
  <c r="D30" i="3" s="1"/>
  <c r="D31" i="5"/>
  <c r="D31" i="3" s="1"/>
  <c r="D32" i="5"/>
  <c r="D32" i="3" s="1"/>
  <c r="D33" i="5"/>
  <c r="D33" i="3" s="1"/>
  <c r="D34" i="5"/>
  <c r="D34" i="3" s="1"/>
  <c r="D35" i="5"/>
  <c r="D35" i="3" s="1"/>
  <c r="D36" i="5"/>
  <c r="D36" i="3" s="1"/>
  <c r="D37" i="5"/>
  <c r="D37" i="3" s="1"/>
  <c r="D38" i="5"/>
  <c r="D38" i="3" s="1"/>
  <c r="D39" i="5"/>
  <c r="D39" i="3" s="1"/>
  <c r="D40" i="5"/>
  <c r="D40" i="3" s="1"/>
  <c r="D6" i="5"/>
  <c r="D6" i="3" s="1"/>
  <c r="D38" i="11" l="1"/>
  <c r="D38" i="10"/>
  <c r="D38" i="8"/>
  <c r="D38" i="9"/>
  <c r="D38" i="7"/>
  <c r="D38" i="6"/>
  <c r="J38" i="6" s="1"/>
  <c r="D34" i="11"/>
  <c r="D34" i="10"/>
  <c r="D34" i="9"/>
  <c r="D34" i="8"/>
  <c r="D34" i="7"/>
  <c r="D34" i="6"/>
  <c r="G34" i="6" s="1"/>
  <c r="D30" i="11"/>
  <c r="D30" i="10"/>
  <c r="D30" i="8"/>
  <c r="D30" i="9"/>
  <c r="D30" i="7"/>
  <c r="D30" i="6"/>
  <c r="G30" i="6" s="1"/>
  <c r="D26" i="11"/>
  <c r="D26" i="10"/>
  <c r="D26" i="9"/>
  <c r="D26" i="8"/>
  <c r="D26" i="7"/>
  <c r="D26" i="6"/>
  <c r="G26" i="6" s="1"/>
  <c r="D22" i="11"/>
  <c r="D22" i="10"/>
  <c r="D22" i="8"/>
  <c r="D22" i="9"/>
  <c r="D22" i="7"/>
  <c r="D22" i="6"/>
  <c r="J22" i="6" s="1"/>
  <c r="D18" i="11"/>
  <c r="D18" i="10"/>
  <c r="D18" i="9"/>
  <c r="D18" i="8"/>
  <c r="D18" i="7"/>
  <c r="D18" i="6"/>
  <c r="G18" i="6" s="1"/>
  <c r="D14" i="11"/>
  <c r="D14" i="10"/>
  <c r="D14" i="8"/>
  <c r="D14" i="9"/>
  <c r="D14" i="7"/>
  <c r="D14" i="6"/>
  <c r="J14" i="6" s="1"/>
  <c r="D10" i="11"/>
  <c r="D10" i="10"/>
  <c r="D10" i="9"/>
  <c r="D10" i="8"/>
  <c r="D10" i="7"/>
  <c r="D10" i="6"/>
  <c r="G10" i="6" s="1"/>
  <c r="E39" i="11"/>
  <c r="E39" i="10"/>
  <c r="E39" i="9"/>
  <c r="E39" i="8"/>
  <c r="E39" i="7"/>
  <c r="E39" i="6"/>
  <c r="E35" i="11"/>
  <c r="E35" i="10"/>
  <c r="E35" i="9"/>
  <c r="E35" i="8"/>
  <c r="E35" i="7"/>
  <c r="E35" i="6"/>
  <c r="E31" i="11"/>
  <c r="E31" i="10"/>
  <c r="E31" i="9"/>
  <c r="E31" i="8"/>
  <c r="E31" i="7"/>
  <c r="E31" i="6"/>
  <c r="E27" i="11"/>
  <c r="E27" i="10"/>
  <c r="E27" i="8"/>
  <c r="E27" i="9"/>
  <c r="E27" i="7"/>
  <c r="E27" i="6"/>
  <c r="E23" i="11"/>
  <c r="E23" i="10"/>
  <c r="E23" i="9"/>
  <c r="E23" i="8"/>
  <c r="E23" i="7"/>
  <c r="E23" i="6"/>
  <c r="E19" i="11"/>
  <c r="E19" i="10"/>
  <c r="E19" i="8"/>
  <c r="E19" i="9"/>
  <c r="E19" i="7"/>
  <c r="E19" i="6"/>
  <c r="E15" i="11"/>
  <c r="E15" i="10"/>
  <c r="E15" i="9"/>
  <c r="E15" i="8"/>
  <c r="E15" i="7"/>
  <c r="E15" i="6"/>
  <c r="E11" i="11"/>
  <c r="E11" i="10"/>
  <c r="E11" i="8"/>
  <c r="E11" i="9"/>
  <c r="E11" i="7"/>
  <c r="E11" i="6"/>
  <c r="E7" i="11"/>
  <c r="E7" i="10"/>
  <c r="E7" i="9"/>
  <c r="E7" i="8"/>
  <c r="E7" i="7"/>
  <c r="E7" i="6"/>
  <c r="F40" i="11"/>
  <c r="F40" i="10"/>
  <c r="F40" i="9"/>
  <c r="F40" i="7"/>
  <c r="F40" i="8"/>
  <c r="F40" i="6"/>
  <c r="F32" i="11"/>
  <c r="F32" i="10"/>
  <c r="F32" i="8"/>
  <c r="F32" i="9"/>
  <c r="F32" i="7"/>
  <c r="F32" i="6"/>
  <c r="F24" i="11"/>
  <c r="F24" i="10"/>
  <c r="F24" i="8"/>
  <c r="F24" i="9"/>
  <c r="F24" i="7"/>
  <c r="F24" i="6"/>
  <c r="F16" i="11"/>
  <c r="F16" i="10"/>
  <c r="F16" i="8"/>
  <c r="F16" i="9"/>
  <c r="F16" i="7"/>
  <c r="F16" i="6"/>
  <c r="F8" i="11"/>
  <c r="F8" i="10"/>
  <c r="F8" i="8"/>
  <c r="F8" i="9"/>
  <c r="F8" i="7"/>
  <c r="F8" i="6"/>
  <c r="D6" i="11"/>
  <c r="D6" i="10"/>
  <c r="D6" i="8"/>
  <c r="D6" i="9"/>
  <c r="D6" i="7"/>
  <c r="D6" i="6"/>
  <c r="D37" i="11"/>
  <c r="D37" i="10"/>
  <c r="D37" i="9"/>
  <c r="D37" i="7"/>
  <c r="D37" i="8"/>
  <c r="D37" i="6"/>
  <c r="G37" i="6" s="1"/>
  <c r="D33" i="11"/>
  <c r="D33" i="10"/>
  <c r="D33" i="9"/>
  <c r="D33" i="8"/>
  <c r="D33" i="7"/>
  <c r="D33" i="6"/>
  <c r="G33" i="6" s="1"/>
  <c r="D29" i="11"/>
  <c r="D29" i="10"/>
  <c r="D29" i="9"/>
  <c r="D29" i="8"/>
  <c r="D29" i="7"/>
  <c r="D29" i="6"/>
  <c r="G29" i="6" s="1"/>
  <c r="D25" i="11"/>
  <c r="D25" i="10"/>
  <c r="D25" i="9"/>
  <c r="D25" i="8"/>
  <c r="D25" i="7"/>
  <c r="D25" i="6"/>
  <c r="G25" i="6" s="1"/>
  <c r="D21" i="11"/>
  <c r="D21" i="10"/>
  <c r="D21" i="9"/>
  <c r="D21" i="8"/>
  <c r="D21" i="7"/>
  <c r="D21" i="6"/>
  <c r="G21" i="6" s="1"/>
  <c r="P21" i="6" s="1"/>
  <c r="D40" i="10"/>
  <c r="D40" i="11"/>
  <c r="D40" i="9"/>
  <c r="D40" i="8"/>
  <c r="D40" i="7"/>
  <c r="D40" i="6"/>
  <c r="M40" i="6" s="1"/>
  <c r="D36" i="10"/>
  <c r="D36" i="11"/>
  <c r="D36" i="9"/>
  <c r="D36" i="8"/>
  <c r="D36" i="7"/>
  <c r="D36" i="6"/>
  <c r="M36" i="6" s="1"/>
  <c r="R36" i="6" s="1"/>
  <c r="D32" i="10"/>
  <c r="D32" i="11"/>
  <c r="D32" i="9"/>
  <c r="D32" i="7"/>
  <c r="D32" i="8"/>
  <c r="D32" i="6"/>
  <c r="M32" i="6" s="1"/>
  <c r="D28" i="10"/>
  <c r="D28" i="11"/>
  <c r="D28" i="9"/>
  <c r="D28" i="7"/>
  <c r="D28" i="8"/>
  <c r="D28" i="6"/>
  <c r="M28" i="6" s="1"/>
  <c r="D24" i="10"/>
  <c r="D24" i="11"/>
  <c r="D24" i="9"/>
  <c r="D24" i="7"/>
  <c r="D24" i="8"/>
  <c r="D24" i="6"/>
  <c r="M24" i="6" s="1"/>
  <c r="D20" i="10"/>
  <c r="D20" i="11"/>
  <c r="D20" i="9"/>
  <c r="D20" i="7"/>
  <c r="D20" i="8"/>
  <c r="D20" i="6"/>
  <c r="M20" i="6" s="1"/>
  <c r="R20" i="6" s="1"/>
  <c r="D16" i="10"/>
  <c r="D16" i="11"/>
  <c r="D16" i="9"/>
  <c r="D16" i="7"/>
  <c r="D16" i="8"/>
  <c r="D16" i="6"/>
  <c r="M16" i="6" s="1"/>
  <c r="D12" i="10"/>
  <c r="D12" i="11"/>
  <c r="D12" i="9"/>
  <c r="D12" i="7"/>
  <c r="D12" i="8"/>
  <c r="D12" i="6"/>
  <c r="M12" i="6" s="1"/>
  <c r="D8" i="10"/>
  <c r="D8" i="11"/>
  <c r="D8" i="9"/>
  <c r="D8" i="7"/>
  <c r="D8" i="8"/>
  <c r="D8" i="6"/>
  <c r="M8" i="6" s="1"/>
  <c r="E37" i="10"/>
  <c r="E37" i="11"/>
  <c r="E37" i="9"/>
  <c r="E37" i="7"/>
  <c r="E37" i="8"/>
  <c r="E37" i="6"/>
  <c r="E33" i="10"/>
  <c r="E33" i="11"/>
  <c r="E33" i="9"/>
  <c r="E33" i="7"/>
  <c r="E33" i="8"/>
  <c r="E33" i="6"/>
  <c r="E29" i="10"/>
  <c r="E29" i="11"/>
  <c r="E29" i="9"/>
  <c r="E29" i="7"/>
  <c r="E29" i="8"/>
  <c r="E29" i="6"/>
  <c r="E25" i="10"/>
  <c r="E25" i="11"/>
  <c r="E25" i="9"/>
  <c r="E25" i="7"/>
  <c r="E25" i="8"/>
  <c r="E25" i="6"/>
  <c r="E21" i="10"/>
  <c r="E21" i="11"/>
  <c r="E21" i="9"/>
  <c r="E21" i="7"/>
  <c r="E21" i="8"/>
  <c r="E21" i="6"/>
  <c r="E17" i="10"/>
  <c r="E17" i="11"/>
  <c r="E17" i="9"/>
  <c r="E17" i="7"/>
  <c r="E17" i="8"/>
  <c r="E17" i="6"/>
  <c r="E13" i="10"/>
  <c r="E13" i="11"/>
  <c r="E13" i="9"/>
  <c r="E13" i="7"/>
  <c r="E13" i="8"/>
  <c r="E13" i="6"/>
  <c r="E9" i="10"/>
  <c r="E9" i="11"/>
  <c r="E9" i="9"/>
  <c r="E9" i="7"/>
  <c r="E9" i="8"/>
  <c r="E9" i="6"/>
  <c r="F36" i="11"/>
  <c r="F36" i="10"/>
  <c r="F36" i="9"/>
  <c r="F36" i="7"/>
  <c r="F36" i="8"/>
  <c r="F36" i="6"/>
  <c r="F28" i="11"/>
  <c r="F28" i="10"/>
  <c r="F28" i="9"/>
  <c r="F28" i="8"/>
  <c r="F28" i="7"/>
  <c r="F28" i="6"/>
  <c r="F20" i="11"/>
  <c r="F20" i="10"/>
  <c r="F20" i="9"/>
  <c r="F20" i="8"/>
  <c r="F20" i="7"/>
  <c r="F20" i="6"/>
  <c r="F12" i="11"/>
  <c r="F12" i="10"/>
  <c r="F12" i="9"/>
  <c r="F12" i="8"/>
  <c r="F12" i="7"/>
  <c r="F12" i="6"/>
  <c r="D39" i="10"/>
  <c r="D39" i="11"/>
  <c r="D39" i="8"/>
  <c r="D39" i="9"/>
  <c r="D39" i="7"/>
  <c r="D39" i="6"/>
  <c r="J39" i="6" s="1"/>
  <c r="D35" i="10"/>
  <c r="D35" i="11"/>
  <c r="D35" i="8"/>
  <c r="D35" i="9"/>
  <c r="D35" i="7"/>
  <c r="D35" i="6"/>
  <c r="M35" i="6" s="1"/>
  <c r="D31" i="10"/>
  <c r="D31" i="11"/>
  <c r="D31" i="9"/>
  <c r="D31" i="8"/>
  <c r="D31" i="7"/>
  <c r="D31" i="6"/>
  <c r="J31" i="6" s="1"/>
  <c r="D27" i="10"/>
  <c r="D27" i="11"/>
  <c r="D27" i="8"/>
  <c r="D27" i="9"/>
  <c r="D27" i="7"/>
  <c r="D27" i="6"/>
  <c r="P43" i="6" s="1"/>
  <c r="Q43" i="6" s="1"/>
  <c r="D23" i="10"/>
  <c r="D23" i="11"/>
  <c r="D23" i="9"/>
  <c r="D23" i="8"/>
  <c r="D23" i="7"/>
  <c r="D23" i="6"/>
  <c r="J23" i="6" s="1"/>
  <c r="D19" i="10"/>
  <c r="D19" i="11"/>
  <c r="D19" i="8"/>
  <c r="D19" i="9"/>
  <c r="D19" i="7"/>
  <c r="D19" i="6"/>
  <c r="M19" i="6" s="1"/>
  <c r="D15" i="10"/>
  <c r="D15" i="11"/>
  <c r="D15" i="9"/>
  <c r="D15" i="8"/>
  <c r="D15" i="7"/>
  <c r="D15" i="6"/>
  <c r="J15" i="6" s="1"/>
  <c r="D11" i="10"/>
  <c r="D11" i="11"/>
  <c r="D11" i="8"/>
  <c r="D11" i="9"/>
  <c r="D11" i="7"/>
  <c r="D11" i="6"/>
  <c r="M11" i="6" s="1"/>
  <c r="D7" i="10"/>
  <c r="D7" i="11"/>
  <c r="D7" i="9"/>
  <c r="D7" i="8"/>
  <c r="D7" i="7"/>
  <c r="D7" i="6"/>
  <c r="J7" i="6" s="1"/>
  <c r="E40" i="10"/>
  <c r="E40" i="11"/>
  <c r="E40" i="8"/>
  <c r="E40" i="9"/>
  <c r="E40" i="7"/>
  <c r="E40" i="6"/>
  <c r="E36" i="10"/>
  <c r="E36" i="11"/>
  <c r="E36" i="8"/>
  <c r="E36" i="9"/>
  <c r="E36" i="7"/>
  <c r="E36" i="6"/>
  <c r="E32" i="10"/>
  <c r="E32" i="11"/>
  <c r="E32" i="8"/>
  <c r="E32" i="9"/>
  <c r="E32" i="7"/>
  <c r="E32" i="6"/>
  <c r="E28" i="10"/>
  <c r="E28" i="11"/>
  <c r="E28" i="9"/>
  <c r="E28" i="8"/>
  <c r="E28" i="7"/>
  <c r="E28" i="6"/>
  <c r="E24" i="10"/>
  <c r="E24" i="11"/>
  <c r="E24" i="8"/>
  <c r="E24" i="9"/>
  <c r="E24" i="7"/>
  <c r="E24" i="6"/>
  <c r="E20" i="10"/>
  <c r="E20" i="11"/>
  <c r="E20" i="9"/>
  <c r="E20" i="8"/>
  <c r="E20" i="7"/>
  <c r="E20" i="6"/>
  <c r="E16" i="10"/>
  <c r="E16" i="11"/>
  <c r="E16" i="8"/>
  <c r="E16" i="9"/>
  <c r="E16" i="7"/>
  <c r="E16" i="6"/>
  <c r="E12" i="10"/>
  <c r="E12" i="11"/>
  <c r="E12" i="9"/>
  <c r="E12" i="8"/>
  <c r="E12" i="7"/>
  <c r="E12" i="6"/>
  <c r="E8" i="10"/>
  <c r="E8" i="11"/>
  <c r="E8" i="8"/>
  <c r="E8" i="9"/>
  <c r="E8" i="7"/>
  <c r="E8" i="6"/>
  <c r="F39" i="11"/>
  <c r="F39" i="10"/>
  <c r="F39" i="9"/>
  <c r="F39" i="8"/>
  <c r="F39" i="7"/>
  <c r="F39" i="6"/>
  <c r="F35" i="11"/>
  <c r="F35" i="10"/>
  <c r="F35" i="9"/>
  <c r="F35" i="8"/>
  <c r="F35" i="7"/>
  <c r="F35" i="6"/>
  <c r="F31" i="11"/>
  <c r="F31" i="10"/>
  <c r="F31" i="9"/>
  <c r="F31" i="8"/>
  <c r="F31" i="7"/>
  <c r="F31" i="6"/>
  <c r="F27" i="11"/>
  <c r="F27" i="10"/>
  <c r="F27" i="9"/>
  <c r="F27" i="8"/>
  <c r="F27" i="7"/>
  <c r="F27" i="6"/>
  <c r="F23" i="11"/>
  <c r="F23" i="10"/>
  <c r="F23" i="9"/>
  <c r="F23" i="8"/>
  <c r="F23" i="7"/>
  <c r="F23" i="6"/>
  <c r="F19" i="11"/>
  <c r="F19" i="10"/>
  <c r="F19" i="9"/>
  <c r="F19" i="8"/>
  <c r="F19" i="7"/>
  <c r="F19" i="6"/>
  <c r="F15" i="11"/>
  <c r="F15" i="10"/>
  <c r="F15" i="9"/>
  <c r="F15" i="8"/>
  <c r="F15" i="7"/>
  <c r="F15" i="6"/>
  <c r="F11" i="11"/>
  <c r="F11" i="10"/>
  <c r="F11" i="9"/>
  <c r="F11" i="8"/>
  <c r="F11" i="7"/>
  <c r="F11" i="6"/>
  <c r="F7" i="11"/>
  <c r="F7" i="10"/>
  <c r="F7" i="9"/>
  <c r="F7" i="8"/>
  <c r="F7" i="7"/>
  <c r="F7" i="6"/>
  <c r="F34" i="10"/>
  <c r="F34" i="11"/>
  <c r="F34" i="9"/>
  <c r="F34" i="7"/>
  <c r="F34" i="8"/>
  <c r="F34" i="6"/>
  <c r="F26" i="10"/>
  <c r="F26" i="11"/>
  <c r="F26" i="9"/>
  <c r="F26" i="7"/>
  <c r="F26" i="8"/>
  <c r="F26" i="6"/>
  <c r="F18" i="10"/>
  <c r="F18" i="11"/>
  <c r="F18" i="9"/>
  <c r="F18" i="7"/>
  <c r="F18" i="8"/>
  <c r="F18" i="6"/>
  <c r="F10" i="10"/>
  <c r="F10" i="11"/>
  <c r="F10" i="9"/>
  <c r="F10" i="7"/>
  <c r="F10" i="8"/>
  <c r="F10" i="6"/>
  <c r="D17" i="11"/>
  <c r="D17" i="10"/>
  <c r="D17" i="9"/>
  <c r="D17" i="8"/>
  <c r="D17" i="7"/>
  <c r="D17" i="6"/>
  <c r="G17" i="6" s="1"/>
  <c r="D13" i="11"/>
  <c r="D13" i="10"/>
  <c r="D13" i="9"/>
  <c r="D13" i="8"/>
  <c r="D13" i="7"/>
  <c r="D13" i="6"/>
  <c r="G13" i="6" s="1"/>
  <c r="D9" i="11"/>
  <c r="D9" i="10"/>
  <c r="D9" i="9"/>
  <c r="D9" i="8"/>
  <c r="D9" i="7"/>
  <c r="D9" i="6"/>
  <c r="G9" i="6" s="1"/>
  <c r="E38" i="11"/>
  <c r="E38" i="10"/>
  <c r="E38" i="9"/>
  <c r="E38" i="7"/>
  <c r="E38" i="8"/>
  <c r="E38" i="6"/>
  <c r="E34" i="11"/>
  <c r="E34" i="10"/>
  <c r="E34" i="9"/>
  <c r="E34" i="8"/>
  <c r="E34" i="7"/>
  <c r="E34" i="6"/>
  <c r="E30" i="11"/>
  <c r="E30" i="10"/>
  <c r="E30" i="9"/>
  <c r="E30" i="8"/>
  <c r="E30" i="7"/>
  <c r="E30" i="6"/>
  <c r="E26" i="11"/>
  <c r="E26" i="10"/>
  <c r="E26" i="9"/>
  <c r="E26" i="8"/>
  <c r="E26" i="7"/>
  <c r="E26" i="6"/>
  <c r="E22" i="11"/>
  <c r="E22" i="10"/>
  <c r="E22" i="9"/>
  <c r="E22" i="8"/>
  <c r="E22" i="7"/>
  <c r="E22" i="6"/>
  <c r="E18" i="11"/>
  <c r="E18" i="10"/>
  <c r="E18" i="9"/>
  <c r="E18" i="8"/>
  <c r="E18" i="7"/>
  <c r="E18" i="6"/>
  <c r="E14" i="11"/>
  <c r="E14" i="10"/>
  <c r="E14" i="9"/>
  <c r="E14" i="8"/>
  <c r="E14" i="7"/>
  <c r="E14" i="6"/>
  <c r="E10" i="11"/>
  <c r="E10" i="10"/>
  <c r="E10" i="9"/>
  <c r="E10" i="8"/>
  <c r="E10" i="7"/>
  <c r="E10" i="6"/>
  <c r="F6" i="10"/>
  <c r="F6" i="11"/>
  <c r="F6" i="9"/>
  <c r="F6" i="7"/>
  <c r="F6" i="8"/>
  <c r="F6" i="6"/>
  <c r="F42" i="6" s="1"/>
  <c r="F37" i="10"/>
  <c r="F37" i="11"/>
  <c r="F37" i="8"/>
  <c r="F37" i="9"/>
  <c r="F37" i="7"/>
  <c r="F37" i="6"/>
  <c r="F33" i="10"/>
  <c r="F33" i="11"/>
  <c r="F33" i="9"/>
  <c r="F33" i="8"/>
  <c r="F33" i="7"/>
  <c r="F33" i="6"/>
  <c r="F29" i="10"/>
  <c r="F29" i="11"/>
  <c r="F29" i="8"/>
  <c r="F29" i="9"/>
  <c r="F29" i="7"/>
  <c r="F29" i="6"/>
  <c r="F25" i="10"/>
  <c r="F25" i="11"/>
  <c r="F25" i="9"/>
  <c r="F25" i="8"/>
  <c r="F25" i="7"/>
  <c r="F25" i="6"/>
  <c r="F21" i="10"/>
  <c r="F21" i="11"/>
  <c r="F21" i="8"/>
  <c r="F21" i="9"/>
  <c r="F21" i="7"/>
  <c r="F21" i="6"/>
  <c r="F17" i="10"/>
  <c r="F17" i="11"/>
  <c r="F17" i="9"/>
  <c r="F17" i="8"/>
  <c r="F17" i="7"/>
  <c r="F17" i="6"/>
  <c r="F13" i="10"/>
  <c r="F13" i="11"/>
  <c r="F13" i="8"/>
  <c r="F13" i="9"/>
  <c r="F13" i="7"/>
  <c r="F13" i="6"/>
  <c r="F9" i="10"/>
  <c r="F9" i="11"/>
  <c r="F9" i="9"/>
  <c r="F9" i="8"/>
  <c r="F9" i="7"/>
  <c r="F9" i="6"/>
  <c r="F38" i="10"/>
  <c r="F38" i="11"/>
  <c r="F38" i="9"/>
  <c r="F38" i="7"/>
  <c r="F38" i="8"/>
  <c r="F38" i="6"/>
  <c r="F30" i="10"/>
  <c r="F30" i="11"/>
  <c r="F30" i="9"/>
  <c r="F30" i="7"/>
  <c r="F30" i="8"/>
  <c r="F30" i="6"/>
  <c r="F22" i="10"/>
  <c r="F22" i="11"/>
  <c r="F22" i="9"/>
  <c r="F22" i="7"/>
  <c r="F22" i="8"/>
  <c r="F22" i="6"/>
  <c r="F14" i="10"/>
  <c r="F14" i="11"/>
  <c r="F14" i="9"/>
  <c r="F14" i="7"/>
  <c r="F14" i="8"/>
  <c r="F14" i="6"/>
  <c r="E6" i="11"/>
  <c r="E6" i="10"/>
  <c r="E6" i="9"/>
  <c r="E6" i="8"/>
  <c r="E6" i="7"/>
  <c r="E6" i="6"/>
  <c r="E41" i="6" s="1"/>
  <c r="D44" i="6"/>
  <c r="D43" i="6"/>
  <c r="D42" i="6"/>
  <c r="E42" i="6"/>
  <c r="E43" i="6"/>
  <c r="G39" i="6"/>
  <c r="M37" i="6"/>
  <c r="J37" i="6"/>
  <c r="G35" i="6"/>
  <c r="M33" i="6"/>
  <c r="J33" i="6"/>
  <c r="G31" i="6"/>
  <c r="M29" i="6"/>
  <c r="J29" i="6"/>
  <c r="G27" i="6"/>
  <c r="M25" i="6"/>
  <c r="J25" i="6"/>
  <c r="G23" i="6"/>
  <c r="M21" i="6"/>
  <c r="J21" i="6"/>
  <c r="G19" i="6"/>
  <c r="M17" i="6"/>
  <c r="J17" i="6"/>
  <c r="G15" i="6"/>
  <c r="M13" i="6"/>
  <c r="J13" i="6"/>
  <c r="G11" i="6"/>
  <c r="M9" i="6"/>
  <c r="J9" i="6"/>
  <c r="F43" i="6"/>
  <c r="F44" i="6"/>
  <c r="J40" i="6"/>
  <c r="G40" i="6"/>
  <c r="M38" i="6"/>
  <c r="J36" i="6"/>
  <c r="G36" i="6"/>
  <c r="M34" i="6"/>
  <c r="J32" i="6"/>
  <c r="G32" i="6"/>
  <c r="J28" i="6"/>
  <c r="G28" i="6"/>
  <c r="M26" i="6"/>
  <c r="J24" i="6"/>
  <c r="G24" i="6"/>
  <c r="P24" i="6" s="1"/>
  <c r="M22" i="6"/>
  <c r="J20" i="6"/>
  <c r="G20" i="6"/>
  <c r="M18" i="6"/>
  <c r="J16" i="6"/>
  <c r="G16" i="6"/>
  <c r="M14" i="6"/>
  <c r="J12" i="6"/>
  <c r="G12" i="6"/>
  <c r="M10" i="6"/>
  <c r="J8" i="6"/>
  <c r="G8" i="6"/>
  <c r="P8" i="6" s="1"/>
  <c r="P32" i="6" l="1"/>
  <c r="P17" i="6"/>
  <c r="P33" i="6"/>
  <c r="P37" i="6"/>
  <c r="P13" i="6"/>
  <c r="P29" i="6"/>
  <c r="P9" i="6"/>
  <c r="P25" i="6"/>
  <c r="P16" i="6"/>
  <c r="R12" i="6"/>
  <c r="R28" i="6"/>
  <c r="Q36" i="6"/>
  <c r="R35" i="6"/>
  <c r="R8" i="6"/>
  <c r="R16" i="6"/>
  <c r="R24" i="6"/>
  <c r="R32" i="6"/>
  <c r="R40" i="6"/>
  <c r="Q20" i="6"/>
  <c r="R26" i="6"/>
  <c r="Q28" i="6"/>
  <c r="R34" i="6"/>
  <c r="P40" i="6"/>
  <c r="P7" i="6"/>
  <c r="R9" i="6"/>
  <c r="Q13" i="6"/>
  <c r="P15" i="6"/>
  <c r="R17" i="6"/>
  <c r="Q21" i="6"/>
  <c r="P23" i="6"/>
  <c r="R25" i="6"/>
  <c r="Q29" i="6"/>
  <c r="P31" i="6"/>
  <c r="R33" i="6"/>
  <c r="Q37" i="6"/>
  <c r="P39" i="6"/>
  <c r="M6" i="6"/>
  <c r="E42" i="8"/>
  <c r="E43" i="8"/>
  <c r="E41" i="8"/>
  <c r="E44" i="8"/>
  <c r="F44" i="11"/>
  <c r="F42" i="11"/>
  <c r="F43" i="11"/>
  <c r="F41" i="11"/>
  <c r="D41" i="9"/>
  <c r="D44" i="9"/>
  <c r="D42" i="9"/>
  <c r="D43" i="9"/>
  <c r="J10" i="6"/>
  <c r="Q10" i="6" s="1"/>
  <c r="G14" i="6"/>
  <c r="P14" i="6" s="1"/>
  <c r="J18" i="6"/>
  <c r="Q18" i="6" s="1"/>
  <c r="G22" i="6"/>
  <c r="P22" i="6" s="1"/>
  <c r="J26" i="6"/>
  <c r="Q26" i="6" s="1"/>
  <c r="J34" i="6"/>
  <c r="Q34" i="6" s="1"/>
  <c r="G38" i="6"/>
  <c r="P38" i="6" s="1"/>
  <c r="F41" i="6"/>
  <c r="M7" i="6"/>
  <c r="R7" i="6" s="1"/>
  <c r="J11" i="6"/>
  <c r="Q11" i="6" s="1"/>
  <c r="M15" i="6"/>
  <c r="R15" i="6" s="1"/>
  <c r="J19" i="6"/>
  <c r="Q19" i="6" s="1"/>
  <c r="M23" i="6"/>
  <c r="R23" i="6" s="1"/>
  <c r="J27" i="6"/>
  <c r="Q27" i="6" s="1"/>
  <c r="M31" i="6"/>
  <c r="R31" i="6" s="1"/>
  <c r="J35" i="6"/>
  <c r="Q35" i="6" s="1"/>
  <c r="M39" i="6"/>
  <c r="R39" i="6" s="1"/>
  <c r="E44" i="6"/>
  <c r="D41" i="6"/>
  <c r="E42" i="9"/>
  <c r="E43" i="9"/>
  <c r="E41" i="9"/>
  <c r="E44" i="9"/>
  <c r="F41" i="8"/>
  <c r="F44" i="8"/>
  <c r="F42" i="8"/>
  <c r="F43" i="8"/>
  <c r="F43" i="10"/>
  <c r="F41" i="10"/>
  <c r="F44" i="10"/>
  <c r="F42" i="10"/>
  <c r="D41" i="8"/>
  <c r="D44" i="8"/>
  <c r="D42" i="8"/>
  <c r="D43" i="8"/>
  <c r="R10" i="6"/>
  <c r="Q12" i="6"/>
  <c r="R18" i="6"/>
  <c r="Q8" i="6"/>
  <c r="P12" i="6"/>
  <c r="Q16" i="6"/>
  <c r="P20" i="6"/>
  <c r="Q24" i="6"/>
  <c r="P28" i="6"/>
  <c r="Q32" i="6"/>
  <c r="P36" i="6"/>
  <c r="Q40" i="6"/>
  <c r="Q9" i="6"/>
  <c r="P11" i="6"/>
  <c r="R13" i="6"/>
  <c r="Q17" i="6"/>
  <c r="R21" i="6"/>
  <c r="Q25" i="6"/>
  <c r="R29" i="6"/>
  <c r="Q33" i="6"/>
  <c r="R37" i="6"/>
  <c r="E43" i="10"/>
  <c r="E41" i="10"/>
  <c r="E44" i="10"/>
  <c r="E42" i="10"/>
  <c r="F41" i="7"/>
  <c r="F44" i="7"/>
  <c r="F42" i="7"/>
  <c r="F43" i="7"/>
  <c r="D43" i="10"/>
  <c r="D41" i="10"/>
  <c r="D44" i="10"/>
  <c r="D42" i="10"/>
  <c r="M30" i="6"/>
  <c r="R30" i="6" s="1"/>
  <c r="J30" i="6"/>
  <c r="Q30" i="6" s="1"/>
  <c r="M27" i="6"/>
  <c r="R27" i="6" s="1"/>
  <c r="Q6" i="6"/>
  <c r="E42" i="7"/>
  <c r="E43" i="7"/>
  <c r="E41" i="7"/>
  <c r="E44" i="7"/>
  <c r="E43" i="11"/>
  <c r="E41" i="11"/>
  <c r="E44" i="11"/>
  <c r="E42" i="11"/>
  <c r="F41" i="9"/>
  <c r="F44" i="9"/>
  <c r="F42" i="9"/>
  <c r="F43" i="9"/>
  <c r="D41" i="7"/>
  <c r="D42" i="7"/>
  <c r="D43" i="7"/>
  <c r="D44" i="7"/>
  <c r="D44" i="11"/>
  <c r="D42" i="11"/>
  <c r="D43" i="11"/>
  <c r="D41" i="11"/>
  <c r="R22" i="6" l="1"/>
  <c r="Q31" i="6"/>
  <c r="Q15" i="6"/>
  <c r="P26" i="6"/>
  <c r="P10" i="6"/>
  <c r="P27" i="6"/>
  <c r="R19" i="6"/>
  <c r="Q38" i="6"/>
  <c r="R38" i="6"/>
  <c r="Q14" i="6"/>
  <c r="P19" i="6"/>
  <c r="R6" i="6"/>
  <c r="P30" i="6"/>
  <c r="P6" i="6"/>
  <c r="P18" i="6"/>
  <c r="Q23" i="6"/>
  <c r="R11" i="6"/>
  <c r="P35" i="6"/>
  <c r="R14" i="6"/>
  <c r="Q22" i="6"/>
  <c r="P34" i="6"/>
  <c r="Q39" i="6"/>
  <c r="Q7" i="6"/>
  <c r="Q41" i="6" l="1"/>
  <c r="X5" i="6" s="1"/>
  <c r="L5" i="7" s="1"/>
  <c r="R41" i="6"/>
  <c r="P41" i="6"/>
  <c r="S5" i="6" s="1"/>
  <c r="W5" i="6" l="1"/>
  <c r="K5" i="7" s="1"/>
  <c r="V5" i="6"/>
  <c r="J5" i="7" s="1"/>
  <c r="U5" i="6"/>
  <c r="I5" i="7" s="1"/>
  <c r="G5" i="7"/>
  <c r="T5" i="6"/>
  <c r="H5" i="7" s="1"/>
  <c r="S41" i="6"/>
  <c r="AA5" i="6"/>
  <c r="O5" i="7" s="1"/>
  <c r="Z5" i="6"/>
  <c r="N5" i="7" s="1"/>
  <c r="Y5" i="6"/>
  <c r="M5" i="7" s="1"/>
  <c r="J9" i="7" l="1"/>
  <c r="J39" i="7"/>
  <c r="J17" i="7"/>
  <c r="J36" i="7"/>
  <c r="J16" i="7"/>
  <c r="J38" i="7"/>
  <c r="J12" i="7"/>
  <c r="J14" i="7"/>
  <c r="J29" i="7"/>
  <c r="J19" i="7"/>
  <c r="J13" i="7"/>
  <c r="J33" i="7"/>
  <c r="J18" i="7"/>
  <c r="J30" i="7"/>
  <c r="J34" i="7"/>
  <c r="J22" i="7"/>
  <c r="J37" i="7"/>
  <c r="J23" i="7"/>
  <c r="J20" i="7"/>
  <c r="J24" i="7"/>
  <c r="J40" i="7"/>
  <c r="J21" i="7"/>
  <c r="J11" i="7"/>
  <c r="J31" i="7"/>
  <c r="J25" i="7"/>
  <c r="J10" i="7"/>
  <c r="J7" i="7"/>
  <c r="J26" i="7"/>
  <c r="J8" i="7"/>
  <c r="J35" i="7"/>
  <c r="J15" i="7"/>
  <c r="J28" i="7"/>
  <c r="J32" i="7"/>
  <c r="J27" i="7"/>
  <c r="J6" i="7"/>
  <c r="G16" i="7"/>
  <c r="G32" i="7"/>
  <c r="G21" i="7"/>
  <c r="P21" i="7" s="1"/>
  <c r="G12" i="7"/>
  <c r="P12" i="7" s="1"/>
  <c r="G28" i="7"/>
  <c r="P28" i="7" s="1"/>
  <c r="G19" i="7"/>
  <c r="G35" i="7"/>
  <c r="G7" i="7"/>
  <c r="P7" i="7" s="1"/>
  <c r="G23" i="7"/>
  <c r="G39" i="7"/>
  <c r="G10" i="7"/>
  <c r="P10" i="7" s="1"/>
  <c r="G26" i="7"/>
  <c r="G9" i="7"/>
  <c r="G40" i="7"/>
  <c r="G33" i="7"/>
  <c r="G22" i="7"/>
  <c r="G38" i="7"/>
  <c r="G25" i="7"/>
  <c r="P25" i="7" s="1"/>
  <c r="G14" i="7"/>
  <c r="G8" i="7"/>
  <c r="G24" i="7"/>
  <c r="P24" i="7" s="1"/>
  <c r="G13" i="7"/>
  <c r="G31" i="7"/>
  <c r="G20" i="7"/>
  <c r="P20" i="7" s="1"/>
  <c r="G17" i="7"/>
  <c r="G11" i="7"/>
  <c r="G27" i="7"/>
  <c r="G15" i="7"/>
  <c r="P15" i="7" s="1"/>
  <c r="G36" i="7"/>
  <c r="G29" i="7"/>
  <c r="P29" i="7" s="1"/>
  <c r="G18" i="7"/>
  <c r="G34" i="7"/>
  <c r="P34" i="7" s="1"/>
  <c r="G37" i="7"/>
  <c r="G30" i="7"/>
  <c r="G6" i="7"/>
  <c r="M39" i="7"/>
  <c r="M26" i="7"/>
  <c r="M9" i="7"/>
  <c r="M11" i="7"/>
  <c r="M40" i="7"/>
  <c r="M33" i="7"/>
  <c r="M38" i="7"/>
  <c r="M8" i="7"/>
  <c r="M24" i="7"/>
  <c r="M13" i="7"/>
  <c r="M15" i="7"/>
  <c r="M21" i="7"/>
  <c r="M18" i="7"/>
  <c r="M20" i="7"/>
  <c r="M27" i="7"/>
  <c r="M14" i="7"/>
  <c r="M36" i="7"/>
  <c r="M29" i="7"/>
  <c r="M34" i="7"/>
  <c r="M37" i="7"/>
  <c r="M19" i="7"/>
  <c r="M25" i="7"/>
  <c r="M30" i="7"/>
  <c r="M16" i="7"/>
  <c r="M32" i="7"/>
  <c r="M7" i="7"/>
  <c r="M23" i="7"/>
  <c r="M31" i="7"/>
  <c r="M10" i="7"/>
  <c r="M12" i="7"/>
  <c r="M28" i="7"/>
  <c r="M17" i="7"/>
  <c r="M35" i="7"/>
  <c r="M22" i="7"/>
  <c r="M6" i="7"/>
  <c r="P9" i="7" l="1"/>
  <c r="P39" i="7"/>
  <c r="Q29" i="7"/>
  <c r="Q12" i="7"/>
  <c r="P17" i="7"/>
  <c r="P38" i="7"/>
  <c r="P16" i="7"/>
  <c r="Q32" i="7"/>
  <c r="Q28" i="7"/>
  <c r="P18" i="7"/>
  <c r="P31" i="7"/>
  <c r="P14" i="7"/>
  <c r="P33" i="7"/>
  <c r="Q31" i="7"/>
  <c r="R31" i="7"/>
  <c r="R14" i="7"/>
  <c r="R21" i="7"/>
  <c r="R30" i="7"/>
  <c r="Q7" i="7"/>
  <c r="Q20" i="7"/>
  <c r="Q34" i="7"/>
  <c r="R8" i="7"/>
  <c r="R11" i="7"/>
  <c r="Q27" i="7"/>
  <c r="Q35" i="7"/>
  <c r="P11" i="7"/>
  <c r="P13" i="7"/>
  <c r="Q8" i="7"/>
  <c r="Q25" i="7"/>
  <c r="Q40" i="7"/>
  <c r="Q24" i="7"/>
  <c r="Q22" i="7"/>
  <c r="Q11" i="7"/>
  <c r="R6" i="7"/>
  <c r="R27" i="7"/>
  <c r="Q33" i="7"/>
  <c r="P30" i="7"/>
  <c r="P19" i="7"/>
  <c r="R25" i="7"/>
  <c r="R29" i="7"/>
  <c r="R13" i="7"/>
  <c r="R33" i="7"/>
  <c r="Q13" i="7"/>
  <c r="P37" i="7"/>
  <c r="P23" i="7"/>
  <c r="R35" i="7"/>
  <c r="R10" i="7"/>
  <c r="R32" i="7"/>
  <c r="R19" i="7"/>
  <c r="R36" i="7"/>
  <c r="R18" i="7"/>
  <c r="R24" i="7"/>
  <c r="R40" i="7"/>
  <c r="R39" i="7"/>
  <c r="Q16" i="7"/>
  <c r="P8" i="7"/>
  <c r="P22" i="7"/>
  <c r="P26" i="7"/>
  <c r="R17" i="7"/>
  <c r="R16" i="7"/>
  <c r="R37" i="7"/>
  <c r="Q17" i="7"/>
  <c r="Q26" i="7"/>
  <c r="R23" i="7"/>
  <c r="R34" i="7"/>
  <c r="R15" i="7"/>
  <c r="R38" i="7"/>
  <c r="R9" i="7"/>
  <c r="Q38" i="7"/>
  <c r="Q23" i="7"/>
  <c r="Q30" i="7"/>
  <c r="Q19" i="7"/>
  <c r="Q14" i="7"/>
  <c r="P6" i="7"/>
  <c r="Q6" i="7"/>
  <c r="P27" i="7"/>
  <c r="P35" i="7"/>
  <c r="Q39" i="7"/>
  <c r="P36" i="7"/>
  <c r="Q10" i="7"/>
  <c r="Q21" i="7"/>
  <c r="R28" i="7"/>
  <c r="R22" i="7"/>
  <c r="R12" i="7"/>
  <c r="R7" i="7"/>
  <c r="R20" i="7"/>
  <c r="R26" i="7"/>
  <c r="Q9" i="7"/>
  <c r="Q15" i="7"/>
  <c r="Q37" i="7"/>
  <c r="Q18" i="7"/>
  <c r="Q36" i="7"/>
  <c r="P40" i="7"/>
  <c r="P32" i="7"/>
  <c r="R41" i="7" l="1"/>
  <c r="AA5" i="7" s="1"/>
  <c r="O5" i="8" s="1"/>
  <c r="P41" i="7"/>
  <c r="S5" i="7" s="1"/>
  <c r="G5" i="8" s="1"/>
  <c r="Q41" i="7"/>
  <c r="T5" i="7" l="1"/>
  <c r="H5" i="8" s="1"/>
  <c r="Y5" i="7"/>
  <c r="M5" i="8" s="1"/>
  <c r="Z5" i="7"/>
  <c r="N5" i="8" s="1"/>
  <c r="U5" i="7"/>
  <c r="I5" i="8" s="1"/>
  <c r="X5" i="7"/>
  <c r="L5" i="8" s="1"/>
  <c r="W5" i="7"/>
  <c r="K5" i="8" s="1"/>
  <c r="V5" i="7"/>
  <c r="J5" i="8" s="1"/>
  <c r="S41" i="7"/>
  <c r="M37" i="8" l="1"/>
  <c r="G7" i="8"/>
  <c r="M8" i="8"/>
  <c r="G33" i="8"/>
  <c r="M25" i="8"/>
  <c r="M11" i="8"/>
  <c r="M16" i="8"/>
  <c r="M10" i="8"/>
  <c r="M34" i="8"/>
  <c r="M24" i="8"/>
  <c r="M17" i="8"/>
  <c r="M39" i="8"/>
  <c r="M7" i="8"/>
  <c r="M15" i="8"/>
  <c r="M9" i="8"/>
  <c r="M29" i="8"/>
  <c r="M27" i="8"/>
  <c r="M31" i="8"/>
  <c r="M36" i="8"/>
  <c r="M33" i="8"/>
  <c r="M35" i="8"/>
  <c r="M19" i="8"/>
  <c r="M23" i="8"/>
  <c r="M38" i="8"/>
  <c r="M6" i="8"/>
  <c r="M14" i="8"/>
  <c r="M12" i="8"/>
  <c r="M22" i="8"/>
  <c r="M13" i="8"/>
  <c r="M40" i="8"/>
  <c r="M20" i="8"/>
  <c r="G39" i="8"/>
  <c r="G12" i="8"/>
  <c r="G9" i="8"/>
  <c r="M26" i="8"/>
  <c r="M21" i="8"/>
  <c r="M30" i="8"/>
  <c r="M18" i="8"/>
  <c r="M28" i="8"/>
  <c r="M32" i="8"/>
  <c r="G38" i="8"/>
  <c r="G13" i="8"/>
  <c r="G25" i="8"/>
  <c r="G20" i="8"/>
  <c r="G26" i="8"/>
  <c r="G40" i="8"/>
  <c r="R40" i="8" s="1"/>
  <c r="G31" i="8"/>
  <c r="G29" i="8"/>
  <c r="R29" i="8" s="1"/>
  <c r="G16" i="8"/>
  <c r="G21" i="8"/>
  <c r="G23" i="8"/>
  <c r="G30" i="8"/>
  <c r="G14" i="8"/>
  <c r="G6" i="8"/>
  <c r="G32" i="8"/>
  <c r="G17" i="8"/>
  <c r="G36" i="8"/>
  <c r="G8" i="8"/>
  <c r="G37" i="8"/>
  <c r="G19" i="8"/>
  <c r="G22" i="8"/>
  <c r="G15" i="8"/>
  <c r="G27" i="8"/>
  <c r="G24" i="8"/>
  <c r="G35" i="8"/>
  <c r="R35" i="8" s="1"/>
  <c r="G28" i="8"/>
  <c r="G10" i="8"/>
  <c r="G34" i="8"/>
  <c r="G11" i="8"/>
  <c r="G18" i="8"/>
  <c r="R23" i="8"/>
  <c r="R39" i="8"/>
  <c r="J13" i="8"/>
  <c r="J14" i="8"/>
  <c r="J25" i="8"/>
  <c r="J7" i="8"/>
  <c r="J39" i="8"/>
  <c r="J36" i="8"/>
  <c r="J27" i="8"/>
  <c r="J22" i="8"/>
  <c r="J38" i="8"/>
  <c r="J9" i="8"/>
  <c r="J33" i="8"/>
  <c r="J23" i="8"/>
  <c r="J12" i="8"/>
  <c r="J16" i="8"/>
  <c r="J11" i="8"/>
  <c r="J10" i="8"/>
  <c r="J21" i="8"/>
  <c r="J37" i="8"/>
  <c r="J31" i="8"/>
  <c r="J32" i="8"/>
  <c r="J6" i="8"/>
  <c r="J18" i="8"/>
  <c r="J34" i="8"/>
  <c r="J15" i="8"/>
  <c r="J17" i="8"/>
  <c r="J29" i="8"/>
  <c r="J8" i="8"/>
  <c r="J24" i="8"/>
  <c r="J40" i="8"/>
  <c r="J35" i="8"/>
  <c r="J26" i="8"/>
  <c r="J20" i="8"/>
  <c r="J19" i="8"/>
  <c r="J28" i="8"/>
  <c r="J30" i="8"/>
  <c r="R33" i="8" l="1"/>
  <c r="P7" i="8"/>
  <c r="Q7" i="8"/>
  <c r="Q33" i="8"/>
  <c r="Q38" i="8"/>
  <c r="Q39" i="8"/>
  <c r="Q13" i="8"/>
  <c r="R8" i="8"/>
  <c r="R14" i="8"/>
  <c r="R25" i="8"/>
  <c r="R16" i="8"/>
  <c r="R34" i="8"/>
  <c r="Q9" i="8"/>
  <c r="R10" i="8"/>
  <c r="R26" i="8"/>
  <c r="R9" i="8"/>
  <c r="Q12" i="8"/>
  <c r="R36" i="8"/>
  <c r="R20" i="8"/>
  <c r="Q8" i="8"/>
  <c r="R30" i="8"/>
  <c r="Q20" i="8"/>
  <c r="Q26" i="8"/>
  <c r="R32" i="8"/>
  <c r="Q25" i="8"/>
  <c r="Q6" i="8"/>
  <c r="Q40" i="8"/>
  <c r="Q21" i="8"/>
  <c r="R15" i="8"/>
  <c r="Q22" i="8"/>
  <c r="Q11" i="8"/>
  <c r="R24" i="8"/>
  <c r="Q35" i="8"/>
  <c r="Q16" i="8"/>
  <c r="Q36" i="8"/>
  <c r="Q14" i="8"/>
  <c r="P27" i="8"/>
  <c r="P37" i="8"/>
  <c r="P15" i="8"/>
  <c r="P18" i="8"/>
  <c r="P28" i="8"/>
  <c r="P24" i="8"/>
  <c r="Q24" i="8"/>
  <c r="P23" i="8"/>
  <c r="P22" i="8"/>
  <c r="Q30" i="8"/>
  <c r="Q34" i="8"/>
  <c r="Q31" i="8"/>
  <c r="Q27" i="8"/>
  <c r="P6" i="8"/>
  <c r="R37" i="8"/>
  <c r="Q28" i="8"/>
  <c r="Q18" i="8"/>
  <c r="Q37" i="8"/>
  <c r="R28" i="8"/>
  <c r="R11" i="8"/>
  <c r="P31" i="8"/>
  <c r="P33" i="8"/>
  <c r="P8" i="8"/>
  <c r="P11" i="8"/>
  <c r="Q29" i="8"/>
  <c r="P25" i="8"/>
  <c r="R27" i="8"/>
  <c r="P36" i="8"/>
  <c r="Q19" i="8"/>
  <c r="Q17" i="8"/>
  <c r="R18" i="8"/>
  <c r="Q15" i="8"/>
  <c r="Q32" i="8"/>
  <c r="Q10" i="8"/>
  <c r="Q23" i="8"/>
  <c r="R7" i="8"/>
  <c r="P17" i="8"/>
  <c r="R21" i="8"/>
  <c r="P14" i="8"/>
  <c r="P16" i="8"/>
  <c r="R31" i="8"/>
  <c r="R12" i="8"/>
  <c r="P38" i="8"/>
  <c r="P9" i="8"/>
  <c r="P10" i="8"/>
  <c r="P13" i="8"/>
  <c r="R17" i="8"/>
  <c r="P21" i="8"/>
  <c r="P40" i="8"/>
  <c r="R38" i="8"/>
  <c r="P39" i="8"/>
  <c r="P12" i="8"/>
  <c r="P19" i="8"/>
  <c r="R13" i="8"/>
  <c r="R6" i="8"/>
  <c r="R22" i="8"/>
  <c r="R19" i="8"/>
  <c r="P32" i="8"/>
  <c r="P34" i="8"/>
  <c r="P30" i="8"/>
  <c r="P29" i="8"/>
  <c r="P26" i="8"/>
  <c r="P20" i="8"/>
  <c r="P35" i="8"/>
  <c r="Q41" i="8" l="1"/>
  <c r="X5" i="8" s="1"/>
  <c r="L5" i="9" s="1"/>
  <c r="R41" i="8"/>
  <c r="Z5" i="8" s="1"/>
  <c r="N5" i="9" s="1"/>
  <c r="P41" i="8"/>
  <c r="T5" i="8" s="1"/>
  <c r="H5" i="9" s="1"/>
  <c r="W5" i="8" l="1"/>
  <c r="K5" i="9" s="1"/>
  <c r="V5" i="8"/>
  <c r="J5" i="9" s="1"/>
  <c r="U5" i="8"/>
  <c r="I5" i="9" s="1"/>
  <c r="S5" i="8"/>
  <c r="G5" i="9" s="1"/>
  <c r="S41" i="8"/>
  <c r="Y5" i="8"/>
  <c r="M5" i="9" s="1"/>
  <c r="AA5" i="8"/>
  <c r="O5" i="9" s="1"/>
  <c r="G26" i="9" l="1"/>
  <c r="G8" i="9"/>
  <c r="J26" i="9"/>
  <c r="J25" i="9"/>
  <c r="J17" i="9"/>
  <c r="J18" i="9"/>
  <c r="J16" i="9"/>
  <c r="J19" i="9"/>
  <c r="J24" i="9"/>
  <c r="J14" i="9"/>
  <c r="J30" i="9"/>
  <c r="J23" i="9"/>
  <c r="M27" i="9"/>
  <c r="J7" i="9"/>
  <c r="J13" i="9"/>
  <c r="J21" i="9"/>
  <c r="J15" i="9"/>
  <c r="J40" i="9"/>
  <c r="J10" i="9"/>
  <c r="J39" i="9"/>
  <c r="J12" i="9"/>
  <c r="J32" i="9"/>
  <c r="J34" i="9"/>
  <c r="J20" i="9"/>
  <c r="J6" i="9"/>
  <c r="J11" i="9"/>
  <c r="J29" i="9"/>
  <c r="J37" i="9"/>
  <c r="J8" i="9"/>
  <c r="J35" i="9"/>
  <c r="J36" i="9"/>
  <c r="J31" i="9"/>
  <c r="J27" i="9"/>
  <c r="J28" i="9"/>
  <c r="J38" i="9"/>
  <c r="J22" i="9"/>
  <c r="J9" i="9"/>
  <c r="J33" i="9"/>
  <c r="G36" i="9"/>
  <c r="G38" i="9"/>
  <c r="G19" i="9"/>
  <c r="G25" i="9"/>
  <c r="G37" i="9"/>
  <c r="G14" i="9"/>
  <c r="G22" i="9"/>
  <c r="G35" i="9"/>
  <c r="Q35" i="9" s="1"/>
  <c r="G11" i="9"/>
  <c r="G29" i="9"/>
  <c r="G40" i="9"/>
  <c r="G28" i="9"/>
  <c r="P28" i="9" s="1"/>
  <c r="G13" i="9"/>
  <c r="P13" i="9" s="1"/>
  <c r="M13" i="9"/>
  <c r="G6" i="9"/>
  <c r="P6" i="9" s="1"/>
  <c r="G7" i="9"/>
  <c r="P7" i="9" s="1"/>
  <c r="G33" i="9"/>
  <c r="G23" i="9"/>
  <c r="P23" i="9" s="1"/>
  <c r="G21" i="9"/>
  <c r="G24" i="9"/>
  <c r="G27" i="9"/>
  <c r="G39" i="9"/>
  <c r="G15" i="9"/>
  <c r="P15" i="9" s="1"/>
  <c r="G34" i="9"/>
  <c r="G32" i="9"/>
  <c r="G31" i="9"/>
  <c r="P31" i="9" s="1"/>
  <c r="G18" i="9"/>
  <c r="G12" i="9"/>
  <c r="G9" i="9"/>
  <c r="G16" i="9"/>
  <c r="G10" i="9"/>
  <c r="G17" i="9"/>
  <c r="G20" i="9"/>
  <c r="G30" i="9"/>
  <c r="M37" i="9"/>
  <c r="M30" i="9"/>
  <c r="M23" i="9"/>
  <c r="M24" i="9"/>
  <c r="M36" i="9"/>
  <c r="M21" i="9"/>
  <c r="M39" i="9"/>
  <c r="M12" i="9"/>
  <c r="M15" i="9"/>
  <c r="M16" i="9"/>
  <c r="M34" i="9"/>
  <c r="M22" i="9"/>
  <c r="M19" i="9"/>
  <c r="M29" i="9"/>
  <c r="M25" i="9"/>
  <c r="M26" i="9"/>
  <c r="M18" i="9"/>
  <c r="M9" i="9"/>
  <c r="M14" i="9"/>
  <c r="M6" i="9"/>
  <c r="M11" i="9"/>
  <c r="M38" i="9"/>
  <c r="M20" i="9"/>
  <c r="M17" i="9"/>
  <c r="M40" i="9"/>
  <c r="M35" i="9"/>
  <c r="M8" i="9"/>
  <c r="M31" i="9"/>
  <c r="R31" i="9" s="1"/>
  <c r="M28" i="9"/>
  <c r="M10" i="9"/>
  <c r="M33" i="9"/>
  <c r="M32" i="9"/>
  <c r="M7" i="9"/>
  <c r="Q26" i="9" l="1"/>
  <c r="Q13" i="9"/>
  <c r="P10" i="9"/>
  <c r="P21" i="9"/>
  <c r="P22" i="9"/>
  <c r="P19" i="9"/>
  <c r="R9" i="9"/>
  <c r="P8" i="9"/>
  <c r="R8" i="9"/>
  <c r="R38" i="9"/>
  <c r="Q29" i="9"/>
  <c r="P25" i="9"/>
  <c r="R32" i="9"/>
  <c r="P26" i="9"/>
  <c r="R39" i="9"/>
  <c r="R23" i="9"/>
  <c r="P18" i="9"/>
  <c r="Q40" i="9"/>
  <c r="P9" i="9"/>
  <c r="P12" i="9"/>
  <c r="P30" i="9"/>
  <c r="P16" i="9"/>
  <c r="P14" i="9"/>
  <c r="Q32" i="9"/>
  <c r="P11" i="9"/>
  <c r="R27" i="9"/>
  <c r="P17" i="9"/>
  <c r="P24" i="9"/>
  <c r="P20" i="9"/>
  <c r="Q39" i="9"/>
  <c r="R20" i="9"/>
  <c r="R14" i="9"/>
  <c r="R36" i="9"/>
  <c r="P34" i="9"/>
  <c r="Q37" i="9"/>
  <c r="P38" i="9"/>
  <c r="Q36" i="9"/>
  <c r="R33" i="9"/>
  <c r="Q11" i="9"/>
  <c r="R37" i="9"/>
  <c r="P33" i="9"/>
  <c r="R13" i="9"/>
  <c r="Q17" i="9"/>
  <c r="R12" i="9"/>
  <c r="Q27" i="9"/>
  <c r="P29" i="9"/>
  <c r="Q16" i="9"/>
  <c r="P40" i="9"/>
  <c r="Q19" i="9"/>
  <c r="P27" i="9"/>
  <c r="R7" i="9"/>
  <c r="R28" i="9"/>
  <c r="Q6" i="9"/>
  <c r="Q22" i="9"/>
  <c r="Q15" i="9"/>
  <c r="P36" i="9"/>
  <c r="R25" i="9"/>
  <c r="R34" i="9"/>
  <c r="Q24" i="9"/>
  <c r="R40" i="9"/>
  <c r="R10" i="9"/>
  <c r="R35" i="9"/>
  <c r="R16" i="9"/>
  <c r="P37" i="9"/>
  <c r="R18" i="9"/>
  <c r="R15" i="9"/>
  <c r="R21" i="9"/>
  <c r="P35" i="9"/>
  <c r="R30" i="9"/>
  <c r="Q30" i="9"/>
  <c r="Q38" i="9"/>
  <c r="R11" i="9"/>
  <c r="R19" i="9"/>
  <c r="Q23" i="9"/>
  <c r="P32" i="9"/>
  <c r="R6" i="9"/>
  <c r="R24" i="9"/>
  <c r="R17" i="9"/>
  <c r="Q34" i="9"/>
  <c r="R26" i="9"/>
  <c r="Q21" i="9"/>
  <c r="Q31" i="9"/>
  <c r="R29" i="9"/>
  <c r="P39" i="9"/>
  <c r="Q28" i="9"/>
  <c r="Q18" i="9"/>
  <c r="Q8" i="9"/>
  <c r="Q14" i="9"/>
  <c r="Q20" i="9"/>
  <c r="Q10" i="9"/>
  <c r="R22" i="9"/>
  <c r="Q12" i="9"/>
  <c r="Q9" i="9"/>
  <c r="Q7" i="9"/>
  <c r="Q33" i="9"/>
  <c r="Q25" i="9"/>
  <c r="R41" i="9" l="1"/>
  <c r="AA5" i="9" s="1"/>
  <c r="O5" i="10" s="1"/>
  <c r="P41" i="9"/>
  <c r="S5" i="9" s="1"/>
  <c r="G5" i="10" s="1"/>
  <c r="Q41" i="9"/>
  <c r="W5" i="9" s="1"/>
  <c r="K5" i="10" s="1"/>
  <c r="Z5" i="9" l="1"/>
  <c r="N5" i="10" s="1"/>
  <c r="V5" i="9"/>
  <c r="J5" i="10" s="1"/>
  <c r="X5" i="9"/>
  <c r="L5" i="10" s="1"/>
  <c r="T5" i="9"/>
  <c r="H5" i="10" s="1"/>
  <c r="Y5" i="9"/>
  <c r="M5" i="10" s="1"/>
  <c r="M23" i="10" s="1"/>
  <c r="U5" i="9"/>
  <c r="I5" i="10" s="1"/>
  <c r="S41" i="9"/>
  <c r="J14" i="10" l="1"/>
  <c r="J30" i="10"/>
  <c r="G32" i="10"/>
  <c r="J33" i="10"/>
  <c r="J17" i="10"/>
  <c r="M39" i="10"/>
  <c r="J9" i="10"/>
  <c r="J40" i="10"/>
  <c r="J22" i="10"/>
  <c r="J20" i="10"/>
  <c r="J26" i="10"/>
  <c r="G13" i="10"/>
  <c r="M7" i="10"/>
  <c r="J24" i="10"/>
  <c r="J21" i="10"/>
  <c r="J15" i="10"/>
  <c r="J18" i="10"/>
  <c r="G34" i="10"/>
  <c r="M15" i="10"/>
  <c r="J19" i="10"/>
  <c r="J13" i="10"/>
  <c r="J10" i="10"/>
  <c r="J27" i="10"/>
  <c r="M9" i="10"/>
  <c r="M40" i="10"/>
  <c r="M11" i="10"/>
  <c r="M34" i="10"/>
  <c r="M16" i="10"/>
  <c r="M38" i="10"/>
  <c r="G22" i="10"/>
  <c r="M31" i="10"/>
  <c r="M22" i="10"/>
  <c r="M20" i="10"/>
  <c r="J16" i="10"/>
  <c r="J12" i="10"/>
  <c r="J6" i="10"/>
  <c r="J11" i="10"/>
  <c r="G25" i="10"/>
  <c r="G35" i="10"/>
  <c r="J34" i="10"/>
  <c r="M27" i="10"/>
  <c r="M10" i="10"/>
  <c r="M18" i="10"/>
  <c r="M19" i="10"/>
  <c r="M13" i="10"/>
  <c r="M14" i="10"/>
  <c r="M26" i="10"/>
  <c r="G24" i="10"/>
  <c r="G17" i="10"/>
  <c r="P17" i="10" s="1"/>
  <c r="M33" i="10"/>
  <c r="M17" i="10"/>
  <c r="M21" i="10"/>
  <c r="M30" i="10"/>
  <c r="M24" i="10"/>
  <c r="M25" i="10"/>
  <c r="M37" i="10"/>
  <c r="J35" i="10"/>
  <c r="J36" i="10"/>
  <c r="J32" i="10"/>
  <c r="Q32" i="10" s="1"/>
  <c r="J23" i="10"/>
  <c r="J25" i="10"/>
  <c r="J37" i="10"/>
  <c r="J31" i="10"/>
  <c r="G21" i="10"/>
  <c r="G8" i="10"/>
  <c r="G39" i="10"/>
  <c r="R39" i="10" s="1"/>
  <c r="G33" i="10"/>
  <c r="G15" i="10"/>
  <c r="G36" i="10"/>
  <c r="G29" i="10"/>
  <c r="G14" i="10"/>
  <c r="G38" i="10"/>
  <c r="M32" i="10"/>
  <c r="M28" i="10"/>
  <c r="M12" i="10"/>
  <c r="M29" i="10"/>
  <c r="M35" i="10"/>
  <c r="M36" i="10"/>
  <c r="M8" i="10"/>
  <c r="M6" i="10"/>
  <c r="J7" i="10"/>
  <c r="J38" i="10"/>
  <c r="J39" i="10"/>
  <c r="J8" i="10"/>
  <c r="J28" i="10"/>
  <c r="J29" i="10"/>
  <c r="G20" i="10"/>
  <c r="G23" i="10"/>
  <c r="P23" i="10" s="1"/>
  <c r="G7" i="10"/>
  <c r="P7" i="10" s="1"/>
  <c r="G26" i="10"/>
  <c r="G16" i="10"/>
  <c r="G19" i="10"/>
  <c r="P19" i="10" s="1"/>
  <c r="G28" i="10"/>
  <c r="P28" i="10" s="1"/>
  <c r="G9" i="10"/>
  <c r="G10" i="10"/>
  <c r="G12" i="10"/>
  <c r="G18" i="10"/>
  <c r="P18" i="10" s="1"/>
  <c r="G27" i="10"/>
  <c r="G11" i="10"/>
  <c r="G30" i="10"/>
  <c r="G6" i="10"/>
  <c r="G31" i="10"/>
  <c r="G37" i="10"/>
  <c r="G40" i="10"/>
  <c r="R32" i="10" l="1"/>
  <c r="P6" i="10"/>
  <c r="R40" i="10"/>
  <c r="R37" i="10"/>
  <c r="R20" i="10"/>
  <c r="R36" i="10"/>
  <c r="Q28" i="10"/>
  <c r="R24" i="10"/>
  <c r="P25" i="10"/>
  <c r="P22" i="10"/>
  <c r="P34" i="10"/>
  <c r="P11" i="10"/>
  <c r="P33" i="10"/>
  <c r="P29" i="10"/>
  <c r="Q30" i="10"/>
  <c r="P10" i="10"/>
  <c r="R25" i="10"/>
  <c r="R17" i="10"/>
  <c r="Q35" i="10"/>
  <c r="R31" i="10"/>
  <c r="R34" i="10"/>
  <c r="Q21" i="10"/>
  <c r="P9" i="10"/>
  <c r="Q27" i="10"/>
  <c r="R15" i="10"/>
  <c r="R21" i="10"/>
  <c r="P24" i="10"/>
  <c r="R22" i="10"/>
  <c r="R9" i="10"/>
  <c r="P13" i="10"/>
  <c r="P15" i="10"/>
  <c r="R16" i="10"/>
  <c r="P31" i="10"/>
  <c r="P12" i="10"/>
  <c r="P27" i="10"/>
  <c r="Q24" i="10"/>
  <c r="Q26" i="10"/>
  <c r="R33" i="10"/>
  <c r="R14" i="10"/>
  <c r="Q10" i="10"/>
  <c r="Q16" i="10"/>
  <c r="Q22" i="10"/>
  <c r="P40" i="10"/>
  <c r="Q7" i="10"/>
  <c r="R30" i="10"/>
  <c r="R13" i="10"/>
  <c r="R26" i="10"/>
  <c r="P35" i="10"/>
  <c r="P30" i="10"/>
  <c r="Q34" i="10"/>
  <c r="R35" i="10"/>
  <c r="P16" i="10"/>
  <c r="Q31" i="10"/>
  <c r="Q9" i="10"/>
  <c r="R7" i="10"/>
  <c r="Q33" i="10"/>
  <c r="Q40" i="10"/>
  <c r="Q12" i="10"/>
  <c r="R29" i="10"/>
  <c r="Q38" i="10"/>
  <c r="P38" i="10"/>
  <c r="Q13" i="10"/>
  <c r="Q6" i="10"/>
  <c r="Q20" i="10"/>
  <c r="Q39" i="10"/>
  <c r="R8" i="10"/>
  <c r="R12" i="10"/>
  <c r="Q14" i="10"/>
  <c r="Q29" i="10"/>
  <c r="P32" i="10"/>
  <c r="Q25" i="10"/>
  <c r="P21" i="10"/>
  <c r="R27" i="10"/>
  <c r="Q19" i="10"/>
  <c r="R38" i="10"/>
  <c r="Q11" i="10"/>
  <c r="Q15" i="10"/>
  <c r="P14" i="10"/>
  <c r="Q17" i="10"/>
  <c r="Q23" i="10"/>
  <c r="P26" i="10"/>
  <c r="R19" i="10"/>
  <c r="Q18" i="10"/>
  <c r="Q36" i="10"/>
  <c r="Q8" i="10"/>
  <c r="R23" i="10"/>
  <c r="R6" i="10"/>
  <c r="R11" i="10"/>
  <c r="P20" i="10"/>
  <c r="P8" i="10"/>
  <c r="P36" i="10"/>
  <c r="P39" i="10"/>
  <c r="R18" i="10"/>
  <c r="P37" i="10"/>
  <c r="Q37" i="10"/>
  <c r="R10" i="10"/>
  <c r="R28" i="10"/>
  <c r="R41" i="10" l="1"/>
  <c r="Y5" i="10" s="1"/>
  <c r="M5" i="11" s="1"/>
  <c r="P41" i="10"/>
  <c r="S5" i="10" s="1"/>
  <c r="G5" i="11" s="1"/>
  <c r="Q41" i="10"/>
  <c r="W5" i="10" s="1"/>
  <c r="K5" i="11" s="1"/>
  <c r="T5" i="10" l="1"/>
  <c r="H5" i="11" s="1"/>
  <c r="Z5" i="10"/>
  <c r="N5" i="11" s="1"/>
  <c r="X5" i="10"/>
  <c r="L5" i="11" s="1"/>
  <c r="U5" i="10"/>
  <c r="I5" i="11" s="1"/>
  <c r="AA5" i="10"/>
  <c r="O5" i="11" s="1"/>
  <c r="S41" i="10"/>
  <c r="V5" i="10"/>
  <c r="J5" i="11" s="1"/>
  <c r="J7" i="11" s="1"/>
  <c r="J32" i="11" l="1"/>
  <c r="G10" i="11"/>
  <c r="M9" i="11"/>
  <c r="G28" i="11"/>
  <c r="M23" i="11"/>
  <c r="J6" i="11"/>
  <c r="G25" i="11"/>
  <c r="G9" i="11"/>
  <c r="M20" i="11"/>
  <c r="G23" i="11"/>
  <c r="G31" i="11"/>
  <c r="G18" i="11"/>
  <c r="J12" i="11"/>
  <c r="G34" i="11"/>
  <c r="M8" i="11"/>
  <c r="M39" i="11"/>
  <c r="M37" i="11"/>
  <c r="G7" i="11"/>
  <c r="P7" i="11" s="1"/>
  <c r="D7" i="12" s="1"/>
  <c r="G7" i="12" s="1"/>
  <c r="G39" i="11"/>
  <c r="G22" i="11"/>
  <c r="M18" i="11"/>
  <c r="M11" i="11"/>
  <c r="J38" i="11"/>
  <c r="J18" i="11"/>
  <c r="G40" i="11"/>
  <c r="G33" i="11"/>
  <c r="G35" i="11"/>
  <c r="M21" i="11"/>
  <c r="M36" i="11"/>
  <c r="M33" i="11"/>
  <c r="R33" i="11" s="1"/>
  <c r="F33" i="12" s="1"/>
  <c r="M25" i="11"/>
  <c r="R25" i="11" s="1"/>
  <c r="F25" i="12" s="1"/>
  <c r="M19" i="11"/>
  <c r="M26" i="11"/>
  <c r="M10" i="11"/>
  <c r="R10" i="11" s="1"/>
  <c r="F10" i="12" s="1"/>
  <c r="M29" i="11"/>
  <c r="M13" i="11"/>
  <c r="M15" i="11"/>
  <c r="M6" i="11"/>
  <c r="J26" i="11"/>
  <c r="J40" i="11"/>
  <c r="M12" i="11"/>
  <c r="M27" i="11"/>
  <c r="M14" i="11"/>
  <c r="M22" i="11"/>
  <c r="M16" i="11"/>
  <c r="M35" i="11"/>
  <c r="M24" i="11"/>
  <c r="M17" i="11"/>
  <c r="J39" i="11"/>
  <c r="J37" i="11"/>
  <c r="G32" i="11"/>
  <c r="G16" i="11"/>
  <c r="G15" i="11"/>
  <c r="G29" i="11"/>
  <c r="G12" i="11"/>
  <c r="M7" i="11"/>
  <c r="M31" i="11"/>
  <c r="M28" i="11"/>
  <c r="M40" i="11"/>
  <c r="M30" i="11"/>
  <c r="M38" i="11"/>
  <c r="M34" i="11"/>
  <c r="R34" i="11" s="1"/>
  <c r="F34" i="12" s="1"/>
  <c r="M32" i="11"/>
  <c r="R32" i="11" s="1"/>
  <c r="F32" i="12" s="1"/>
  <c r="J10" i="11"/>
  <c r="J11" i="11"/>
  <c r="J21" i="11"/>
  <c r="J29" i="11"/>
  <c r="J13" i="11"/>
  <c r="J19" i="11"/>
  <c r="J24" i="11"/>
  <c r="G11" i="11"/>
  <c r="G6" i="11"/>
  <c r="G36" i="11"/>
  <c r="G24" i="11"/>
  <c r="P24" i="11" s="1"/>
  <c r="D24" i="12" s="1"/>
  <c r="G24" i="12" s="1"/>
  <c r="G13" i="11"/>
  <c r="G26" i="11"/>
  <c r="J35" i="11"/>
  <c r="J36" i="11"/>
  <c r="J14" i="11"/>
  <c r="J28" i="11"/>
  <c r="J17" i="11"/>
  <c r="J34" i="11"/>
  <c r="Q34" i="11" s="1"/>
  <c r="E34" i="12" s="1"/>
  <c r="J23" i="11"/>
  <c r="J27" i="11"/>
  <c r="G21" i="11"/>
  <c r="G17" i="11"/>
  <c r="G19" i="11"/>
  <c r="G20" i="11"/>
  <c r="G14" i="11"/>
  <c r="G27" i="11"/>
  <c r="R27" i="11" s="1"/>
  <c r="F27" i="12" s="1"/>
  <c r="G38" i="11"/>
  <c r="G37" i="11"/>
  <c r="J33" i="11"/>
  <c r="J15" i="11"/>
  <c r="J22" i="11"/>
  <c r="J8" i="11"/>
  <c r="J9" i="11"/>
  <c r="J20" i="11"/>
  <c r="J16" i="11"/>
  <c r="J30" i="11"/>
  <c r="J25" i="11"/>
  <c r="J31" i="11"/>
  <c r="G8" i="11"/>
  <c r="R8" i="11" s="1"/>
  <c r="F8" i="12" s="1"/>
  <c r="G30" i="11"/>
  <c r="R30" i="11" s="1"/>
  <c r="F30" i="12" s="1"/>
  <c r="P10" i="11" l="1"/>
  <c r="D10" i="12" s="1"/>
  <c r="G10" i="12" s="1"/>
  <c r="P25" i="11"/>
  <c r="D25" i="12" s="1"/>
  <c r="G25" i="12" s="1"/>
  <c r="P29" i="11"/>
  <c r="D29" i="12" s="1"/>
  <c r="G29" i="12" s="1"/>
  <c r="R35" i="11"/>
  <c r="F35" i="12" s="1"/>
  <c r="R28" i="11"/>
  <c r="F28" i="12" s="1"/>
  <c r="R23" i="11"/>
  <c r="F23" i="12" s="1"/>
  <c r="P23" i="11"/>
  <c r="D23" i="12" s="1"/>
  <c r="G23" i="12" s="1"/>
  <c r="R18" i="11"/>
  <c r="F18" i="12" s="1"/>
  <c r="Q28" i="11"/>
  <c r="E28" i="12" s="1"/>
  <c r="R6" i="11"/>
  <c r="F6" i="12" s="1"/>
  <c r="R9" i="11"/>
  <c r="F9" i="12" s="1"/>
  <c r="Q29" i="11"/>
  <c r="E29" i="12" s="1"/>
  <c r="R29" i="11"/>
  <c r="F29" i="12" s="1"/>
  <c r="P8" i="11"/>
  <c r="D8" i="12" s="1"/>
  <c r="G8" i="12" s="1"/>
  <c r="Q26" i="11"/>
  <c r="E26" i="12" s="1"/>
  <c r="Q13" i="11"/>
  <c r="E13" i="12" s="1"/>
  <c r="P16" i="11"/>
  <c r="D16" i="12" s="1"/>
  <c r="G16" i="12" s="1"/>
  <c r="Q22" i="11"/>
  <c r="E22" i="12" s="1"/>
  <c r="P22" i="11"/>
  <c r="D22" i="12" s="1"/>
  <c r="G22" i="12" s="1"/>
  <c r="R39" i="11"/>
  <c r="F39" i="12" s="1"/>
  <c r="R37" i="11"/>
  <c r="F37" i="12" s="1"/>
  <c r="R20" i="11"/>
  <c r="F20" i="12" s="1"/>
  <c r="Q40" i="11"/>
  <c r="E40" i="12" s="1"/>
  <c r="P18" i="11"/>
  <c r="D18" i="12" s="1"/>
  <c r="G18" i="12" s="1"/>
  <c r="Q14" i="11"/>
  <c r="E14" i="12" s="1"/>
  <c r="P13" i="11"/>
  <c r="D13" i="12" s="1"/>
  <c r="G13" i="12" s="1"/>
  <c r="P32" i="11"/>
  <c r="D32" i="12" s="1"/>
  <c r="G32" i="12" s="1"/>
  <c r="R15" i="11"/>
  <c r="F15" i="12" s="1"/>
  <c r="P28" i="11"/>
  <c r="D28" i="12" s="1"/>
  <c r="G28" i="12" s="1"/>
  <c r="P26" i="11"/>
  <c r="D26" i="12" s="1"/>
  <c r="G26" i="12" s="1"/>
  <c r="P12" i="11"/>
  <c r="D12" i="12" s="1"/>
  <c r="G12" i="12" s="1"/>
  <c r="Q18" i="11"/>
  <c r="E18" i="12" s="1"/>
  <c r="Q32" i="11"/>
  <c r="E32" i="12" s="1"/>
  <c r="R22" i="11"/>
  <c r="F22" i="12" s="1"/>
  <c r="Q23" i="11"/>
  <c r="E23" i="12" s="1"/>
  <c r="Q25" i="11"/>
  <c r="E25" i="12" s="1"/>
  <c r="Q9" i="11"/>
  <c r="E9" i="12" s="1"/>
  <c r="Q33" i="11"/>
  <c r="E33" i="12" s="1"/>
  <c r="P14" i="11"/>
  <c r="D14" i="12" s="1"/>
  <c r="G14" i="12" s="1"/>
  <c r="P21" i="11"/>
  <c r="D21" i="12" s="1"/>
  <c r="G21" i="12" s="1"/>
  <c r="Q17" i="11"/>
  <c r="E17" i="12" s="1"/>
  <c r="Q35" i="11"/>
  <c r="E35" i="12" s="1"/>
  <c r="R36" i="11"/>
  <c r="F36" i="12" s="1"/>
  <c r="R19" i="11"/>
  <c r="F19" i="12" s="1"/>
  <c r="Q11" i="11"/>
  <c r="E11" i="12" s="1"/>
  <c r="R38" i="11"/>
  <c r="F38" i="12" s="1"/>
  <c r="R31" i="11"/>
  <c r="F31" i="12" s="1"/>
  <c r="Q39" i="11"/>
  <c r="E39" i="12" s="1"/>
  <c r="R16" i="11"/>
  <c r="F16" i="12" s="1"/>
  <c r="R12" i="11"/>
  <c r="F12" i="12" s="1"/>
  <c r="R26" i="11"/>
  <c r="F26" i="12" s="1"/>
  <c r="R11" i="11"/>
  <c r="F11" i="12" s="1"/>
  <c r="P40" i="11"/>
  <c r="D40" i="12" s="1"/>
  <c r="G40" i="12" s="1"/>
  <c r="Q16" i="11"/>
  <c r="E16" i="12" s="1"/>
  <c r="R14" i="11"/>
  <c r="F14" i="12" s="1"/>
  <c r="P11" i="11"/>
  <c r="D11" i="12" s="1"/>
  <c r="G11" i="12" s="1"/>
  <c r="Q30" i="11"/>
  <c r="E30" i="12" s="1"/>
  <c r="Q7" i="11"/>
  <c r="E7" i="12" s="1"/>
  <c r="R13" i="11"/>
  <c r="F13" i="12" s="1"/>
  <c r="R7" i="11"/>
  <c r="F7" i="12" s="1"/>
  <c r="P37" i="11"/>
  <c r="D37" i="12" s="1"/>
  <c r="G37" i="12" s="1"/>
  <c r="Q10" i="11"/>
  <c r="E10" i="12" s="1"/>
  <c r="Q6" i="11"/>
  <c r="E6" i="12" s="1"/>
  <c r="P30" i="11"/>
  <c r="D30" i="12" s="1"/>
  <c r="G30" i="12" s="1"/>
  <c r="Q38" i="11"/>
  <c r="E38" i="12" s="1"/>
  <c r="P19" i="11"/>
  <c r="D19" i="12" s="1"/>
  <c r="G19" i="12" s="1"/>
  <c r="R40" i="11"/>
  <c r="F40" i="12" s="1"/>
  <c r="P38" i="11"/>
  <c r="D38" i="12" s="1"/>
  <c r="G38" i="12" s="1"/>
  <c r="Q8" i="11"/>
  <c r="E8" i="12" s="1"/>
  <c r="P6" i="11"/>
  <c r="D6" i="12" s="1"/>
  <c r="Q19" i="11"/>
  <c r="E19" i="12" s="1"/>
  <c r="P9" i="11"/>
  <c r="D9" i="12" s="1"/>
  <c r="G9" i="12" s="1"/>
  <c r="Q37" i="11"/>
  <c r="E37" i="12" s="1"/>
  <c r="P39" i="11"/>
  <c r="D39" i="12" s="1"/>
  <c r="G39" i="12" s="1"/>
  <c r="Q12" i="11"/>
  <c r="E12" i="12" s="1"/>
  <c r="Q31" i="11"/>
  <c r="E31" i="12" s="1"/>
  <c r="Q20" i="11"/>
  <c r="E20" i="12" s="1"/>
  <c r="P15" i="11"/>
  <c r="D15" i="12" s="1"/>
  <c r="G15" i="12" s="1"/>
  <c r="P17" i="11"/>
  <c r="D17" i="12" s="1"/>
  <c r="G17" i="12" s="1"/>
  <c r="Q36" i="11"/>
  <c r="E36" i="12" s="1"/>
  <c r="Q24" i="11"/>
  <c r="E24" i="12" s="1"/>
  <c r="R21" i="11"/>
  <c r="F21" i="12" s="1"/>
  <c r="P34" i="11"/>
  <c r="D34" i="12" s="1"/>
  <c r="G34" i="12" s="1"/>
  <c r="Q21" i="11"/>
  <c r="E21" i="12" s="1"/>
  <c r="Q27" i="11"/>
  <c r="E27" i="12" s="1"/>
  <c r="Q15" i="11"/>
  <c r="E15" i="12" s="1"/>
  <c r="P35" i="11"/>
  <c r="D35" i="12" s="1"/>
  <c r="G35" i="12" s="1"/>
  <c r="P33" i="11"/>
  <c r="D33" i="12" s="1"/>
  <c r="G33" i="12" s="1"/>
  <c r="P31" i="11"/>
  <c r="D31" i="12" s="1"/>
  <c r="G31" i="12" s="1"/>
  <c r="P20" i="11"/>
  <c r="D20" i="12" s="1"/>
  <c r="G20" i="12" s="1"/>
  <c r="R17" i="11"/>
  <c r="F17" i="12" s="1"/>
  <c r="R24" i="11"/>
  <c r="F24" i="12" s="1"/>
  <c r="P27" i="11"/>
  <c r="D27" i="12" s="1"/>
  <c r="G27" i="12" s="1"/>
  <c r="P36" i="11"/>
  <c r="D36" i="12" s="1"/>
  <c r="G36" i="12" s="1"/>
  <c r="R41" i="11" l="1"/>
  <c r="Z5" i="11" s="1"/>
  <c r="E41" i="12"/>
  <c r="F41" i="12"/>
  <c r="P41" i="11"/>
  <c r="S5" i="11" s="1"/>
  <c r="Q41" i="11"/>
  <c r="W5" i="11" s="1"/>
  <c r="G6" i="12"/>
  <c r="D41" i="12"/>
  <c r="Y5" i="11" l="1"/>
  <c r="AA5" i="11"/>
  <c r="X5" i="11"/>
  <c r="V5" i="11"/>
  <c r="S41" i="11"/>
  <c r="U5" i="11"/>
  <c r="T5" i="11"/>
</calcChain>
</file>

<file path=xl/sharedStrings.xml><?xml version="1.0" encoding="utf-8"?>
<sst xmlns="http://schemas.openxmlformats.org/spreadsheetml/2006/main" count="1213" uniqueCount="111">
  <si>
    <t>BASELINE DATA DISSEMINASI</t>
  </si>
  <si>
    <t>TAHUN 2008</t>
  </si>
  <si>
    <t>PROVINSI</t>
  </si>
  <si>
    <t>KABUPATEN</t>
  </si>
  <si>
    <t>TK</t>
  </si>
  <si>
    <t>SD</t>
  </si>
  <si>
    <t>SMP</t>
  </si>
  <si>
    <t>SMA</t>
  </si>
  <si>
    <t>SMK</t>
  </si>
  <si>
    <t>GURU TK BERDASAR STATUS</t>
  </si>
  <si>
    <t>GURU SD BERDASAR STATUS</t>
  </si>
  <si>
    <t>GURU SMP BERDASAR STATUS</t>
  </si>
  <si>
    <t>GURU SMA BERDASAR STATUS</t>
  </si>
  <si>
    <t>GURU SMK BERDASAR STATUS</t>
  </si>
  <si>
    <t>RUANG KELAS</t>
  </si>
  <si>
    <t>TOTAL</t>
  </si>
  <si>
    <t>BAIK</t>
  </si>
  <si>
    <t>RINGAN</t>
  </si>
  <si>
    <t>BERAT</t>
  </si>
  <si>
    <t>NEGERI</t>
  </si>
  <si>
    <t>SWASTA</t>
  </si>
  <si>
    <t>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</si>
  <si>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</si>
  <si>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</si>
  <si>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</si>
  <si>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</si>
  <si>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</si>
  <si>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</si>
  <si>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</si>
  <si>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</si>
  <si>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</si>
  <si>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</si>
  <si>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</si>
  <si>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</si>
  <si>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</si>
  <si>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</si>
  <si>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</si>
  <si>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</si>
  <si>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</si>
  <si>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</si>
  <si>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</si>
  <si>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</si>
  <si>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</si>
  <si>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</si>
  <si>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</si>
  <si>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</si>
  <si>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</si>
  <si>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</si>
  <si>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</si>
  <si>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</si>
  <si>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</si>
  <si>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</si>
  <si>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</si>
  <si>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</si>
  <si>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</si>
  <si>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</si>
  <si>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</si>
  <si>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PENDUDUK USIA SEKOLAH</t>
  </si>
  <si>
    <t>0-6 TH</t>
  </si>
  <si>
    <t>7-12 TH</t>
  </si>
  <si>
    <t>13-15 TH</t>
  </si>
  <si>
    <t>16-18 TH</t>
  </si>
  <si>
    <t>TOTAL SEMUA, PENDUDUK JADI 1 per kabupaten</t>
  </si>
  <si>
    <t>TOTAL JADI 1, TINGGAL TOTAL GURU PER KABUPATEN</t>
  </si>
  <si>
    <t xml:space="preserve">TOTAL PENDUDUK </t>
  </si>
  <si>
    <t>TOTAL RUANG KELAS</t>
  </si>
  <si>
    <t xml:space="preserve">TOTAL GURU </t>
  </si>
  <si>
    <t>DATA YANG DIPROSES</t>
  </si>
  <si>
    <t>xxx</t>
  </si>
  <si>
    <t>KETERANGAN SUBSIDI</t>
  </si>
  <si>
    <t>Buat Yang ngerjain K Means</t>
  </si>
  <si>
    <t>1. kelompok cluster yang dibuat adalah 3 kelompok :</t>
  </si>
  <si>
    <t xml:space="preserve">kelompok kabupaten yang frekuensi kurang, frekuensi sedang, dan frekuensi padat </t>
  </si>
  <si>
    <t>udah tak kasih referensi di doc "REFERENSI K MEAN", monggo dibaca apabila ada kesulitan</t>
  </si>
  <si>
    <t>3.Penentuan pusat cluster terserah, bisa rata2 dari total per atribut, ato random nilai,yang penting harus masuk dalam range atribut tersebut.</t>
  </si>
  <si>
    <t>4. Kalo misalnya udah tau jalan logikanya, monggo dibuatkan programnya. Jadi ntar programnya itu, inputnya data ini (Total Penduduk, Total Ruang Kelas, TotalGuru)</t>
  </si>
  <si>
    <t>sama cluster yang diinginkan ( kurang, sedang, padat) dan outputnya kabupaten ini masuk cluster mana.</t>
  </si>
  <si>
    <t>jadi ntar kabupaten yang masuk frekuensi padat bakal diberi dana subsidi pemerintah, yang kurang ama sedang g dikasih</t>
  </si>
  <si>
    <t>Buat yang ngerjain Decision Tree</t>
  </si>
  <si>
    <t>TK SD SMP SMA SMK BAIK RINGAN BERAT TOTAL JADI 1, tinggal total ruang kelas perkabupaten</t>
  </si>
  <si>
    <t>1. Penentuan Pengisian Keterangan Subsidi, Ya tidaknya suatu kabupaten menerima subsidi didapat dari k means.</t>
  </si>
  <si>
    <t>5. Fad,kalo bisa selesai in cepet ya, soalnya hasil klasifikasi kmeans ini, nantinya dipake decision tree buat bikin pohonnya.</t>
  </si>
  <si>
    <t>2. Data yang dipake adalah ini, monggo dicari klasifikasinya.</t>
  </si>
  <si>
    <t>2. Kalo misalnya keterangan subsidi udah selesai diisi, Ntar dibuat decision tree nya, Monggo dibaca dulu referensinya</t>
  </si>
  <si>
    <t>di doc "REFERENSI DECISION TREE"</t>
  </si>
  <si>
    <t>Yang dibutuhin Decision tree itu klasifikasinya, kabupaten ini dapet subsidi ato g (coba lihat sheet Dec tree)</t>
  </si>
  <si>
    <t>YA (Dari K Means)</t>
  </si>
  <si>
    <t>TIDAK  (Dari K Means)</t>
  </si>
  <si>
    <t>YA  (Dari K Means)</t>
  </si>
  <si>
    <t>3. monggo dibentuk decision tree nya. Sesuai yang direfensi</t>
  </si>
  <si>
    <t>4. kalo udah tau jalan logikanya, monggo dibuat programnya.</t>
  </si>
  <si>
    <t>banyak banget referensi di internet, silahkan dicari</t>
  </si>
  <si>
    <t>inputnya kita masukin data sebelah ini ( total penduduk, total ruang kelas, total guru, keterangan subsidi)</t>
  </si>
  <si>
    <t>outputnya gambar decision tree yang terbentuk</t>
  </si>
  <si>
    <t>Jumlah Penduduk</t>
  </si>
  <si>
    <t>Total Ruang Kelas</t>
  </si>
  <si>
    <t>Total Guru</t>
  </si>
  <si>
    <t>CENTROID 1</t>
  </si>
  <si>
    <t>CENTROID 2</t>
  </si>
  <si>
    <t>CENTROID 3</t>
  </si>
  <si>
    <t>Rata-Rata</t>
  </si>
  <si>
    <t>Terendah</t>
  </si>
  <si>
    <t>Tertinggi</t>
  </si>
  <si>
    <t>P</t>
  </si>
  <si>
    <t>R</t>
  </si>
  <si>
    <t>G</t>
  </si>
  <si>
    <t>Total</t>
  </si>
  <si>
    <t>CENTROID 1 BARU</t>
  </si>
  <si>
    <t>CENTROID 2 BARU</t>
  </si>
  <si>
    <t>CENTROID 3 BARU</t>
  </si>
  <si>
    <t>Prioritas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</si>
</sst>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b/>
      <sz val="12"/>
      <color indexed="8"/>
      <name val="Calibri"/>
      <family val="2"/>
    </font>
    <font>
      <b/>
      <sz val="20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7">
    <xf numFmtId="0" fontId="0" fillId="0" borderId="0"/>
    <xf numFmtId="41" fontId="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41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1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1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3" fillId="0" borderId="0"/>
    <xf numFmtId="41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3" fillId="0" borderId="0"/>
    <xf numFmtId="41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14"/>
    <xf numFmtId="3" fontId="9" fillId="0" borderId="5" xfId="19" applyNumberFormat="1" applyFont="1" applyFill="1" applyBorder="1"/>
    <xf numFmtId="3" fontId="9" fillId="0" borderId="5" xfId="11" applyNumberFormat="1" applyFont="1" applyFill="1" applyBorder="1"/>
    <xf numFmtId="0" fontId="10" fillId="0" borderId="10" xfId="10" applyFont="1" applyBorder="1"/>
    <xf numFmtId="3" fontId="10" fillId="0" borderId="10" xfId="10" applyNumberFormat="1" applyFont="1" applyFill="1" applyBorder="1"/>
    <xf numFmtId="3" fontId="4" fillId="0" borderId="10" xfId="9" applyNumberFormat="1" applyFont="1" applyFill="1" applyBorder="1" applyAlignment="1">
      <alignment horizontal="center" vertical="center"/>
    </xf>
    <xf numFmtId="3" fontId="4" fillId="0" borderId="10" xfId="5" applyNumberFormat="1" applyFont="1" applyFill="1" applyBorder="1" applyAlignment="1">
      <alignment horizontal="center" vertical="center"/>
    </xf>
    <xf numFmtId="0" fontId="10" fillId="0" borderId="10" xfId="10" applyFont="1" applyBorder="1" applyAlignment="1">
      <alignment horizontal="center"/>
    </xf>
    <xf numFmtId="0" fontId="1" fillId="0" borderId="5" xfId="10" applyBorder="1"/>
    <xf numFmtId="0" fontId="1" fillId="0" borderId="5" xfId="10" applyBorder="1" applyAlignment="1">
      <alignment horizontal="center"/>
    </xf>
    <xf numFmtId="3" fontId="9" fillId="0" borderId="5" xfId="10" applyNumberFormat="1" applyFont="1" applyFill="1" applyBorder="1" applyAlignment="1" applyProtection="1">
      <alignment horizontal="right" vertical="center"/>
    </xf>
    <xf numFmtId="3" fontId="5" fillId="0" borderId="5" xfId="10" applyNumberFormat="1" applyFont="1" applyFill="1" applyBorder="1" applyAlignment="1">
      <alignment horizontal="right"/>
    </xf>
    <xf numFmtId="3" fontId="9" fillId="0" borderId="7" xfId="15" applyNumberFormat="1" applyFont="1" applyFill="1" applyBorder="1"/>
    <xf numFmtId="0" fontId="4" fillId="2" borderId="1" xfId="10" applyFont="1" applyFill="1" applyBorder="1" applyAlignment="1">
      <alignment horizontal="center" wrapText="1"/>
    </xf>
    <xf numFmtId="0" fontId="7" fillId="2" borderId="1" xfId="10" quotePrefix="1" applyFont="1" applyFill="1" applyBorder="1" applyAlignment="1">
      <alignment horizontal="center"/>
    </xf>
    <xf numFmtId="0" fontId="8" fillId="0" borderId="0" xfId="10" applyFont="1"/>
    <xf numFmtId="0" fontId="8" fillId="0" borderId="0" xfId="10" applyFont="1"/>
    <xf numFmtId="0" fontId="4" fillId="2" borderId="1" xfId="33" applyFont="1" applyFill="1" applyBorder="1" applyAlignment="1">
      <alignment horizontal="center"/>
    </xf>
    <xf numFmtId="3" fontId="9" fillId="0" borderId="5" xfId="33" applyNumberFormat="1" applyFont="1" applyBorder="1"/>
    <xf numFmtId="164" fontId="4" fillId="3" borderId="6" xfId="32" applyNumberFormat="1" applyFont="1" applyFill="1" applyBorder="1" applyAlignment="1">
      <alignment horizontal="center" vertical="center"/>
    </xf>
    <xf numFmtId="3" fontId="9" fillId="4" borderId="3" xfId="33" applyNumberFormat="1" applyFont="1" applyFill="1" applyBorder="1"/>
    <xf numFmtId="0" fontId="4" fillId="2" borderId="1" xfId="39" applyFont="1" applyFill="1" applyBorder="1" applyAlignment="1">
      <alignment horizontal="center"/>
    </xf>
    <xf numFmtId="3" fontId="9" fillId="0" borderId="5" xfId="39" applyNumberFormat="1" applyFont="1" applyFill="1" applyBorder="1"/>
    <xf numFmtId="164" fontId="4" fillId="3" borderId="6" xfId="38" applyNumberFormat="1" applyFont="1" applyFill="1" applyBorder="1" applyAlignment="1">
      <alignment horizontal="center" vertical="center"/>
    </xf>
    <xf numFmtId="3" fontId="9" fillId="4" borderId="3" xfId="39" applyNumberFormat="1" applyFont="1" applyFill="1" applyBorder="1"/>
    <xf numFmtId="0" fontId="4" fillId="2" borderId="1" xfId="43" applyFont="1" applyFill="1" applyBorder="1" applyAlignment="1">
      <alignment horizontal="center"/>
    </xf>
    <xf numFmtId="3" fontId="9" fillId="0" borderId="5" xfId="43" applyNumberFormat="1" applyFont="1" applyBorder="1"/>
    <xf numFmtId="164" fontId="4" fillId="3" borderId="6" xfId="42" applyNumberFormat="1" applyFont="1" applyFill="1" applyBorder="1" applyAlignment="1">
      <alignment horizontal="center" vertical="center"/>
    </xf>
    <xf numFmtId="3" fontId="9" fillId="4" borderId="3" xfId="43" applyNumberFormat="1" applyFont="1" applyFill="1" applyBorder="1"/>
    <xf numFmtId="0" fontId="4" fillId="2" borderId="1" xfId="48" applyFont="1" applyFill="1" applyBorder="1" applyAlignment="1">
      <alignment horizontal="center"/>
    </xf>
    <xf numFmtId="3" fontId="9" fillId="0" borderId="5" xfId="48" applyNumberFormat="1" applyFont="1" applyBorder="1"/>
    <xf numFmtId="164" fontId="4" fillId="3" borderId="6" xfId="47" applyNumberFormat="1" applyFont="1" applyFill="1" applyBorder="1" applyAlignment="1">
      <alignment horizontal="center" vertical="center"/>
    </xf>
    <xf numFmtId="3" fontId="9" fillId="4" borderId="3" xfId="48" applyNumberFormat="1" applyFont="1" applyFill="1" applyBorder="1"/>
    <xf numFmtId="0" fontId="4" fillId="2" borderId="1" xfId="53" applyFont="1" applyFill="1" applyBorder="1" applyAlignment="1">
      <alignment horizontal="center"/>
    </xf>
    <xf numFmtId="3" fontId="9" fillId="0" borderId="5" xfId="53" applyNumberFormat="1" applyFont="1" applyBorder="1"/>
    <xf numFmtId="164" fontId="4" fillId="3" borderId="6" xfId="52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0" fontId="0" fillId="0" borderId="3" xfId="0" applyBorder="1"/>
    <xf numFmtId="0" fontId="11" fillId="0" borderId="0" xfId="0" applyFont="1"/>
    <xf numFmtId="3" fontId="0" fillId="0" borderId="7" xfId="0" applyNumberFormat="1" applyBorder="1"/>
    <xf numFmtId="0" fontId="2" fillId="6" borderId="0" xfId="14" applyFill="1"/>
    <xf numFmtId="0" fontId="12" fillId="6" borderId="0" xfId="14" applyFont="1" applyFill="1" applyBorder="1" applyAlignment="1">
      <alignment horizontal="center"/>
    </xf>
    <xf numFmtId="3" fontId="5" fillId="6" borderId="5" xfId="10" applyNumberFormat="1" applyFont="1" applyFill="1" applyBorder="1" applyAlignment="1">
      <alignment horizontal="right"/>
    </xf>
    <xf numFmtId="3" fontId="4" fillId="6" borderId="7" xfId="9" applyNumberFormat="1" applyFont="1" applyFill="1" applyBorder="1" applyAlignment="1">
      <alignment horizontal="center" vertical="center"/>
    </xf>
    <xf numFmtId="0" fontId="0" fillId="6" borderId="0" xfId="0" applyFill="1"/>
    <xf numFmtId="0" fontId="2" fillId="7" borderId="0" xfId="14" applyFill="1"/>
    <xf numFmtId="0" fontId="12" fillId="7" borderId="2" xfId="14" applyFont="1" applyFill="1" applyBorder="1" applyAlignment="1">
      <alignment horizontal="center"/>
    </xf>
    <xf numFmtId="3" fontId="9" fillId="7" borderId="7" xfId="15" applyNumberFormat="1" applyFont="1" applyFill="1" applyBorder="1"/>
    <xf numFmtId="3" fontId="10" fillId="7" borderId="10" xfId="10" applyNumberFormat="1" applyFont="1" applyFill="1" applyBorder="1"/>
    <xf numFmtId="0" fontId="0" fillId="7" borderId="0" xfId="0" applyFill="1"/>
    <xf numFmtId="3" fontId="9" fillId="8" borderId="1" xfId="53" applyNumberFormat="1" applyFont="1" applyFill="1" applyBorder="1"/>
    <xf numFmtId="3" fontId="0" fillId="0" borderId="1" xfId="0" applyNumberFormat="1" applyBorder="1"/>
    <xf numFmtId="0" fontId="0" fillId="0" borderId="1" xfId="0" applyBorder="1"/>
    <xf numFmtId="0" fontId="7" fillId="2" borderId="3" xfId="1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/>
    </xf>
    <xf numFmtId="0" fontId="7" fillId="2" borderId="10" xfId="10" applyFont="1" applyFill="1" applyBorder="1" applyAlignment="1">
      <alignment vertical="center" wrapText="1"/>
    </xf>
    <xf numFmtId="0" fontId="11" fillId="5" borderId="10" xfId="0" applyFont="1" applyFill="1" applyBorder="1" applyAlignment="1">
      <alignment vertical="center"/>
    </xf>
    <xf numFmtId="0" fontId="7" fillId="0" borderId="3" xfId="10" applyFont="1" applyFill="1" applyBorder="1" applyAlignment="1">
      <alignment vertical="center" wrapText="1"/>
    </xf>
    <xf numFmtId="0" fontId="0" fillId="0" borderId="0" xfId="0" applyFill="1"/>
    <xf numFmtId="0" fontId="11" fillId="6" borderId="1" xfId="10" applyFont="1" applyFill="1" applyBorder="1" applyAlignment="1">
      <alignment horizontal="center" vertical="center"/>
    </xf>
    <xf numFmtId="3" fontId="0" fillId="6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1" fillId="10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4" fontId="0" fillId="0" borderId="0" xfId="0" applyNumberFormat="1" applyAlignment="1">
      <alignment wrapText="1"/>
    </xf>
    <xf numFmtId="0" fontId="10" fillId="6" borderId="10" xfId="10" applyFont="1" applyFill="1" applyBorder="1" applyAlignment="1">
      <alignment horizontal="center"/>
    </xf>
    <xf numFmtId="3" fontId="0" fillId="6" borderId="10" xfId="0" applyNumberFormat="1" applyFill="1" applyBorder="1"/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7" fillId="7" borderId="3" xfId="10" quotePrefix="1" applyFont="1" applyFill="1" applyBorder="1" applyAlignment="1">
      <alignment horizontal="center" vertical="center" wrapText="1"/>
    </xf>
    <xf numFmtId="0" fontId="7" fillId="7" borderId="7" xfId="10" quotePrefix="1" applyFont="1" applyFill="1" applyBorder="1" applyAlignment="1">
      <alignment horizontal="center" vertical="center" wrapText="1"/>
    </xf>
    <xf numFmtId="0" fontId="7" fillId="7" borderId="10" xfId="10" quotePrefix="1" applyFont="1" applyFill="1" applyBorder="1" applyAlignment="1">
      <alignment horizontal="center" vertical="center" wrapText="1"/>
    </xf>
    <xf numFmtId="0" fontId="4" fillId="6" borderId="19" xfId="10" applyFont="1" applyFill="1" applyBorder="1" applyAlignment="1">
      <alignment horizontal="center" vertical="center" wrapText="1"/>
    </xf>
    <xf numFmtId="0" fontId="4" fillId="6" borderId="16" xfId="1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7" fillId="2" borderId="1" xfId="10" applyFont="1" applyFill="1" applyBorder="1" applyAlignment="1">
      <alignment horizontal="center" vertical="center" wrapText="1"/>
    </xf>
    <xf numFmtId="0" fontId="4" fillId="2" borderId="11" xfId="10" applyFont="1" applyFill="1" applyBorder="1" applyAlignment="1">
      <alignment horizontal="center"/>
    </xf>
    <xf numFmtId="0" fontId="4" fillId="2" borderId="18" xfId="10" applyFont="1" applyFill="1" applyBorder="1" applyAlignment="1">
      <alignment horizontal="center"/>
    </xf>
    <xf numFmtId="0" fontId="4" fillId="2" borderId="15" xfId="10" applyFont="1" applyFill="1" applyBorder="1" applyAlignment="1">
      <alignment horizontal="center"/>
    </xf>
    <xf numFmtId="0" fontId="12" fillId="0" borderId="2" xfId="14" applyFont="1" applyBorder="1" applyAlignment="1">
      <alignment horizontal="center"/>
    </xf>
    <xf numFmtId="0" fontId="12" fillId="0" borderId="0" xfId="14" applyFont="1" applyAlignment="1">
      <alignment horizontal="center"/>
    </xf>
    <xf numFmtId="0" fontId="4" fillId="2" borderId="12" xfId="53" applyFont="1" applyFill="1" applyBorder="1" applyAlignment="1">
      <alignment horizontal="center"/>
    </xf>
    <xf numFmtId="0" fontId="4" fillId="2" borderId="9" xfId="53" applyFont="1" applyFill="1" applyBorder="1" applyAlignment="1">
      <alignment horizontal="center"/>
    </xf>
    <xf numFmtId="0" fontId="4" fillId="2" borderId="8" xfId="53" applyFont="1" applyFill="1" applyBorder="1" applyAlignment="1">
      <alignment horizontal="center"/>
    </xf>
    <xf numFmtId="0" fontId="4" fillId="2" borderId="11" xfId="10" applyFont="1" applyFill="1" applyBorder="1" applyAlignment="1">
      <alignment horizontal="center" wrapText="1"/>
    </xf>
    <xf numFmtId="0" fontId="4" fillId="2" borderId="18" xfId="10" applyFont="1" applyFill="1" applyBorder="1" applyAlignment="1">
      <alignment horizontal="center" wrapText="1"/>
    </xf>
    <xf numFmtId="0" fontId="4" fillId="2" borderId="2" xfId="10" applyFont="1" applyFill="1" applyBorder="1" applyAlignment="1">
      <alignment horizontal="center" wrapText="1"/>
    </xf>
    <xf numFmtId="0" fontId="4" fillId="2" borderId="15" xfId="10" applyFont="1" applyFill="1" applyBorder="1" applyAlignment="1">
      <alignment horizontal="center" wrapText="1"/>
    </xf>
    <xf numFmtId="0" fontId="4" fillId="2" borderId="17" xfId="10" applyFont="1" applyFill="1" applyBorder="1" applyAlignment="1">
      <alignment horizontal="center" wrapText="1"/>
    </xf>
    <xf numFmtId="0" fontId="7" fillId="2" borderId="13" xfId="10" applyFont="1" applyFill="1" applyBorder="1" applyAlignment="1">
      <alignment horizontal="center" vertical="center" wrapText="1"/>
    </xf>
    <xf numFmtId="0" fontId="7" fillId="2" borderId="4" xfId="10" applyFont="1" applyFill="1" applyBorder="1" applyAlignment="1">
      <alignment horizontal="center" vertical="center" wrapText="1"/>
    </xf>
    <xf numFmtId="0" fontId="7" fillId="2" borderId="14" xfId="10" applyFont="1" applyFill="1" applyBorder="1" applyAlignment="1">
      <alignment horizontal="center" vertical="center" wrapText="1"/>
    </xf>
    <xf numFmtId="0" fontId="7" fillId="2" borderId="16" xfId="10" applyFont="1" applyFill="1" applyBorder="1" applyAlignment="1">
      <alignment horizontal="center" vertical="center" wrapText="1"/>
    </xf>
    <xf numFmtId="0" fontId="7" fillId="2" borderId="2" xfId="10" applyFont="1" applyFill="1" applyBorder="1" applyAlignment="1">
      <alignment horizontal="center" vertical="center" wrapText="1"/>
    </xf>
    <xf numFmtId="0" fontId="7" fillId="2" borderId="17" xfId="10" applyFont="1" applyFill="1" applyBorder="1" applyAlignment="1">
      <alignment horizontal="center" vertical="center" wrapText="1"/>
    </xf>
    <xf numFmtId="0" fontId="4" fillId="2" borderId="1" xfId="10" applyFont="1" applyFill="1" applyBorder="1" applyAlignment="1">
      <alignment horizontal="center" wrapText="1"/>
    </xf>
    <xf numFmtId="0" fontId="4" fillId="2" borderId="1" xfId="33" applyFont="1" applyFill="1" applyBorder="1" applyAlignment="1">
      <alignment horizontal="center"/>
    </xf>
    <xf numFmtId="0" fontId="4" fillId="2" borderId="11" xfId="39" applyFont="1" applyFill="1" applyBorder="1" applyAlignment="1">
      <alignment horizontal="center"/>
    </xf>
    <xf numFmtId="0" fontId="4" fillId="2" borderId="18" xfId="39" applyFont="1" applyFill="1" applyBorder="1" applyAlignment="1">
      <alignment horizontal="center"/>
    </xf>
    <xf numFmtId="0" fontId="4" fillId="2" borderId="15" xfId="39" applyFont="1" applyFill="1" applyBorder="1" applyAlignment="1">
      <alignment horizontal="center"/>
    </xf>
    <xf numFmtId="0" fontId="4" fillId="2" borderId="12" xfId="43" applyFont="1" applyFill="1" applyBorder="1" applyAlignment="1">
      <alignment horizontal="center"/>
    </xf>
    <xf numFmtId="0" fontId="4" fillId="2" borderId="9" xfId="43" applyFont="1" applyFill="1" applyBorder="1" applyAlignment="1">
      <alignment horizontal="center"/>
    </xf>
    <xf numFmtId="0" fontId="4" fillId="2" borderId="8" xfId="43" applyFont="1" applyFill="1" applyBorder="1" applyAlignment="1">
      <alignment horizontal="center"/>
    </xf>
    <xf numFmtId="0" fontId="4" fillId="2" borderId="12" xfId="48" applyFont="1" applyFill="1" applyBorder="1" applyAlignment="1">
      <alignment horizontal="center"/>
    </xf>
    <xf numFmtId="0" fontId="4" fillId="2" borderId="9" xfId="48" applyFont="1" applyFill="1" applyBorder="1" applyAlignment="1">
      <alignment horizontal="center"/>
    </xf>
    <xf numFmtId="0" fontId="4" fillId="2" borderId="8" xfId="48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wrapText="1"/>
    </xf>
    <xf numFmtId="4" fontId="0" fillId="0" borderId="11" xfId="0" applyNumberFormat="1" applyBorder="1" applyAlignment="1">
      <alignment horizontal="center" wrapText="1"/>
    </xf>
    <xf numFmtId="4" fontId="0" fillId="0" borderId="18" xfId="0" applyNumberFormat="1" applyBorder="1" applyAlignment="1">
      <alignment horizontal="center" wrapText="1"/>
    </xf>
    <xf numFmtId="4" fontId="0" fillId="0" borderId="15" xfId="0" applyNumberFormat="1" applyBorder="1" applyAlignment="1">
      <alignment horizont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9" xfId="0" applyNumberFormat="1" applyBorder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11" fillId="5" borderId="3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</cellXfs>
  <cellStyles count="57">
    <cellStyle name="Comma [0] 2 10" xfId="51"/>
    <cellStyle name="Comma [0] 2 2" xfId="1"/>
    <cellStyle name="Comma [0] 2 3" xfId="15"/>
    <cellStyle name="Comma [0] 2 4" xfId="23"/>
    <cellStyle name="Comma [0] 2 5" xfId="27"/>
    <cellStyle name="Comma [0] 2 6" xfId="31"/>
    <cellStyle name="Comma [0] 2 7" xfId="37"/>
    <cellStyle name="Comma [0] 2 8" xfId="41"/>
    <cellStyle name="Comma [0] 2 9" xfId="46"/>
    <cellStyle name="Comma [0] 3 2" xfId="2"/>
    <cellStyle name="Comma [0] 8 2" xfId="3"/>
    <cellStyle name="Comma 10" xfId="47"/>
    <cellStyle name="Comma 11" xfId="52"/>
    <cellStyle name="Comma 2 10" xfId="29"/>
    <cellStyle name="Comma 2 2" xfId="4"/>
    <cellStyle name="Comma 2 3" xfId="17"/>
    <cellStyle name="Comma 2 4" xfId="20"/>
    <cellStyle name="Comma 2 5" xfId="25"/>
    <cellStyle name="Comma 2 6" xfId="22"/>
    <cellStyle name="Comma 2 7" xfId="35"/>
    <cellStyle name="Comma 2 8" xfId="18"/>
    <cellStyle name="Comma 2 9" xfId="36"/>
    <cellStyle name="Comma 3" xfId="5"/>
    <cellStyle name="Comma 3 2" xfId="6"/>
    <cellStyle name="Comma 7" xfId="32"/>
    <cellStyle name="Comma 8" xfId="38"/>
    <cellStyle name="Comma 9" xfId="42"/>
    <cellStyle name="Normal" xfId="0" builtinId="0"/>
    <cellStyle name="Normal 10" xfId="43"/>
    <cellStyle name="Normal 11" xfId="48"/>
    <cellStyle name="Normal 12" xfId="53"/>
    <cellStyle name="Normal 2 10" xfId="55"/>
    <cellStyle name="Normal 2 2" xfId="7"/>
    <cellStyle name="Normal 2 2 2" xfId="8"/>
    <cellStyle name="Normal 2 3" xfId="19"/>
    <cellStyle name="Normal 2 4" xfId="16"/>
    <cellStyle name="Normal 2 5" xfId="21"/>
    <cellStyle name="Normal 2 6" xfId="26"/>
    <cellStyle name="Normal 2 7" xfId="30"/>
    <cellStyle name="Normal 2 8" xfId="45"/>
    <cellStyle name="Normal 2 9" xfId="50"/>
    <cellStyle name="Normal 3" xfId="9"/>
    <cellStyle name="Normal 4" xfId="10"/>
    <cellStyle name="Normal 5" xfId="14"/>
    <cellStyle name="Normal 8" xfId="33"/>
    <cellStyle name="Normal 9" xfId="39"/>
    <cellStyle name="Normal_Format_Var_Statistik_Kab_Kota_SMP0607" xfId="11"/>
    <cellStyle name="Percent 2 10" xfId="56"/>
    <cellStyle name="Percent 2 2" xfId="12"/>
    <cellStyle name="Percent 2 3" xfId="24"/>
    <cellStyle name="Percent 2 4" xfId="28"/>
    <cellStyle name="Percent 2 5" xfId="34"/>
    <cellStyle name="Percent 2 6" xfId="40"/>
    <cellStyle name="Percent 2 7" xfId="44"/>
    <cellStyle name="Percent 2 8" xfId="49"/>
    <cellStyle name="Percent 2 9" xfId="54"/>
    <cellStyle name="Percent 3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 Processing'!$D$1:$D$13</c:f>
              <c:strCache>
                <c:ptCount val="13"/>
                <c:pt idx="0">
                  <c:v>DATA YANG DIPROSES</c:v>
                </c:pt>
                <c:pt idx="2">
                  <c:v>KABUPATEN</c:v>
                </c:pt>
                <c:pt idx="3">
                  <c:v>TOTAL PENDUDUK </c:v>
                </c:pt>
                <c:pt idx="5">
                  <c:v>327.472</c:v>
                </c:pt>
                <c:pt idx="6">
                  <c:v>410.805</c:v>
                </c:pt>
                <c:pt idx="7">
                  <c:v>208.766</c:v>
                </c:pt>
                <c:pt idx="8">
                  <c:v>242.274</c:v>
                </c:pt>
                <c:pt idx="9">
                  <c:v>285.778</c:v>
                </c:pt>
                <c:pt idx="10">
                  <c:v>545.924</c:v>
                </c:pt>
                <c:pt idx="11">
                  <c:v>576.878</c:v>
                </c:pt>
                <c:pt idx="12">
                  <c:v>313.821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Processing'!$D$14:$D$44</c:f>
            </c:numRef>
          </c:val>
        </c:ser>
        <c:ser>
          <c:idx val="1"/>
          <c:order val="1"/>
          <c:tx>
            <c:strRef>
              <c:f>'K-Means Processing'!$E$1:$E$13</c:f>
              <c:strCache>
                <c:ptCount val="13"/>
                <c:pt idx="0">
                  <c:v>DATA YANG DIPROSES</c:v>
                </c:pt>
                <c:pt idx="2">
                  <c:v>KABUPATEN</c:v>
                </c:pt>
                <c:pt idx="3">
                  <c:v>TOTAL RUANG KELAS</c:v>
                </c:pt>
                <c:pt idx="5">
                  <c:v>9.767</c:v>
                </c:pt>
                <c:pt idx="6">
                  <c:v>16.795</c:v>
                </c:pt>
                <c:pt idx="7">
                  <c:v>3.657</c:v>
                </c:pt>
                <c:pt idx="8">
                  <c:v>8.419</c:v>
                </c:pt>
                <c:pt idx="9">
                  <c:v>6.720</c:v>
                </c:pt>
                <c:pt idx="10">
                  <c:v>3.258</c:v>
                </c:pt>
                <c:pt idx="11">
                  <c:v>5.088</c:v>
                </c:pt>
                <c:pt idx="12">
                  <c:v>9.101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Processing'!$E$14:$E$44</c:f>
            </c:numRef>
          </c:val>
        </c:ser>
        <c:ser>
          <c:idx val="2"/>
          <c:order val="2"/>
          <c:tx>
            <c:strRef>
              <c:f>'K-Means Processing'!$F$1:$F$13</c:f>
              <c:strCache>
                <c:ptCount val="13"/>
                <c:pt idx="0">
                  <c:v>DATA YANG DIPROSES</c:v>
                </c:pt>
                <c:pt idx="2">
                  <c:v>KABUPATEN</c:v>
                </c:pt>
                <c:pt idx="3">
                  <c:v>TOTAL GURU </c:v>
                </c:pt>
                <c:pt idx="5">
                  <c:v>9.494</c:v>
                </c:pt>
                <c:pt idx="6">
                  <c:v>15.361</c:v>
                </c:pt>
                <c:pt idx="7">
                  <c:v>6.131</c:v>
                </c:pt>
                <c:pt idx="8">
                  <c:v>7.035</c:v>
                </c:pt>
                <c:pt idx="9">
                  <c:v>10.868</c:v>
                </c:pt>
                <c:pt idx="10">
                  <c:v>13.151</c:v>
                </c:pt>
                <c:pt idx="11">
                  <c:v>14.633</c:v>
                </c:pt>
                <c:pt idx="12">
                  <c:v>9.185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Processing'!$F$14:$F$44</c:f>
            </c:numRef>
          </c:val>
        </c:ser>
        <c:ser>
          <c:idx val="3"/>
          <c:order val="3"/>
          <c:tx>
            <c:strRef>
              <c:f>'K-Means Processing'!$G$1:$G$13</c:f>
              <c:strCache>
                <c:ptCount val="13"/>
                <c:pt idx="0">
                  <c:v>DATA YANG DIPROSES</c:v>
                </c:pt>
                <c:pt idx="1">
                  <c:v>P</c:v>
                </c:pt>
                <c:pt idx="2">
                  <c:v>KABUPATEN</c:v>
                </c:pt>
                <c:pt idx="3">
                  <c:v>CENTROID 1</c:v>
                </c:pt>
                <c:pt idx="4">
                  <c:v>100.000</c:v>
                </c:pt>
                <c:pt idx="5">
                  <c:v>227.665,27</c:v>
                </c:pt>
                <c:pt idx="6">
                  <c:v>311.356,46</c:v>
                </c:pt>
                <c:pt idx="7">
                  <c:v>108.813,04</c:v>
                </c:pt>
                <c:pt idx="8">
                  <c:v>142.434,33</c:v>
                </c:pt>
                <c:pt idx="9">
                  <c:v>185.981,74</c:v>
                </c:pt>
                <c:pt idx="10">
                  <c:v>446.039,60</c:v>
                </c:pt>
                <c:pt idx="11">
                  <c:v>477.024,44</c:v>
                </c:pt>
                <c:pt idx="12">
                  <c:v>213.997,42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Processing'!$G$14:$G$44</c:f>
              <c:numCache>
                <c:formatCode>#,##0.00</c:formatCode>
                <c:ptCount val="31"/>
                <c:pt idx="0">
                  <c:v>294669.59030242672</c:v>
                </c:pt>
                <c:pt idx="1">
                  <c:v>202285.30747436898</c:v>
                </c:pt>
                <c:pt idx="2">
                  <c:v>119577.72225209845</c:v>
                </c:pt>
                <c:pt idx="3">
                  <c:v>317204.91931399802</c:v>
                </c:pt>
                <c:pt idx="4">
                  <c:v>169061.70327427794</c:v>
                </c:pt>
                <c:pt idx="5">
                  <c:v>200153.09485491351</c:v>
                </c:pt>
                <c:pt idx="6">
                  <c:v>152669.32666387182</c:v>
                </c:pt>
                <c:pt idx="7">
                  <c:v>213380.37179881378</c:v>
                </c:pt>
                <c:pt idx="8">
                  <c:v>237448.82717756261</c:v>
                </c:pt>
                <c:pt idx="9">
                  <c:v>185744.16677247229</c:v>
                </c:pt>
                <c:pt idx="10">
                  <c:v>307421.08090695407</c:v>
                </c:pt>
                <c:pt idx="11">
                  <c:v>181539.83033483312</c:v>
                </c:pt>
                <c:pt idx="12">
                  <c:v>102755.07651206339</c:v>
                </c:pt>
                <c:pt idx="13">
                  <c:v>71318.796989293085</c:v>
                </c:pt>
                <c:pt idx="14">
                  <c:v>136730.45329406322</c:v>
                </c:pt>
                <c:pt idx="15">
                  <c:v>163457.22881231041</c:v>
                </c:pt>
                <c:pt idx="16">
                  <c:v>117074.0061841227</c:v>
                </c:pt>
                <c:pt idx="17">
                  <c:v>352281.72939708357</c:v>
                </c:pt>
                <c:pt idx="18">
                  <c:v>86815.533235706156</c:v>
                </c:pt>
                <c:pt idx="19">
                  <c:v>182994.41878374323</c:v>
                </c:pt>
                <c:pt idx="20">
                  <c:v>181283.23715390786</c:v>
                </c:pt>
                <c:pt idx="21">
                  <c:v>15849.780755581447</c:v>
                </c:pt>
                <c:pt idx="22">
                  <c:v>20024.898127081695</c:v>
                </c:pt>
                <c:pt idx="23">
                  <c:v>23255.517474354339</c:v>
                </c:pt>
                <c:pt idx="24">
                  <c:v>282398.16934959049</c:v>
                </c:pt>
                <c:pt idx="25">
                  <c:v>90171.579275290511</c:v>
                </c:pt>
                <c:pt idx="26">
                  <c:v>15080.637055509293</c:v>
                </c:pt>
              </c:numCache>
            </c:numRef>
          </c:val>
        </c:ser>
        <c:ser>
          <c:idx val="4"/>
          <c:order val="4"/>
          <c:tx>
            <c:strRef>
              <c:f>'K-Means Processing'!$H$1:$H$13</c:f>
              <c:strCache>
                <c:ptCount val="13"/>
                <c:pt idx="0">
                  <c:v>DATA YANG DIPROSES</c:v>
                </c:pt>
                <c:pt idx="1">
                  <c:v>R</c:v>
                </c:pt>
                <c:pt idx="2">
                  <c:v>KABUPATEN</c:v>
                </c:pt>
                <c:pt idx="3">
                  <c:v>CENTROID 1</c:v>
                </c:pt>
                <c:pt idx="4">
                  <c:v>3.000</c:v>
                </c:pt>
                <c:pt idx="5">
                  <c:v>227.665,27</c:v>
                </c:pt>
                <c:pt idx="6">
                  <c:v>311.356,46</c:v>
                </c:pt>
                <c:pt idx="7">
                  <c:v>108.813,04</c:v>
                </c:pt>
                <c:pt idx="8">
                  <c:v>142.434,33</c:v>
                </c:pt>
                <c:pt idx="9">
                  <c:v>185.981,74</c:v>
                </c:pt>
                <c:pt idx="10">
                  <c:v>446.039,60</c:v>
                </c:pt>
                <c:pt idx="11">
                  <c:v>477.024,44</c:v>
                </c:pt>
                <c:pt idx="12">
                  <c:v>213.997,42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Processing'!$H$14:$H$44</c:f>
              <c:numCache>
                <c:formatCode>#,##0.00</c:formatCode>
                <c:ptCount val="31"/>
              </c:numCache>
            </c:numRef>
          </c:val>
        </c:ser>
        <c:ser>
          <c:idx val="5"/>
          <c:order val="5"/>
          <c:tx>
            <c:strRef>
              <c:f>'K-Means Processing'!$I$1:$I$13</c:f>
              <c:strCache>
                <c:ptCount val="13"/>
                <c:pt idx="0">
                  <c:v>DATA YANG DIPROSES</c:v>
                </c:pt>
                <c:pt idx="1">
                  <c:v>G</c:v>
                </c:pt>
                <c:pt idx="2">
                  <c:v>KABUPATEN</c:v>
                </c:pt>
                <c:pt idx="3">
                  <c:v>CENTROID 1</c:v>
                </c:pt>
                <c:pt idx="4">
                  <c:v>3.000</c:v>
                </c:pt>
                <c:pt idx="5">
                  <c:v>227.665,27</c:v>
                </c:pt>
                <c:pt idx="6">
                  <c:v>311.356,46</c:v>
                </c:pt>
                <c:pt idx="7">
                  <c:v>108.813,04</c:v>
                </c:pt>
                <c:pt idx="8">
                  <c:v>142.434,33</c:v>
                </c:pt>
                <c:pt idx="9">
                  <c:v>185.981,74</c:v>
                </c:pt>
                <c:pt idx="10">
                  <c:v>446.039,60</c:v>
                </c:pt>
                <c:pt idx="11">
                  <c:v>477.024,44</c:v>
                </c:pt>
                <c:pt idx="12">
                  <c:v>213.997,42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Processing'!$I$14:$I$44</c:f>
              <c:numCache>
                <c:formatCode>#,##0.00</c:formatCode>
                <c:ptCount val="31"/>
              </c:numCache>
            </c:numRef>
          </c:val>
        </c:ser>
        <c:ser>
          <c:idx val="6"/>
          <c:order val="6"/>
          <c:tx>
            <c:strRef>
              <c:f>'K-Means Processing'!$J$1:$J$13</c:f>
              <c:strCache>
                <c:ptCount val="13"/>
                <c:pt idx="0">
                  <c:v>DATA YANG DIPROSES</c:v>
                </c:pt>
                <c:pt idx="1">
                  <c:v>P</c:v>
                </c:pt>
                <c:pt idx="2">
                  <c:v>KABUPATEN</c:v>
                </c:pt>
                <c:pt idx="3">
                  <c:v>CENTROID 2</c:v>
                </c:pt>
                <c:pt idx="4">
                  <c:v>250.000</c:v>
                </c:pt>
                <c:pt idx="5">
                  <c:v>77.561,51</c:v>
                </c:pt>
                <c:pt idx="6">
                  <c:v>161.319,86</c:v>
                </c:pt>
                <c:pt idx="7">
                  <c:v>41.378,42</c:v>
                </c:pt>
                <c:pt idx="8">
                  <c:v>7.855,31</c:v>
                </c:pt>
                <c:pt idx="9">
                  <c:v>35.987,57</c:v>
                </c:pt>
                <c:pt idx="10">
                  <c:v>296.011,57</c:v>
                </c:pt>
                <c:pt idx="11">
                  <c:v>326.972,70</c:v>
                </c:pt>
                <c:pt idx="12">
                  <c:v>63.892,95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Processing'!$J$14:$J$44</c:f>
              <c:numCache>
                <c:formatCode>#,##0.00</c:formatCode>
                <c:ptCount val="31"/>
                <c:pt idx="0">
                  <c:v>144579.8860457429</c:v>
                </c:pt>
                <c:pt idx="1">
                  <c:v>52394.671675658014</c:v>
                </c:pt>
                <c:pt idx="2">
                  <c:v>32021.799746422748</c:v>
                </c:pt>
                <c:pt idx="3">
                  <c:v>167106.35187508582</c:v>
                </c:pt>
                <c:pt idx="4">
                  <c:v>20294.716406000847</c:v>
                </c:pt>
                <c:pt idx="5">
                  <c:v>50215.668670246741</c:v>
                </c:pt>
                <c:pt idx="6">
                  <c:v>4246.7992653291258</c:v>
                </c:pt>
                <c:pt idx="7">
                  <c:v>63372.605035614564</c:v>
                </c:pt>
                <c:pt idx="8">
                  <c:v>87361.693710687643</c:v>
                </c:pt>
                <c:pt idx="9">
                  <c:v>35713.295703421158</c:v>
                </c:pt>
                <c:pt idx="10">
                  <c:v>157380.94225794938</c:v>
                </c:pt>
                <c:pt idx="11">
                  <c:v>31476.943911377421</c:v>
                </c:pt>
                <c:pt idx="12">
                  <c:v>47864.91145923076</c:v>
                </c:pt>
                <c:pt idx="13">
                  <c:v>78875.514603709555</c:v>
                </c:pt>
                <c:pt idx="14">
                  <c:v>14078.240586095977</c:v>
                </c:pt>
                <c:pt idx="15">
                  <c:v>13950.973120180543</c:v>
                </c:pt>
                <c:pt idx="16">
                  <c:v>33296.890605580578</c:v>
                </c:pt>
                <c:pt idx="17">
                  <c:v>202186.24302113138</c:v>
                </c:pt>
                <c:pt idx="18">
                  <c:v>63428.107420921835</c:v>
                </c:pt>
                <c:pt idx="19">
                  <c:v>33025.70674489798</c:v>
                </c:pt>
                <c:pt idx="20">
                  <c:v>31515.838446723894</c:v>
                </c:pt>
                <c:pt idx="21">
                  <c:v>165931.51463781676</c:v>
                </c:pt>
                <c:pt idx="22">
                  <c:v>130195.36299346456</c:v>
                </c:pt>
                <c:pt idx="23">
                  <c:v>173345.99820301592</c:v>
                </c:pt>
                <c:pt idx="24">
                  <c:v>132374.21974085437</c:v>
                </c:pt>
                <c:pt idx="25">
                  <c:v>60281.288216162073</c:v>
                </c:pt>
                <c:pt idx="26">
                  <c:v>135030.74321797982</c:v>
                </c:pt>
              </c:numCache>
            </c:numRef>
          </c:val>
        </c:ser>
        <c:ser>
          <c:idx val="7"/>
          <c:order val="7"/>
          <c:tx>
            <c:strRef>
              <c:f>'K-Means Processing'!$K$1:$K$13</c:f>
              <c:strCache>
                <c:ptCount val="13"/>
                <c:pt idx="0">
                  <c:v>DATA YANG DIPROSES</c:v>
                </c:pt>
                <c:pt idx="1">
                  <c:v>R</c:v>
                </c:pt>
                <c:pt idx="2">
                  <c:v>KABUPATEN</c:v>
                </c:pt>
                <c:pt idx="3">
                  <c:v>CENTROID 2</c:v>
                </c:pt>
                <c:pt idx="4">
                  <c:v>7.000</c:v>
                </c:pt>
                <c:pt idx="5">
                  <c:v>77.561,51</c:v>
                </c:pt>
                <c:pt idx="6">
                  <c:v>161.319,86</c:v>
                </c:pt>
                <c:pt idx="7">
                  <c:v>41.378,42</c:v>
                </c:pt>
                <c:pt idx="8">
                  <c:v>7.855,31</c:v>
                </c:pt>
                <c:pt idx="9">
                  <c:v>35.987,57</c:v>
                </c:pt>
                <c:pt idx="10">
                  <c:v>296.011,57</c:v>
                </c:pt>
                <c:pt idx="11">
                  <c:v>326.972,70</c:v>
                </c:pt>
                <c:pt idx="12">
                  <c:v>63.892,95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Processing'!$K$14:$K$44</c:f>
              <c:numCache>
                <c:formatCode>#,##0.00</c:formatCode>
                <c:ptCount val="31"/>
              </c:numCache>
            </c:numRef>
          </c:val>
        </c:ser>
        <c:ser>
          <c:idx val="8"/>
          <c:order val="8"/>
          <c:tx>
            <c:strRef>
              <c:f>'K-Means Processing'!$L$1:$L$13</c:f>
              <c:strCache>
                <c:ptCount val="13"/>
                <c:pt idx="0">
                  <c:v>DATA YANG DIPROSES</c:v>
                </c:pt>
                <c:pt idx="1">
                  <c:v>G</c:v>
                </c:pt>
                <c:pt idx="2">
                  <c:v>KABUPATEN</c:v>
                </c:pt>
                <c:pt idx="3">
                  <c:v>CENTROID 2</c:v>
                </c:pt>
                <c:pt idx="4">
                  <c:v>7.000</c:v>
                </c:pt>
                <c:pt idx="5">
                  <c:v>77.561,51</c:v>
                </c:pt>
                <c:pt idx="6">
                  <c:v>161.319,86</c:v>
                </c:pt>
                <c:pt idx="7">
                  <c:v>41.378,42</c:v>
                </c:pt>
                <c:pt idx="8">
                  <c:v>7.855,31</c:v>
                </c:pt>
                <c:pt idx="9">
                  <c:v>35.987,57</c:v>
                </c:pt>
                <c:pt idx="10">
                  <c:v>296.011,57</c:v>
                </c:pt>
                <c:pt idx="11">
                  <c:v>326.972,70</c:v>
                </c:pt>
                <c:pt idx="12">
                  <c:v>63.892,95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Processing'!$L$14:$L$44</c:f>
              <c:numCache>
                <c:formatCode>#,##0.00</c:formatCode>
                <c:ptCount val="31"/>
              </c:numCache>
            </c:numRef>
          </c:val>
        </c:ser>
        <c:ser>
          <c:idx val="9"/>
          <c:order val="9"/>
          <c:tx>
            <c:strRef>
              <c:f>'K-Means Processing'!$M$1:$M$13</c:f>
              <c:strCache>
                <c:ptCount val="13"/>
                <c:pt idx="0">
                  <c:v>DATA YANG DIPROSES</c:v>
                </c:pt>
                <c:pt idx="1">
                  <c:v>P</c:v>
                </c:pt>
                <c:pt idx="2">
                  <c:v>KABUPATEN</c:v>
                </c:pt>
                <c:pt idx="3">
                  <c:v>CENTROID 3</c:v>
                </c:pt>
                <c:pt idx="4">
                  <c:v>500.000</c:v>
                </c:pt>
                <c:pt idx="5">
                  <c:v>172.545,38</c:v>
                </c:pt>
                <c:pt idx="6">
                  <c:v>89.455,96</c:v>
                </c:pt>
                <c:pt idx="7">
                  <c:v>291.386,23</c:v>
                </c:pt>
                <c:pt idx="8">
                  <c:v>257.774,17</c:v>
                </c:pt>
                <c:pt idx="9">
                  <c:v>214.287,38</c:v>
                </c:pt>
                <c:pt idx="10">
                  <c:v>46.823,76</c:v>
                </c:pt>
                <c:pt idx="11">
                  <c:v>77.298,67</c:v>
                </c:pt>
                <c:pt idx="12">
                  <c:v>186.206,21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Processing'!$M$14:$M$44</c:f>
              <c:numCache>
                <c:formatCode>#,##0.00</c:formatCode>
                <c:ptCount val="31"/>
                <c:pt idx="0">
                  <c:v>105649.89090860436</c:v>
                </c:pt>
                <c:pt idx="1">
                  <c:v>197976.81081379202</c:v>
                </c:pt>
                <c:pt idx="2">
                  <c:v>281133.40722688934</c:v>
                </c:pt>
                <c:pt idx="3">
                  <c:v>82970.421458493263</c:v>
                </c:pt>
                <c:pt idx="4">
                  <c:v>231507.36168424538</c:v>
                </c:pt>
                <c:pt idx="5">
                  <c:v>200213.43955888675</c:v>
                </c:pt>
                <c:pt idx="6">
                  <c:v>247604.68352597856</c:v>
                </c:pt>
                <c:pt idx="7">
                  <c:v>186906.20125881323</c:v>
                </c:pt>
                <c:pt idx="8">
                  <c:v>162816.2078172809</c:v>
                </c:pt>
                <c:pt idx="9">
                  <c:v>214511.34349959213</c:v>
                </c:pt>
                <c:pt idx="10">
                  <c:v>92980.503257403383</c:v>
                </c:pt>
                <c:pt idx="11">
                  <c:v>218677.33992803187</c:v>
                </c:pt>
                <c:pt idx="12">
                  <c:v>297709.25707643019</c:v>
                </c:pt>
                <c:pt idx="13">
                  <c:v>328911.84655466577</c:v>
                </c:pt>
                <c:pt idx="14">
                  <c:v>263561.71166920284</c:v>
                </c:pt>
                <c:pt idx="15">
                  <c:v>236831.70533313314</c:v>
                </c:pt>
                <c:pt idx="16">
                  <c:v>283205.05455235083</c:v>
                </c:pt>
                <c:pt idx="17">
                  <c:v>47966.73708936225</c:v>
                </c:pt>
                <c:pt idx="18">
                  <c:v>313439.37501692411</c:v>
                </c:pt>
                <c:pt idx="19">
                  <c:v>217299.64865595158</c:v>
                </c:pt>
                <c:pt idx="20">
                  <c:v>218991.21003592815</c:v>
                </c:pt>
                <c:pt idx="21">
                  <c:v>415993.35397335375</c:v>
                </c:pt>
                <c:pt idx="22">
                  <c:v>380239.20174674259</c:v>
                </c:pt>
                <c:pt idx="23">
                  <c:v>423416.40508251451</c:v>
                </c:pt>
                <c:pt idx="24">
                  <c:v>118238.25967934406</c:v>
                </c:pt>
                <c:pt idx="25">
                  <c:v>310232.80727382784</c:v>
                </c:pt>
                <c:pt idx="26">
                  <c:v>385097.85329705488</c:v>
                </c:pt>
              </c:numCache>
            </c:numRef>
          </c:val>
        </c:ser>
        <c:ser>
          <c:idx val="10"/>
          <c:order val="10"/>
          <c:tx>
            <c:strRef>
              <c:f>'K-Means Processing'!$N$1:$N$13</c:f>
              <c:strCache>
                <c:ptCount val="13"/>
                <c:pt idx="0">
                  <c:v>DATA YANG DIPROSES</c:v>
                </c:pt>
                <c:pt idx="1">
                  <c:v>R</c:v>
                </c:pt>
                <c:pt idx="2">
                  <c:v>KABUPATEN</c:v>
                </c:pt>
                <c:pt idx="3">
                  <c:v>CENTROID 3</c:v>
                </c:pt>
                <c:pt idx="4">
                  <c:v>12.000</c:v>
                </c:pt>
                <c:pt idx="5">
                  <c:v>172.545,38</c:v>
                </c:pt>
                <c:pt idx="6">
                  <c:v>89.455,96</c:v>
                </c:pt>
                <c:pt idx="7">
                  <c:v>291.386,23</c:v>
                </c:pt>
                <c:pt idx="8">
                  <c:v>257.774,17</c:v>
                </c:pt>
                <c:pt idx="9">
                  <c:v>214.287,38</c:v>
                </c:pt>
                <c:pt idx="10">
                  <c:v>46.823,76</c:v>
                </c:pt>
                <c:pt idx="11">
                  <c:v>77.298,67</c:v>
                </c:pt>
                <c:pt idx="12">
                  <c:v>186.206,21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Processing'!$N$14:$N$44</c:f>
              <c:numCache>
                <c:formatCode>#,##0.00</c:formatCode>
                <c:ptCount val="31"/>
              </c:numCache>
            </c:numRef>
          </c:val>
        </c:ser>
        <c:ser>
          <c:idx val="11"/>
          <c:order val="11"/>
          <c:tx>
            <c:strRef>
              <c:f>'K-Means Processing'!$O$1:$O$13</c:f>
              <c:strCache>
                <c:ptCount val="13"/>
                <c:pt idx="0">
                  <c:v>DATA YANG DIPROSES</c:v>
                </c:pt>
                <c:pt idx="1">
                  <c:v>G</c:v>
                </c:pt>
                <c:pt idx="2">
                  <c:v>KABUPATEN</c:v>
                </c:pt>
                <c:pt idx="3">
                  <c:v>CENTROID 3</c:v>
                </c:pt>
                <c:pt idx="4">
                  <c:v>10.500</c:v>
                </c:pt>
                <c:pt idx="5">
                  <c:v>172.545,38</c:v>
                </c:pt>
                <c:pt idx="6">
                  <c:v>89.455,96</c:v>
                </c:pt>
                <c:pt idx="7">
                  <c:v>291.386,23</c:v>
                </c:pt>
                <c:pt idx="8">
                  <c:v>257.774,17</c:v>
                </c:pt>
                <c:pt idx="9">
                  <c:v>214.287,38</c:v>
                </c:pt>
                <c:pt idx="10">
                  <c:v>46.823,76</c:v>
                </c:pt>
                <c:pt idx="11">
                  <c:v>77.298,67</c:v>
                </c:pt>
                <c:pt idx="12">
                  <c:v>186.206,21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Processing'!$O$14:$O$44</c:f>
              <c:numCache>
                <c:formatCode>#,##0.00</c:formatCode>
                <c:ptCount val="31"/>
              </c:numCache>
            </c:numRef>
          </c:val>
        </c:ser>
        <c:ser>
          <c:idx val="12"/>
          <c:order val="12"/>
          <c:tx>
            <c:strRef>
              <c:f>'K-Means Processing'!$P$1:$P$13</c:f>
              <c:strCache>
                <c:ptCount val="13"/>
                <c:pt idx="0">
                  <c:v>DATA YANG DIPROSES</c:v>
                </c:pt>
                <c:pt idx="1">
                  <c:v>G</c:v>
                </c:pt>
                <c:pt idx="2">
                  <c:v>KABUPATEN</c:v>
                </c:pt>
                <c:pt idx="3">
                  <c:v>CENTROID 1</c:v>
                </c:pt>
                <c:pt idx="4">
                  <c:v>10.500</c:v>
                </c:pt>
                <c:pt idx="5">
                  <c:v>172.545,38</c:v>
                </c:pt>
                <c:pt idx="6">
                  <c:v>89.455,96</c:v>
                </c:pt>
                <c:pt idx="7">
                  <c:v>291.386,23</c:v>
                </c:pt>
                <c:pt idx="8">
                  <c:v>257.774,17</c:v>
                </c:pt>
                <c:pt idx="9">
                  <c:v>214.287,38</c:v>
                </c:pt>
                <c:pt idx="10">
                  <c:v>46.823,76</c:v>
                </c:pt>
                <c:pt idx="11">
                  <c:v>77.298,67</c:v>
                </c:pt>
                <c:pt idx="12">
                  <c:v>186.206,21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Processing'!$P$14:$P$44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9" formatCode="#,##0">
                  <c:v>567231</c:v>
                </c:pt>
              </c:numCache>
            </c:numRef>
          </c:val>
        </c:ser>
        <c:ser>
          <c:idx val="13"/>
          <c:order val="13"/>
          <c:tx>
            <c:strRef>
              <c:f>'K-Means Processing'!$Q$1:$Q$13</c:f>
              <c:strCache>
                <c:ptCount val="13"/>
                <c:pt idx="0">
                  <c:v>DATA YANG DIPROSES</c:v>
                </c:pt>
                <c:pt idx="1">
                  <c:v>G</c:v>
                </c:pt>
                <c:pt idx="2">
                  <c:v>KABUPATEN</c:v>
                </c:pt>
                <c:pt idx="3">
                  <c:v>CENTROID 2</c:v>
                </c:pt>
                <c:pt idx="4">
                  <c:v>10.500</c:v>
                </c:pt>
                <c:pt idx="5">
                  <c:v>ok</c:v>
                </c:pt>
                <c:pt idx="6">
                  <c:v>89.455,96</c:v>
                </c:pt>
                <c:pt idx="7">
                  <c:v>ok</c:v>
                </c:pt>
                <c:pt idx="8">
                  <c:v>ok</c:v>
                </c:pt>
                <c:pt idx="9">
                  <c:v>ok</c:v>
                </c:pt>
                <c:pt idx="10">
                  <c:v>46.823,76</c:v>
                </c:pt>
                <c:pt idx="11">
                  <c:v>77.298,67</c:v>
                </c:pt>
                <c:pt idx="12">
                  <c:v>ok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Processing'!$Q$14:$Q$44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22</c:v>
                </c:pt>
                <c:pt idx="29">
                  <c:v>113446.2</c:v>
                </c:pt>
              </c:numCache>
            </c:numRef>
          </c:val>
        </c:ser>
        <c:ser>
          <c:idx val="14"/>
          <c:order val="14"/>
          <c:tx>
            <c:strRef>
              <c:f>'K-Means Processing'!$R$1:$R$13</c:f>
              <c:strCache>
                <c:ptCount val="13"/>
                <c:pt idx="0">
                  <c:v>DATA YANG DIPROSES</c:v>
                </c:pt>
                <c:pt idx="1">
                  <c:v>G</c:v>
                </c:pt>
                <c:pt idx="2">
                  <c:v>KABUPATEN</c:v>
                </c:pt>
                <c:pt idx="3">
                  <c:v>CENTROID 3</c:v>
                </c:pt>
                <c:pt idx="4">
                  <c:v>10.500</c:v>
                </c:pt>
                <c:pt idx="5">
                  <c:v>ok</c:v>
                </c:pt>
                <c:pt idx="6">
                  <c:v>ok</c:v>
                </c:pt>
                <c:pt idx="7">
                  <c:v>ok</c:v>
                </c:pt>
                <c:pt idx="8">
                  <c:v>ok</c:v>
                </c:pt>
                <c:pt idx="9">
                  <c:v>ok</c:v>
                </c:pt>
                <c:pt idx="10">
                  <c:v>ok</c:v>
                </c:pt>
                <c:pt idx="11">
                  <c:v>ok</c:v>
                </c:pt>
                <c:pt idx="12">
                  <c:v>ok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Processing'!$R$14:$R$44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</c:numCache>
            </c:numRef>
          </c:val>
        </c:ser>
        <c:ser>
          <c:idx val="15"/>
          <c:order val="15"/>
          <c:tx>
            <c:strRef>
              <c:f>'K-Means Processing'!$S$1:$S$13</c:f>
              <c:strCache>
                <c:ptCount val="13"/>
                <c:pt idx="0">
                  <c:v>DATA YANG DIPROSES</c:v>
                </c:pt>
                <c:pt idx="1">
                  <c:v>G</c:v>
                </c:pt>
                <c:pt idx="2">
                  <c:v>P</c:v>
                </c:pt>
                <c:pt idx="3">
                  <c:v>CENTROID 1 BARU</c:v>
                </c:pt>
                <c:pt idx="4">
                  <c:v>113.446,20</c:v>
                </c:pt>
                <c:pt idx="5">
                  <c:v>ok</c:v>
                </c:pt>
                <c:pt idx="6">
                  <c:v>ok</c:v>
                </c:pt>
                <c:pt idx="7">
                  <c:v>ok</c:v>
                </c:pt>
                <c:pt idx="8">
                  <c:v>ok</c:v>
                </c:pt>
                <c:pt idx="9">
                  <c:v>ok</c:v>
                </c:pt>
                <c:pt idx="10">
                  <c:v>ok</c:v>
                </c:pt>
                <c:pt idx="11">
                  <c:v>ok</c:v>
                </c:pt>
                <c:pt idx="12">
                  <c:v>ok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Processing'!$S$14:$S$44</c:f>
              <c:numCache>
                <c:formatCode>General</c:formatCode>
                <c:ptCount val="31"/>
                <c:pt idx="26">
                  <c:v>0</c:v>
                </c:pt>
                <c:pt idx="27">
                  <c:v>35</c:v>
                </c:pt>
              </c:numCache>
            </c:numRef>
          </c:val>
        </c:ser>
        <c:ser>
          <c:idx val="16"/>
          <c:order val="16"/>
          <c:tx>
            <c:strRef>
              <c:f>'K-Means Processing'!$T$1:$T$13</c:f>
              <c:strCache>
                <c:ptCount val="13"/>
                <c:pt idx="0">
                  <c:v>DATA YANG DIPROSES</c:v>
                </c:pt>
                <c:pt idx="1">
                  <c:v>G</c:v>
                </c:pt>
                <c:pt idx="2">
                  <c:v>R</c:v>
                </c:pt>
                <c:pt idx="3">
                  <c:v>CENTROID 1 BARU</c:v>
                </c:pt>
                <c:pt idx="4">
                  <c:v>2.500,00</c:v>
                </c:pt>
                <c:pt idx="5">
                  <c:v>ok</c:v>
                </c:pt>
                <c:pt idx="6">
                  <c:v>ok</c:v>
                </c:pt>
                <c:pt idx="7">
                  <c:v>ok</c:v>
                </c:pt>
                <c:pt idx="8">
                  <c:v>ok</c:v>
                </c:pt>
                <c:pt idx="9">
                  <c:v>ok</c:v>
                </c:pt>
                <c:pt idx="10">
                  <c:v>ok</c:v>
                </c:pt>
                <c:pt idx="11">
                  <c:v>ok</c:v>
                </c:pt>
                <c:pt idx="12">
                  <c:v>ok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Processing'!$T$14:$T$44</c:f>
              <c:numCache>
                <c:formatCode>General</c:formatCode>
                <c:ptCount val="31"/>
              </c:numCache>
            </c:numRef>
          </c:val>
        </c:ser>
        <c:ser>
          <c:idx val="17"/>
          <c:order val="17"/>
          <c:tx>
            <c:strRef>
              <c:f>'K-Means Processing'!$U$1:$U$13</c:f>
              <c:strCache>
                <c:ptCount val="13"/>
                <c:pt idx="0">
                  <c:v>DATA YANG DIPROSES</c:v>
                </c:pt>
                <c:pt idx="1">
                  <c:v>G</c:v>
                </c:pt>
                <c:pt idx="2">
                  <c:v>G</c:v>
                </c:pt>
                <c:pt idx="3">
                  <c:v>CENTROID 1 BARU</c:v>
                </c:pt>
                <c:pt idx="4">
                  <c:v>3.748,60</c:v>
                </c:pt>
                <c:pt idx="5">
                  <c:v>ok</c:v>
                </c:pt>
                <c:pt idx="6">
                  <c:v>ok</c:v>
                </c:pt>
                <c:pt idx="7">
                  <c:v>ok</c:v>
                </c:pt>
                <c:pt idx="8">
                  <c:v>ok</c:v>
                </c:pt>
                <c:pt idx="9">
                  <c:v>ok</c:v>
                </c:pt>
                <c:pt idx="10">
                  <c:v>ok</c:v>
                </c:pt>
                <c:pt idx="11">
                  <c:v>ok</c:v>
                </c:pt>
                <c:pt idx="12">
                  <c:v>ok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Processing'!$U$14:$U$44</c:f>
              <c:numCache>
                <c:formatCode>General</c:formatCode>
                <c:ptCount val="31"/>
              </c:numCache>
            </c:numRef>
          </c:val>
        </c:ser>
        <c:ser>
          <c:idx val="18"/>
          <c:order val="18"/>
          <c:tx>
            <c:strRef>
              <c:f>'K-Means Processing'!$V$1:$V$13</c:f>
              <c:strCache>
                <c:ptCount val="13"/>
                <c:pt idx="0">
                  <c:v>DATA YANG DIPROSES</c:v>
                </c:pt>
                <c:pt idx="1">
                  <c:v>G</c:v>
                </c:pt>
                <c:pt idx="2">
                  <c:v>P</c:v>
                </c:pt>
                <c:pt idx="3">
                  <c:v>CENTROID 2 BARU</c:v>
                </c:pt>
                <c:pt idx="4">
                  <c:v>263.492,18</c:v>
                </c:pt>
                <c:pt idx="5">
                  <c:v>ok</c:v>
                </c:pt>
                <c:pt idx="6">
                  <c:v>ok</c:v>
                </c:pt>
                <c:pt idx="7">
                  <c:v>ok</c:v>
                </c:pt>
                <c:pt idx="8">
                  <c:v>ok</c:v>
                </c:pt>
                <c:pt idx="9">
                  <c:v>ok</c:v>
                </c:pt>
                <c:pt idx="10">
                  <c:v>ok</c:v>
                </c:pt>
                <c:pt idx="11">
                  <c:v>ok</c:v>
                </c:pt>
                <c:pt idx="12">
                  <c:v>ok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Processing'!$V$14:$V$44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9"/>
          <c:tx>
            <c:strRef>
              <c:f>'K-Means Processing'!$W$1:$W$13</c:f>
              <c:strCache>
                <c:ptCount val="13"/>
                <c:pt idx="0">
                  <c:v>DATA YANG DIPROSES</c:v>
                </c:pt>
                <c:pt idx="1">
                  <c:v>G</c:v>
                </c:pt>
                <c:pt idx="2">
                  <c:v>R</c:v>
                </c:pt>
                <c:pt idx="3">
                  <c:v>CENTROID 2 BARU</c:v>
                </c:pt>
                <c:pt idx="4">
                  <c:v>7.654,50</c:v>
                </c:pt>
                <c:pt idx="5">
                  <c:v>ok</c:v>
                </c:pt>
                <c:pt idx="6">
                  <c:v>ok</c:v>
                </c:pt>
                <c:pt idx="7">
                  <c:v>ok</c:v>
                </c:pt>
                <c:pt idx="8">
                  <c:v>ok</c:v>
                </c:pt>
                <c:pt idx="9">
                  <c:v>ok</c:v>
                </c:pt>
                <c:pt idx="10">
                  <c:v>ok</c:v>
                </c:pt>
                <c:pt idx="11">
                  <c:v>ok</c:v>
                </c:pt>
                <c:pt idx="12">
                  <c:v>ok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Processing'!$W$14:$W$44</c:f>
              <c:numCache>
                <c:formatCode>General</c:formatCode>
                <c:ptCount val="31"/>
              </c:numCache>
            </c:numRef>
          </c:val>
        </c:ser>
        <c:ser>
          <c:idx val="20"/>
          <c:order val="20"/>
          <c:tx>
            <c:strRef>
              <c:f>'K-Means Processing'!$X$1:$X$13</c:f>
              <c:strCache>
                <c:ptCount val="13"/>
                <c:pt idx="0">
                  <c:v>DATA YANG DIPROSES</c:v>
                </c:pt>
                <c:pt idx="1">
                  <c:v>G</c:v>
                </c:pt>
                <c:pt idx="2">
                  <c:v>G</c:v>
                </c:pt>
                <c:pt idx="3">
                  <c:v>CENTROID 2 BARU</c:v>
                </c:pt>
                <c:pt idx="4">
                  <c:v>9.133,73</c:v>
                </c:pt>
                <c:pt idx="5">
                  <c:v>ok</c:v>
                </c:pt>
                <c:pt idx="6">
                  <c:v>ok</c:v>
                </c:pt>
                <c:pt idx="7">
                  <c:v>ok</c:v>
                </c:pt>
                <c:pt idx="8">
                  <c:v>ok</c:v>
                </c:pt>
                <c:pt idx="9">
                  <c:v>ok</c:v>
                </c:pt>
                <c:pt idx="10">
                  <c:v>ok</c:v>
                </c:pt>
                <c:pt idx="11">
                  <c:v>ok</c:v>
                </c:pt>
                <c:pt idx="12">
                  <c:v>ok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Processing'!$X$14:$X$44</c:f>
              <c:numCache>
                <c:formatCode>General</c:formatCode>
                <c:ptCount val="31"/>
              </c:numCache>
            </c:numRef>
          </c:val>
        </c:ser>
        <c:ser>
          <c:idx val="21"/>
          <c:order val="21"/>
          <c:tx>
            <c:strRef>
              <c:f>'K-Means Processing'!$Y$1:$Y$13</c:f>
              <c:strCache>
                <c:ptCount val="13"/>
                <c:pt idx="0">
                  <c:v>DATA YANG DIPROSES</c:v>
                </c:pt>
                <c:pt idx="1">
                  <c:v>G</c:v>
                </c:pt>
                <c:pt idx="2">
                  <c:v>P</c:v>
                </c:pt>
                <c:pt idx="3">
                  <c:v>CENTROID 3 BARU</c:v>
                </c:pt>
                <c:pt idx="4">
                  <c:v>448.292,88</c:v>
                </c:pt>
                <c:pt idx="5">
                  <c:v>ok</c:v>
                </c:pt>
                <c:pt idx="6">
                  <c:v>ok</c:v>
                </c:pt>
                <c:pt idx="7">
                  <c:v>ok</c:v>
                </c:pt>
                <c:pt idx="8">
                  <c:v>ok</c:v>
                </c:pt>
                <c:pt idx="9">
                  <c:v>ok</c:v>
                </c:pt>
                <c:pt idx="10">
                  <c:v>ok</c:v>
                </c:pt>
                <c:pt idx="11">
                  <c:v>ok</c:v>
                </c:pt>
                <c:pt idx="12">
                  <c:v>ok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Processing'!$Y$14:$Y$44</c:f>
              <c:numCache>
                <c:formatCode>General</c:formatCode>
                <c:ptCount val="31"/>
              </c:numCache>
            </c:numRef>
          </c:val>
        </c:ser>
        <c:ser>
          <c:idx val="22"/>
          <c:order val="22"/>
          <c:tx>
            <c:strRef>
              <c:f>'K-Means Processing'!$Z$1:$Z$13</c:f>
              <c:strCache>
                <c:ptCount val="13"/>
                <c:pt idx="0">
                  <c:v>DATA YANG DIPROSES</c:v>
                </c:pt>
                <c:pt idx="1">
                  <c:v>G</c:v>
                </c:pt>
                <c:pt idx="2">
                  <c:v>R</c:v>
                </c:pt>
                <c:pt idx="3">
                  <c:v>CENTROID 3 BARU</c:v>
                </c:pt>
                <c:pt idx="4">
                  <c:v>9.906,75</c:v>
                </c:pt>
                <c:pt idx="5">
                  <c:v>ok</c:v>
                </c:pt>
                <c:pt idx="6">
                  <c:v>ok</c:v>
                </c:pt>
                <c:pt idx="7">
                  <c:v>ok</c:v>
                </c:pt>
                <c:pt idx="8">
                  <c:v>ok</c:v>
                </c:pt>
                <c:pt idx="9">
                  <c:v>ok</c:v>
                </c:pt>
                <c:pt idx="10">
                  <c:v>ok</c:v>
                </c:pt>
                <c:pt idx="11">
                  <c:v>ok</c:v>
                </c:pt>
                <c:pt idx="12">
                  <c:v>ok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Processing'!$Z$14:$Z$44</c:f>
              <c:numCache>
                <c:formatCode>General</c:formatCode>
                <c:ptCount val="31"/>
              </c:numCache>
            </c:numRef>
          </c:val>
        </c:ser>
        <c:ser>
          <c:idx val="23"/>
          <c:order val="23"/>
          <c:tx>
            <c:strRef>
              <c:f>'K-Means Processing'!$AA$1:$AA$13</c:f>
              <c:strCache>
                <c:ptCount val="13"/>
                <c:pt idx="0">
                  <c:v>DATA YANG DIPROSES</c:v>
                </c:pt>
                <c:pt idx="1">
                  <c:v>G</c:v>
                </c:pt>
                <c:pt idx="2">
                  <c:v>G</c:v>
                </c:pt>
                <c:pt idx="3">
                  <c:v>CENTROID 3 BARU</c:v>
                </c:pt>
                <c:pt idx="4">
                  <c:v>12.509,38</c:v>
                </c:pt>
                <c:pt idx="5">
                  <c:v>ok</c:v>
                </c:pt>
                <c:pt idx="6">
                  <c:v>ok</c:v>
                </c:pt>
                <c:pt idx="7">
                  <c:v>ok</c:v>
                </c:pt>
                <c:pt idx="8">
                  <c:v>ok</c:v>
                </c:pt>
                <c:pt idx="9">
                  <c:v>ok</c:v>
                </c:pt>
                <c:pt idx="10">
                  <c:v>ok</c:v>
                </c:pt>
                <c:pt idx="11">
                  <c:v>ok</c:v>
                </c:pt>
                <c:pt idx="12">
                  <c:v>ok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Processing'!$AA$14:$AA$44</c:f>
              <c:numCache>
                <c:formatCode>General</c:formatCode>
                <c:ptCount val="31"/>
              </c:numCache>
            </c:numRef>
          </c:val>
        </c:ser>
        <c:ser>
          <c:idx val="24"/>
          <c:order val="24"/>
          <c:tx>
            <c:strRef>
              <c:f>'K-Means Processing'!$AB$1:$AB$13</c:f>
              <c:strCache>
                <c:ptCount val="13"/>
                <c:pt idx="0">
                  <c:v>DATA YANG DIPROSES</c:v>
                </c:pt>
                <c:pt idx="1">
                  <c:v>G</c:v>
                </c:pt>
                <c:pt idx="2">
                  <c:v>G</c:v>
                </c:pt>
                <c:pt idx="3">
                  <c:v>Buat Yang ngerjain K Means</c:v>
                </c:pt>
                <c:pt idx="4">
                  <c:v>kelompok kabupaten yang frekuensi kurang, frekuensi sedang, dan frekuensi padat </c:v>
                </c:pt>
                <c:pt idx="5">
                  <c:v>jadi ntar kabupaten yang masuk frekuensi padat bakal diberi dana subsidi pemerintah, yang kurang ama sedang g dikasih</c:v>
                </c:pt>
                <c:pt idx="6">
                  <c:v>2. Data yang dipake adalah ini, monggo dicari klasifikasinya.</c:v>
                </c:pt>
                <c:pt idx="7">
                  <c:v>udah tak kasih referensi di doc "REFERENSI K MEAN", monggo dibaca apabila ada kesulitan</c:v>
                </c:pt>
                <c:pt idx="8">
                  <c:v>3.Penentuan pusat cluster terserah, bisa rata2 dari total per atribut, ato random nilai,yang penting harus masuk dalam range atribut tersebut.</c:v>
                </c:pt>
                <c:pt idx="9">
                  <c:v>4. Kalo misalnya udah tau jalan logikanya, monggo dibuatkan programnya. Jadi ntar programnya itu, inputnya data ini (Total Penduduk, Total Ruang Kelas, TotalGuru)</c:v>
                </c:pt>
                <c:pt idx="10">
                  <c:v>sama cluster yang diinginkan ( kurang, sedang, padat) dan outputnya kabupaten ini masuk cluster mana.</c:v>
                </c:pt>
                <c:pt idx="11">
                  <c:v>5. Fad,kalo bisa selesai in cepet ya, soalnya hasil klasifikasi kmeans ini, nantinya dipake decision tree buat bikin pohonnya.</c:v>
                </c:pt>
                <c:pt idx="12">
                  <c:v>Yang dibutuhin Decision tree itu klasifikasinya, kabupaten ini dapet subsidi ato g (coba lihat sheet Dec tree)</c:v>
                </c:pt>
              </c:strCache>
            </c:strRef>
          </c:tx>
          <c:invertIfNegative val="0"/>
          <c:cat>
            <c:strRef>
              <c:f>'K-Means Processing'!$A$14:$C$44</c:f>
              <c:strCach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31">
                  <c:v>Kab. Grobogan</c:v>
                </c:pt>
                <c:pt idx="32">
                  <c:v>Kab. Jepara</c:v>
                </c:pt>
                <c:pt idx="33">
                  <c:v>Kab. Karanganyar</c:v>
                </c:pt>
                <c:pt idx="34">
                  <c:v>Kab. Kebumen</c:v>
                </c:pt>
                <c:pt idx="35">
                  <c:v>Kab. Kendal</c:v>
                </c:pt>
                <c:pt idx="36">
                  <c:v>Kab. Klaten</c:v>
                </c:pt>
                <c:pt idx="37">
                  <c:v>Kab. Kudus</c:v>
                </c:pt>
                <c:pt idx="38">
                  <c:v>Kab. Magelang</c:v>
                </c:pt>
                <c:pt idx="39">
                  <c:v>Kab. Pati</c:v>
                </c:pt>
                <c:pt idx="40">
                  <c:v>Kab. Pekalongan</c:v>
                </c:pt>
                <c:pt idx="41">
                  <c:v>Kab. Pemalang</c:v>
                </c:pt>
                <c:pt idx="42">
                  <c:v>Kab. Purbalingga</c:v>
                </c:pt>
                <c:pt idx="43">
                  <c:v>Kab. Purworejo</c:v>
                </c:pt>
                <c:pt idx="44">
                  <c:v>Kab. Rembang</c:v>
                </c:pt>
                <c:pt idx="45">
                  <c:v>Kab. Semarang</c:v>
                </c:pt>
                <c:pt idx="46">
                  <c:v>Kab. Sragen</c:v>
                </c:pt>
                <c:pt idx="47">
                  <c:v>Kab. Sukoharjo</c:v>
                </c:pt>
                <c:pt idx="48">
                  <c:v>Kab. Tegal</c:v>
                </c:pt>
                <c:pt idx="49">
                  <c:v>Kab. Temanggung</c:v>
                </c:pt>
                <c:pt idx="50">
                  <c:v>Kab. Wonogiri</c:v>
                </c:pt>
                <c:pt idx="51">
                  <c:v>Kab. Wonosobo</c:v>
                </c:pt>
                <c:pt idx="52">
                  <c:v>Kota Magelang</c:v>
                </c:pt>
                <c:pt idx="53">
                  <c:v>Kota Pekalongan</c:v>
                </c:pt>
                <c:pt idx="54">
                  <c:v>Kota Salatiga</c:v>
                </c:pt>
                <c:pt idx="55">
                  <c:v>Kota Semarang</c:v>
                </c:pt>
                <c:pt idx="56">
                  <c:v>Kota Surakarta</c:v>
                </c:pt>
                <c:pt idx="57">
                  <c:v>Kota Tegal</c:v>
                </c:pt>
                <c:pt idx="58">
                  <c:v>TOTAL</c:v>
                </c:pt>
                <c:pt idx="59">
                  <c:v>Rata-Rata</c:v>
                </c:pt>
                <c:pt idx="60">
                  <c:v>Terendah</c:v>
                </c:pt>
                <c:pt idx="61">
                  <c:v>Tertinggi</c:v>
                </c:pt>
              </c:strCache>
            </c:strRef>
          </c:cat>
          <c:val>
            <c:numRef>
              <c:f>'K-Means Processing'!$AB$14:$AB$44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228688"/>
        <c:axId val="342051464"/>
      </c:barChart>
      <c:catAx>
        <c:axId val="34222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2051464"/>
        <c:crosses val="autoZero"/>
        <c:auto val="1"/>
        <c:lblAlgn val="ctr"/>
        <c:lblOffset val="100"/>
        <c:noMultiLvlLbl val="0"/>
      </c:catAx>
      <c:valAx>
        <c:axId val="34205146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34222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43"/>
  <sheetViews>
    <sheetView topLeftCell="AB1" workbookViewId="0">
      <selection activeCell="AN12" sqref="AN12"/>
    </sheetView>
  </sheetViews>
  <sheetFormatPr defaultRowHeight="15" x14ac:dyDescent="0.25"/>
  <cols>
    <col min="2" max="2" width="12.140625" bestFit="1" customWidth="1"/>
    <col min="3" max="3" width="17" bestFit="1" customWidth="1"/>
    <col min="6" max="6" width="9.42578125" bestFit="1" customWidth="1"/>
    <col min="7" max="7" width="18.28515625" customWidth="1"/>
    <col min="8" max="8" width="17" style="51" customWidth="1"/>
    <col min="29" max="29" width="11.7109375" style="46" customWidth="1"/>
    <col min="45" max="45" width="12" customWidth="1"/>
  </cols>
  <sheetData>
    <row r="1" spans="1:45" ht="26.25" x14ac:dyDescent="0.4">
      <c r="A1" s="17" t="s">
        <v>0</v>
      </c>
      <c r="B1" s="16"/>
      <c r="C1" s="1"/>
      <c r="D1" s="1"/>
      <c r="E1" s="1"/>
      <c r="F1" s="1"/>
      <c r="G1" s="1"/>
      <c r="H1" s="4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42"/>
      <c r="AD1" s="1"/>
      <c r="AE1" s="1"/>
      <c r="AF1" s="1"/>
      <c r="AG1" s="1"/>
      <c r="AH1" s="1"/>
    </row>
    <row r="2" spans="1:45" ht="26.25" x14ac:dyDescent="0.4">
      <c r="A2" s="17" t="s">
        <v>1</v>
      </c>
      <c r="B2" s="16"/>
      <c r="C2" s="1"/>
      <c r="D2" s="90" t="s">
        <v>62</v>
      </c>
      <c r="E2" s="90"/>
      <c r="F2" s="90"/>
      <c r="G2" s="90"/>
      <c r="H2" s="48"/>
      <c r="I2" s="90" t="s">
        <v>79</v>
      </c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43"/>
      <c r="AD2" s="91" t="s">
        <v>63</v>
      </c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</row>
    <row r="3" spans="1:45" ht="15.75" customHeight="1" thickBot="1" x14ac:dyDescent="0.3">
      <c r="A3" s="86"/>
      <c r="B3" s="86" t="s">
        <v>2</v>
      </c>
      <c r="C3" s="86" t="s">
        <v>3</v>
      </c>
      <c r="D3" s="100" t="s">
        <v>57</v>
      </c>
      <c r="E3" s="101"/>
      <c r="F3" s="101"/>
      <c r="G3" s="102"/>
      <c r="H3" s="80" t="s">
        <v>94</v>
      </c>
      <c r="I3" s="87" t="s">
        <v>4</v>
      </c>
      <c r="J3" s="88"/>
      <c r="K3" s="88"/>
      <c r="L3" s="89"/>
      <c r="M3" s="87" t="s">
        <v>5</v>
      </c>
      <c r="N3" s="88"/>
      <c r="O3" s="88"/>
      <c r="P3" s="89"/>
      <c r="Q3" s="87" t="s">
        <v>6</v>
      </c>
      <c r="R3" s="88"/>
      <c r="S3" s="88"/>
      <c r="T3" s="89"/>
      <c r="U3" s="87" t="s">
        <v>7</v>
      </c>
      <c r="V3" s="88"/>
      <c r="W3" s="88"/>
      <c r="X3" s="89"/>
      <c r="Y3" s="87" t="s">
        <v>8</v>
      </c>
      <c r="Z3" s="88"/>
      <c r="AA3" s="88"/>
      <c r="AB3" s="89"/>
      <c r="AC3" s="83" t="s">
        <v>95</v>
      </c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</row>
    <row r="4" spans="1:45" ht="15.75" customHeight="1" x14ac:dyDescent="0.25">
      <c r="A4" s="86"/>
      <c r="B4" s="86"/>
      <c r="C4" s="86"/>
      <c r="D4" s="103"/>
      <c r="E4" s="104"/>
      <c r="F4" s="104"/>
      <c r="G4" s="105"/>
      <c r="H4" s="81"/>
      <c r="I4" s="95" t="s">
        <v>14</v>
      </c>
      <c r="J4" s="96"/>
      <c r="K4" s="96"/>
      <c r="L4" s="98"/>
      <c r="M4" s="106" t="s">
        <v>14</v>
      </c>
      <c r="N4" s="106"/>
      <c r="O4" s="106"/>
      <c r="P4" s="106"/>
      <c r="Q4" s="95" t="s">
        <v>14</v>
      </c>
      <c r="R4" s="96"/>
      <c r="S4" s="97"/>
      <c r="T4" s="98"/>
      <c r="U4" s="95" t="s">
        <v>14</v>
      </c>
      <c r="V4" s="96"/>
      <c r="W4" s="96"/>
      <c r="X4" s="99"/>
      <c r="Y4" s="95" t="s">
        <v>14</v>
      </c>
      <c r="Z4" s="96"/>
      <c r="AA4" s="96"/>
      <c r="AB4" s="98"/>
      <c r="AC4" s="83"/>
      <c r="AD4" s="107" t="s">
        <v>9</v>
      </c>
      <c r="AE4" s="107"/>
      <c r="AF4" s="107"/>
      <c r="AG4" s="108" t="s">
        <v>10</v>
      </c>
      <c r="AH4" s="109"/>
      <c r="AI4" s="110"/>
      <c r="AJ4" s="111" t="s">
        <v>11</v>
      </c>
      <c r="AK4" s="112"/>
      <c r="AL4" s="113"/>
      <c r="AM4" s="114" t="s">
        <v>12</v>
      </c>
      <c r="AN4" s="115"/>
      <c r="AO4" s="116"/>
      <c r="AP4" s="92" t="s">
        <v>13</v>
      </c>
      <c r="AQ4" s="93"/>
      <c r="AR4" s="94"/>
      <c r="AS4" s="85" t="s">
        <v>96</v>
      </c>
    </row>
    <row r="5" spans="1:45" ht="15.75" x14ac:dyDescent="0.25">
      <c r="A5" s="86"/>
      <c r="B5" s="86"/>
      <c r="C5" s="86"/>
      <c r="D5" s="15" t="s">
        <v>58</v>
      </c>
      <c r="E5" s="15" t="s">
        <v>59</v>
      </c>
      <c r="F5" s="15" t="s">
        <v>60</v>
      </c>
      <c r="G5" s="15" t="s">
        <v>61</v>
      </c>
      <c r="H5" s="82"/>
      <c r="I5" s="14" t="s">
        <v>15</v>
      </c>
      <c r="J5" s="14" t="s">
        <v>16</v>
      </c>
      <c r="K5" s="14" t="s">
        <v>17</v>
      </c>
      <c r="L5" s="14" t="s">
        <v>18</v>
      </c>
      <c r="M5" s="14" t="s">
        <v>15</v>
      </c>
      <c r="N5" s="14" t="s">
        <v>16</v>
      </c>
      <c r="O5" s="14" t="s">
        <v>17</v>
      </c>
      <c r="P5" s="14" t="s">
        <v>18</v>
      </c>
      <c r="Q5" s="14" t="s">
        <v>15</v>
      </c>
      <c r="R5" s="14" t="s">
        <v>16</v>
      </c>
      <c r="S5" s="14" t="s">
        <v>17</v>
      </c>
      <c r="T5" s="14" t="s">
        <v>18</v>
      </c>
      <c r="U5" s="14" t="s">
        <v>15</v>
      </c>
      <c r="V5" s="14" t="s">
        <v>16</v>
      </c>
      <c r="W5" s="14" t="s">
        <v>17</v>
      </c>
      <c r="X5" s="14" t="s">
        <v>18</v>
      </c>
      <c r="Y5" s="14" t="s">
        <v>15</v>
      </c>
      <c r="Z5" s="14" t="s">
        <v>16</v>
      </c>
      <c r="AA5" s="14" t="s">
        <v>17</v>
      </c>
      <c r="AB5" s="14" t="s">
        <v>18</v>
      </c>
      <c r="AC5" s="84"/>
      <c r="AD5" s="18" t="s">
        <v>15</v>
      </c>
      <c r="AE5" s="18" t="s">
        <v>19</v>
      </c>
      <c r="AF5" s="18" t="s">
        <v>20</v>
      </c>
      <c r="AG5" s="22" t="s">
        <v>15</v>
      </c>
      <c r="AH5" s="22" t="s">
        <v>19</v>
      </c>
      <c r="AI5" s="22" t="s">
        <v>20</v>
      </c>
      <c r="AJ5" s="26" t="s">
        <v>15</v>
      </c>
      <c r="AK5" s="26" t="s">
        <v>19</v>
      </c>
      <c r="AL5" s="26" t="s">
        <v>20</v>
      </c>
      <c r="AM5" s="30" t="s">
        <v>15</v>
      </c>
      <c r="AN5" s="30" t="s">
        <v>19</v>
      </c>
      <c r="AO5" s="30" t="s">
        <v>20</v>
      </c>
      <c r="AP5" s="34" t="s">
        <v>15</v>
      </c>
      <c r="AQ5" s="34" t="s">
        <v>19</v>
      </c>
      <c r="AR5" s="34" t="s">
        <v>20</v>
      </c>
      <c r="AS5" s="85"/>
    </row>
    <row r="6" spans="1:45" x14ac:dyDescent="0.25">
      <c r="A6" s="10">
        <v>41</v>
      </c>
      <c r="B6" s="10" t="s">
        <v>21</v>
      </c>
      <c r="C6" s="9" t="s">
        <v>22</v>
      </c>
      <c r="D6" s="13">
        <v>129507</v>
      </c>
      <c r="E6" s="13">
        <v>92779</v>
      </c>
      <c r="F6" s="13">
        <v>45393</v>
      </c>
      <c r="G6" s="13">
        <v>59793</v>
      </c>
      <c r="H6" s="49">
        <f>SUM(D6:G6)</f>
        <v>327472</v>
      </c>
      <c r="I6" s="11">
        <v>527</v>
      </c>
      <c r="J6" s="12">
        <v>257</v>
      </c>
      <c r="K6" s="12">
        <v>192</v>
      </c>
      <c r="L6" s="12">
        <v>78</v>
      </c>
      <c r="M6" s="2">
        <v>3066</v>
      </c>
      <c r="N6" s="12">
        <v>1958</v>
      </c>
      <c r="O6" s="12">
        <v>679</v>
      </c>
      <c r="P6" s="12">
        <v>468</v>
      </c>
      <c r="Q6" s="2">
        <v>849</v>
      </c>
      <c r="R6" s="12">
        <v>308</v>
      </c>
      <c r="S6" s="12">
        <v>331</v>
      </c>
      <c r="T6" s="12">
        <v>210</v>
      </c>
      <c r="U6" s="3">
        <v>220</v>
      </c>
      <c r="V6" s="12">
        <v>180</v>
      </c>
      <c r="W6" s="12">
        <v>39</v>
      </c>
      <c r="X6" s="12">
        <v>1</v>
      </c>
      <c r="Y6" s="2">
        <v>202</v>
      </c>
      <c r="Z6" s="12">
        <v>151</v>
      </c>
      <c r="AA6" s="12">
        <v>43</v>
      </c>
      <c r="AB6" s="12">
        <v>8</v>
      </c>
      <c r="AC6" s="44">
        <f>SUM(I6:AB6)</f>
        <v>9767</v>
      </c>
      <c r="AD6" s="19">
        <v>599</v>
      </c>
      <c r="AE6" s="21">
        <v>241</v>
      </c>
      <c r="AF6" s="21">
        <v>358</v>
      </c>
      <c r="AG6" s="23">
        <v>6457</v>
      </c>
      <c r="AH6" s="25">
        <v>4259</v>
      </c>
      <c r="AI6" s="25">
        <v>2198</v>
      </c>
      <c r="AJ6" s="27">
        <v>1626</v>
      </c>
      <c r="AK6" s="29">
        <v>1206</v>
      </c>
      <c r="AL6" s="29">
        <v>420</v>
      </c>
      <c r="AM6" s="31">
        <v>452</v>
      </c>
      <c r="AN6" s="33">
        <v>320</v>
      </c>
      <c r="AO6" s="33">
        <v>132</v>
      </c>
      <c r="AP6" s="35">
        <v>360</v>
      </c>
      <c r="AQ6" s="52">
        <v>123</v>
      </c>
      <c r="AR6" s="52">
        <v>237</v>
      </c>
      <c r="AS6" s="53">
        <f>SUM(AD6,AG6,AJ6,AM6,AP6)</f>
        <v>9494</v>
      </c>
    </row>
    <row r="7" spans="1:45" x14ac:dyDescent="0.25">
      <c r="A7" s="10">
        <v>42</v>
      </c>
      <c r="B7" s="10" t="s">
        <v>21</v>
      </c>
      <c r="C7" s="9" t="s">
        <v>23</v>
      </c>
      <c r="D7" s="13">
        <v>90990</v>
      </c>
      <c r="E7" s="13">
        <v>154396</v>
      </c>
      <c r="F7" s="13">
        <v>77735</v>
      </c>
      <c r="G7" s="13">
        <v>87684</v>
      </c>
      <c r="H7" s="49">
        <f t="shared" ref="H7:H40" si="0">SUM(D7:G7)</f>
        <v>410805</v>
      </c>
      <c r="I7" s="11">
        <v>693</v>
      </c>
      <c r="J7" s="12">
        <v>446</v>
      </c>
      <c r="K7" s="12">
        <v>215</v>
      </c>
      <c r="L7" s="12">
        <v>32</v>
      </c>
      <c r="M7" s="2">
        <v>5447</v>
      </c>
      <c r="N7" s="12">
        <v>2891</v>
      </c>
      <c r="O7" s="12">
        <v>1263</v>
      </c>
      <c r="P7" s="12">
        <v>1200</v>
      </c>
      <c r="Q7" s="2">
        <v>1114</v>
      </c>
      <c r="R7" s="12">
        <v>343</v>
      </c>
      <c r="S7" s="12">
        <v>562</v>
      </c>
      <c r="T7" s="12">
        <v>209</v>
      </c>
      <c r="U7" s="3">
        <v>466</v>
      </c>
      <c r="V7" s="12">
        <v>448</v>
      </c>
      <c r="W7" s="12">
        <v>16</v>
      </c>
      <c r="X7" s="12">
        <v>2</v>
      </c>
      <c r="Y7" s="2">
        <v>724</v>
      </c>
      <c r="Z7" s="12">
        <v>669</v>
      </c>
      <c r="AA7" s="12">
        <v>40</v>
      </c>
      <c r="AB7" s="12">
        <v>15</v>
      </c>
      <c r="AC7" s="44">
        <f t="shared" ref="AC7:AC40" si="1">SUM(I7:AB7)</f>
        <v>16795</v>
      </c>
      <c r="AD7" s="19">
        <v>1815</v>
      </c>
      <c r="AE7" s="21">
        <v>344</v>
      </c>
      <c r="AF7" s="21">
        <v>1471</v>
      </c>
      <c r="AG7" s="23">
        <v>7816</v>
      </c>
      <c r="AH7" s="25">
        <v>5747</v>
      </c>
      <c r="AI7" s="25">
        <v>2069</v>
      </c>
      <c r="AJ7" s="27">
        <v>3173</v>
      </c>
      <c r="AK7" s="29">
        <v>2113</v>
      </c>
      <c r="AL7" s="29">
        <v>1060</v>
      </c>
      <c r="AM7" s="31">
        <v>1023</v>
      </c>
      <c r="AN7" s="33">
        <v>698</v>
      </c>
      <c r="AO7" s="33">
        <v>325</v>
      </c>
      <c r="AP7" s="35">
        <v>1534</v>
      </c>
      <c r="AQ7" s="52">
        <v>515</v>
      </c>
      <c r="AR7" s="52">
        <v>1019</v>
      </c>
      <c r="AS7" s="53">
        <f t="shared" ref="AS7:AS40" si="2">SUM(AD7,AG7,AJ7,AM7,AP7)</f>
        <v>15361</v>
      </c>
    </row>
    <row r="8" spans="1:45" x14ac:dyDescent="0.25">
      <c r="A8" s="10">
        <v>43</v>
      </c>
      <c r="B8" s="10" t="s">
        <v>21</v>
      </c>
      <c r="C8" s="9" t="s">
        <v>24</v>
      </c>
      <c r="D8" s="13">
        <v>68218</v>
      </c>
      <c r="E8" s="13">
        <v>72040</v>
      </c>
      <c r="F8" s="13">
        <v>36330</v>
      </c>
      <c r="G8" s="13">
        <v>32178</v>
      </c>
      <c r="H8" s="49">
        <f t="shared" si="0"/>
        <v>208766</v>
      </c>
      <c r="I8" s="11">
        <v>275</v>
      </c>
      <c r="J8" s="12">
        <v>190</v>
      </c>
      <c r="K8" s="12">
        <v>69</v>
      </c>
      <c r="L8" s="12">
        <v>16</v>
      </c>
      <c r="M8" s="2">
        <v>728</v>
      </c>
      <c r="N8" s="12">
        <v>502</v>
      </c>
      <c r="O8" s="12">
        <v>192</v>
      </c>
      <c r="P8" s="12">
        <v>45</v>
      </c>
      <c r="Q8" s="2">
        <v>592</v>
      </c>
      <c r="R8" s="12">
        <v>199</v>
      </c>
      <c r="S8" s="12">
        <v>243</v>
      </c>
      <c r="T8" s="12">
        <v>150</v>
      </c>
      <c r="U8" s="3">
        <v>156</v>
      </c>
      <c r="V8" s="12">
        <v>132</v>
      </c>
      <c r="W8" s="12">
        <v>24</v>
      </c>
      <c r="X8" s="12">
        <v>0</v>
      </c>
      <c r="Y8" s="2">
        <v>72</v>
      </c>
      <c r="Z8" s="12">
        <v>64</v>
      </c>
      <c r="AA8" s="12">
        <v>0</v>
      </c>
      <c r="AB8" s="12">
        <v>8</v>
      </c>
      <c r="AC8" s="44">
        <f t="shared" si="1"/>
        <v>3657</v>
      </c>
      <c r="AD8" s="19">
        <v>671</v>
      </c>
      <c r="AE8" s="21">
        <v>146</v>
      </c>
      <c r="AF8" s="21">
        <v>525</v>
      </c>
      <c r="AG8" s="23">
        <v>3902</v>
      </c>
      <c r="AH8" s="25">
        <v>3054</v>
      </c>
      <c r="AI8" s="25">
        <v>848</v>
      </c>
      <c r="AJ8" s="27">
        <v>1072</v>
      </c>
      <c r="AK8" s="29">
        <v>951</v>
      </c>
      <c r="AL8" s="29">
        <v>121</v>
      </c>
      <c r="AM8" s="31">
        <v>308</v>
      </c>
      <c r="AN8" s="33">
        <v>212</v>
      </c>
      <c r="AO8" s="33">
        <v>96</v>
      </c>
      <c r="AP8" s="35">
        <v>178</v>
      </c>
      <c r="AQ8" s="52">
        <v>86</v>
      </c>
      <c r="AR8" s="52">
        <v>92</v>
      </c>
      <c r="AS8" s="53">
        <f t="shared" si="2"/>
        <v>6131</v>
      </c>
    </row>
    <row r="9" spans="1:45" x14ac:dyDescent="0.25">
      <c r="A9" s="10">
        <v>44</v>
      </c>
      <c r="B9" s="10" t="s">
        <v>21</v>
      </c>
      <c r="C9" s="9" t="s">
        <v>25</v>
      </c>
      <c r="D9" s="13">
        <v>65017</v>
      </c>
      <c r="E9" s="13">
        <v>79523</v>
      </c>
      <c r="F9" s="13">
        <v>42176</v>
      </c>
      <c r="G9" s="13">
        <v>55558</v>
      </c>
      <c r="H9" s="49">
        <f t="shared" si="0"/>
        <v>242274</v>
      </c>
      <c r="I9" s="11">
        <v>509</v>
      </c>
      <c r="J9" s="12">
        <v>306</v>
      </c>
      <c r="K9" s="12">
        <v>168</v>
      </c>
      <c r="L9" s="12">
        <v>35</v>
      </c>
      <c r="M9" s="2">
        <v>2407</v>
      </c>
      <c r="N9" s="12">
        <v>1429</v>
      </c>
      <c r="O9" s="12">
        <v>624</v>
      </c>
      <c r="P9" s="12">
        <v>393</v>
      </c>
      <c r="Q9" s="2">
        <v>773</v>
      </c>
      <c r="R9" s="12">
        <v>212</v>
      </c>
      <c r="S9" s="12">
        <v>342</v>
      </c>
      <c r="T9" s="12">
        <v>219</v>
      </c>
      <c r="U9" s="3">
        <v>287</v>
      </c>
      <c r="V9" s="12">
        <v>266</v>
      </c>
      <c r="W9" s="12">
        <v>10</v>
      </c>
      <c r="X9" s="12">
        <v>11</v>
      </c>
      <c r="Y9" s="2">
        <v>214</v>
      </c>
      <c r="Z9" s="12">
        <v>187</v>
      </c>
      <c r="AA9" s="12">
        <v>23</v>
      </c>
      <c r="AB9" s="12">
        <v>4</v>
      </c>
      <c r="AC9" s="44">
        <f t="shared" si="1"/>
        <v>8419</v>
      </c>
      <c r="AD9" s="19">
        <v>699</v>
      </c>
      <c r="AE9" s="21">
        <v>85</v>
      </c>
      <c r="AF9" s="21">
        <v>614</v>
      </c>
      <c r="AG9" s="23">
        <v>3556</v>
      </c>
      <c r="AH9" s="25">
        <v>2578</v>
      </c>
      <c r="AI9" s="25">
        <v>978</v>
      </c>
      <c r="AJ9" s="27">
        <v>1672</v>
      </c>
      <c r="AK9" s="29">
        <v>1162</v>
      </c>
      <c r="AL9" s="29">
        <v>510</v>
      </c>
      <c r="AM9" s="31">
        <v>574</v>
      </c>
      <c r="AN9" s="33">
        <v>314</v>
      </c>
      <c r="AO9" s="33">
        <v>260</v>
      </c>
      <c r="AP9" s="35">
        <v>534</v>
      </c>
      <c r="AQ9" s="52">
        <v>197</v>
      </c>
      <c r="AR9" s="52">
        <v>337</v>
      </c>
      <c r="AS9" s="53">
        <f t="shared" si="2"/>
        <v>7035</v>
      </c>
    </row>
    <row r="10" spans="1:45" x14ac:dyDescent="0.25">
      <c r="A10" s="10">
        <v>45</v>
      </c>
      <c r="B10" s="10" t="s">
        <v>21</v>
      </c>
      <c r="C10" s="9" t="s">
        <v>26</v>
      </c>
      <c r="D10" s="13">
        <v>104638</v>
      </c>
      <c r="E10" s="13">
        <v>86076</v>
      </c>
      <c r="F10" s="13">
        <v>47030</v>
      </c>
      <c r="G10" s="13">
        <v>48034</v>
      </c>
      <c r="H10" s="49">
        <f t="shared" si="0"/>
        <v>285778</v>
      </c>
      <c r="I10" s="11">
        <v>553</v>
      </c>
      <c r="J10" s="12">
        <v>305</v>
      </c>
      <c r="K10" s="12">
        <v>202</v>
      </c>
      <c r="L10" s="12">
        <v>46</v>
      </c>
      <c r="M10" s="2">
        <v>1183</v>
      </c>
      <c r="N10" s="12">
        <v>691</v>
      </c>
      <c r="O10" s="12">
        <v>264</v>
      </c>
      <c r="P10" s="12">
        <v>226</v>
      </c>
      <c r="Q10" s="2">
        <v>926</v>
      </c>
      <c r="R10" s="12">
        <v>207</v>
      </c>
      <c r="S10" s="12">
        <v>487</v>
      </c>
      <c r="T10" s="12">
        <v>232</v>
      </c>
      <c r="U10" s="3">
        <v>398</v>
      </c>
      <c r="V10" s="12">
        <v>360</v>
      </c>
      <c r="W10" s="12">
        <v>19</v>
      </c>
      <c r="X10" s="12">
        <v>19</v>
      </c>
      <c r="Y10" s="2">
        <v>301</v>
      </c>
      <c r="Z10" s="12">
        <v>255</v>
      </c>
      <c r="AA10" s="12">
        <v>37</v>
      </c>
      <c r="AB10" s="12">
        <v>9</v>
      </c>
      <c r="AC10" s="44">
        <f t="shared" si="1"/>
        <v>6720</v>
      </c>
      <c r="AD10" s="19">
        <v>1312</v>
      </c>
      <c r="AE10" s="21">
        <v>317</v>
      </c>
      <c r="AF10" s="21">
        <v>995</v>
      </c>
      <c r="AG10" s="23">
        <v>5434</v>
      </c>
      <c r="AH10" s="25">
        <v>4639</v>
      </c>
      <c r="AI10" s="25">
        <v>795</v>
      </c>
      <c r="AJ10" s="27">
        <v>2359</v>
      </c>
      <c r="AK10" s="29">
        <v>1817</v>
      </c>
      <c r="AL10" s="29">
        <v>542</v>
      </c>
      <c r="AM10" s="31">
        <v>1008</v>
      </c>
      <c r="AN10" s="33">
        <v>660</v>
      </c>
      <c r="AO10" s="33">
        <v>348</v>
      </c>
      <c r="AP10" s="35">
        <v>755</v>
      </c>
      <c r="AQ10" s="52">
        <v>299</v>
      </c>
      <c r="AR10" s="52">
        <v>456</v>
      </c>
      <c r="AS10" s="53">
        <f t="shared" si="2"/>
        <v>10868</v>
      </c>
    </row>
    <row r="11" spans="1:45" x14ac:dyDescent="0.25">
      <c r="A11" s="10">
        <v>46</v>
      </c>
      <c r="B11" s="10" t="s">
        <v>21</v>
      </c>
      <c r="C11" s="9" t="s">
        <v>27</v>
      </c>
      <c r="D11" s="13">
        <v>180057</v>
      </c>
      <c r="E11" s="13">
        <v>194671</v>
      </c>
      <c r="F11" s="13">
        <v>87833</v>
      </c>
      <c r="G11" s="13">
        <v>83363</v>
      </c>
      <c r="H11" s="49">
        <f t="shared" si="0"/>
        <v>545924</v>
      </c>
      <c r="I11" s="11">
        <v>351</v>
      </c>
      <c r="J11" s="12">
        <v>142</v>
      </c>
      <c r="K11" s="12">
        <v>152</v>
      </c>
      <c r="L11" s="12">
        <v>57</v>
      </c>
      <c r="M11" s="2">
        <v>24</v>
      </c>
      <c r="N11" s="12">
        <v>11</v>
      </c>
      <c r="O11" s="12">
        <v>6</v>
      </c>
      <c r="P11" s="12">
        <v>5</v>
      </c>
      <c r="Q11" s="2">
        <v>572</v>
      </c>
      <c r="R11" s="12">
        <v>209</v>
      </c>
      <c r="S11" s="12">
        <v>215</v>
      </c>
      <c r="T11" s="12">
        <v>148</v>
      </c>
      <c r="U11" s="3">
        <v>431</v>
      </c>
      <c r="V11" s="12">
        <v>410</v>
      </c>
      <c r="W11" s="12">
        <v>16</v>
      </c>
      <c r="X11" s="12">
        <v>5</v>
      </c>
      <c r="Y11" s="2">
        <v>252</v>
      </c>
      <c r="Z11" s="12">
        <v>231</v>
      </c>
      <c r="AA11" s="12">
        <v>19</v>
      </c>
      <c r="AB11" s="12">
        <v>2</v>
      </c>
      <c r="AC11" s="44">
        <f t="shared" si="1"/>
        <v>3258</v>
      </c>
      <c r="AD11" s="19">
        <v>853</v>
      </c>
      <c r="AE11" s="21">
        <v>130</v>
      </c>
      <c r="AF11" s="21">
        <v>723</v>
      </c>
      <c r="AG11" s="23">
        <v>8126</v>
      </c>
      <c r="AH11" s="25">
        <v>6182</v>
      </c>
      <c r="AI11" s="25">
        <v>1944</v>
      </c>
      <c r="AJ11" s="27">
        <v>2519</v>
      </c>
      <c r="AK11" s="29">
        <v>1193</v>
      </c>
      <c r="AL11" s="29">
        <v>1326</v>
      </c>
      <c r="AM11" s="31">
        <v>901</v>
      </c>
      <c r="AN11" s="33">
        <v>481</v>
      </c>
      <c r="AO11" s="33">
        <v>420</v>
      </c>
      <c r="AP11" s="35">
        <v>752</v>
      </c>
      <c r="AQ11" s="52">
        <v>107</v>
      </c>
      <c r="AR11" s="52">
        <v>645</v>
      </c>
      <c r="AS11" s="53">
        <f t="shared" si="2"/>
        <v>13151</v>
      </c>
    </row>
    <row r="12" spans="1:45" x14ac:dyDescent="0.25">
      <c r="A12" s="10">
        <v>47</v>
      </c>
      <c r="B12" s="10" t="s">
        <v>21</v>
      </c>
      <c r="C12" s="9" t="s">
        <v>28</v>
      </c>
      <c r="D12" s="13">
        <v>183949</v>
      </c>
      <c r="E12" s="13">
        <v>186672</v>
      </c>
      <c r="F12" s="13">
        <v>98269</v>
      </c>
      <c r="G12" s="13">
        <v>107988</v>
      </c>
      <c r="H12" s="49">
        <f t="shared" si="0"/>
        <v>576878</v>
      </c>
      <c r="I12" s="11">
        <v>491</v>
      </c>
      <c r="J12" s="12">
        <v>268</v>
      </c>
      <c r="K12" s="12">
        <v>171</v>
      </c>
      <c r="L12" s="12">
        <v>52</v>
      </c>
      <c r="M12" s="2">
        <v>5</v>
      </c>
      <c r="N12" s="12">
        <v>5</v>
      </c>
      <c r="O12" s="12">
        <v>0</v>
      </c>
      <c r="P12" s="12">
        <v>4</v>
      </c>
      <c r="Q12" s="2">
        <v>1053</v>
      </c>
      <c r="R12" s="12">
        <v>353</v>
      </c>
      <c r="S12" s="12">
        <v>503</v>
      </c>
      <c r="T12" s="12">
        <v>197</v>
      </c>
      <c r="U12" s="3">
        <v>522</v>
      </c>
      <c r="V12" s="12">
        <v>470</v>
      </c>
      <c r="W12" s="12">
        <v>39</v>
      </c>
      <c r="X12" s="12">
        <v>13</v>
      </c>
      <c r="Y12" s="2">
        <v>471</v>
      </c>
      <c r="Z12" s="12">
        <v>416</v>
      </c>
      <c r="AA12" s="12">
        <v>36</v>
      </c>
      <c r="AB12" s="12">
        <v>19</v>
      </c>
      <c r="AC12" s="44">
        <f t="shared" si="1"/>
        <v>5088</v>
      </c>
      <c r="AD12" s="19">
        <v>1097</v>
      </c>
      <c r="AE12" s="21">
        <v>229</v>
      </c>
      <c r="AF12" s="21">
        <v>868</v>
      </c>
      <c r="AG12" s="23">
        <v>8532</v>
      </c>
      <c r="AH12" s="25">
        <v>6171</v>
      </c>
      <c r="AI12" s="25">
        <v>2361</v>
      </c>
      <c r="AJ12" s="27">
        <v>3127</v>
      </c>
      <c r="AK12" s="29">
        <v>1743</v>
      </c>
      <c r="AL12" s="29">
        <v>1384</v>
      </c>
      <c r="AM12" s="31">
        <v>970</v>
      </c>
      <c r="AN12" s="33">
        <v>501</v>
      </c>
      <c r="AO12" s="33">
        <v>469</v>
      </c>
      <c r="AP12" s="35">
        <v>907</v>
      </c>
      <c r="AQ12" s="52">
        <v>256</v>
      </c>
      <c r="AR12" s="52">
        <v>651</v>
      </c>
      <c r="AS12" s="53">
        <f t="shared" si="2"/>
        <v>14633</v>
      </c>
    </row>
    <row r="13" spans="1:45" x14ac:dyDescent="0.25">
      <c r="A13" s="10">
        <v>48</v>
      </c>
      <c r="B13" s="10" t="s">
        <v>21</v>
      </c>
      <c r="C13" s="9" t="s">
        <v>29</v>
      </c>
      <c r="D13" s="13">
        <v>75629</v>
      </c>
      <c r="E13" s="13">
        <v>113768</v>
      </c>
      <c r="F13" s="13">
        <v>61579</v>
      </c>
      <c r="G13" s="13">
        <v>62845</v>
      </c>
      <c r="H13" s="49">
        <f t="shared" si="0"/>
        <v>313821</v>
      </c>
      <c r="I13" s="11">
        <v>462</v>
      </c>
      <c r="J13" s="12">
        <v>230</v>
      </c>
      <c r="K13" s="12">
        <v>179</v>
      </c>
      <c r="L13" s="12">
        <v>53</v>
      </c>
      <c r="M13" s="2">
        <v>3046</v>
      </c>
      <c r="N13" s="12">
        <v>1696</v>
      </c>
      <c r="O13" s="12">
        <v>811</v>
      </c>
      <c r="P13" s="12">
        <v>568</v>
      </c>
      <c r="Q13" s="2">
        <v>641</v>
      </c>
      <c r="R13" s="12">
        <v>132</v>
      </c>
      <c r="S13" s="12">
        <v>349</v>
      </c>
      <c r="T13" s="12">
        <v>160</v>
      </c>
      <c r="U13" s="3">
        <v>306</v>
      </c>
      <c r="V13" s="12">
        <v>290</v>
      </c>
      <c r="W13" s="12">
        <v>9</v>
      </c>
      <c r="X13" s="12">
        <v>7</v>
      </c>
      <c r="Y13" s="2">
        <v>81</v>
      </c>
      <c r="Z13" s="12">
        <v>68</v>
      </c>
      <c r="AA13" s="12">
        <v>13</v>
      </c>
      <c r="AB13" s="12">
        <v>0</v>
      </c>
      <c r="AC13" s="44">
        <f t="shared" si="1"/>
        <v>9101</v>
      </c>
      <c r="AD13" s="19">
        <v>1131</v>
      </c>
      <c r="AE13" s="21">
        <v>220</v>
      </c>
      <c r="AF13" s="21">
        <v>911</v>
      </c>
      <c r="AG13" s="23">
        <v>5590</v>
      </c>
      <c r="AH13" s="25">
        <v>3656</v>
      </c>
      <c r="AI13" s="25">
        <v>1934</v>
      </c>
      <c r="AJ13" s="27">
        <v>1439</v>
      </c>
      <c r="AK13" s="29">
        <v>934</v>
      </c>
      <c r="AL13" s="29">
        <v>505</v>
      </c>
      <c r="AM13" s="31">
        <v>687</v>
      </c>
      <c r="AN13" s="33">
        <v>313</v>
      </c>
      <c r="AO13" s="33">
        <v>374</v>
      </c>
      <c r="AP13" s="35">
        <v>338</v>
      </c>
      <c r="AQ13" s="52">
        <v>67</v>
      </c>
      <c r="AR13" s="52">
        <v>271</v>
      </c>
      <c r="AS13" s="53">
        <f t="shared" si="2"/>
        <v>9185</v>
      </c>
    </row>
    <row r="14" spans="1:45" x14ac:dyDescent="0.25">
      <c r="A14" s="10">
        <v>49</v>
      </c>
      <c r="B14" s="10" t="s">
        <v>21</v>
      </c>
      <c r="C14" s="9" t="s">
        <v>30</v>
      </c>
      <c r="D14" s="13">
        <v>104522</v>
      </c>
      <c r="E14" s="13">
        <v>137581</v>
      </c>
      <c r="F14" s="13">
        <v>78664</v>
      </c>
      <c r="G14" s="13">
        <v>73601</v>
      </c>
      <c r="H14" s="49">
        <f t="shared" si="0"/>
        <v>394368</v>
      </c>
      <c r="I14" s="11">
        <v>421</v>
      </c>
      <c r="J14" s="12">
        <v>184</v>
      </c>
      <c r="K14" s="12">
        <v>181</v>
      </c>
      <c r="L14" s="12">
        <v>56</v>
      </c>
      <c r="M14" s="2">
        <v>4776</v>
      </c>
      <c r="N14" s="12">
        <v>1879</v>
      </c>
      <c r="O14" s="12">
        <v>1597</v>
      </c>
      <c r="P14" s="12">
        <v>1411</v>
      </c>
      <c r="Q14" s="2">
        <v>1174</v>
      </c>
      <c r="R14" s="12">
        <v>531</v>
      </c>
      <c r="S14" s="12">
        <v>499</v>
      </c>
      <c r="T14" s="12">
        <v>144</v>
      </c>
      <c r="U14" s="3">
        <v>390</v>
      </c>
      <c r="V14" s="12">
        <v>333</v>
      </c>
      <c r="W14" s="12">
        <v>40</v>
      </c>
      <c r="X14" s="12">
        <v>17</v>
      </c>
      <c r="Y14" s="2">
        <v>154</v>
      </c>
      <c r="Z14" s="12">
        <v>143</v>
      </c>
      <c r="AA14" s="12">
        <v>11</v>
      </c>
      <c r="AB14" s="12">
        <v>0</v>
      </c>
      <c r="AC14" s="44">
        <f t="shared" si="1"/>
        <v>13941</v>
      </c>
      <c r="AD14" s="19">
        <v>1011</v>
      </c>
      <c r="AE14" s="21">
        <v>133</v>
      </c>
      <c r="AF14" s="21">
        <v>878</v>
      </c>
      <c r="AG14" s="23">
        <v>6244</v>
      </c>
      <c r="AH14" s="25">
        <v>4341</v>
      </c>
      <c r="AI14" s="25">
        <v>1903</v>
      </c>
      <c r="AJ14" s="27">
        <v>2251</v>
      </c>
      <c r="AK14" s="29">
        <v>1472</v>
      </c>
      <c r="AL14" s="29">
        <v>779</v>
      </c>
      <c r="AM14" s="31">
        <v>761</v>
      </c>
      <c r="AN14" s="33">
        <v>360</v>
      </c>
      <c r="AO14" s="33">
        <v>401</v>
      </c>
      <c r="AP14" s="35">
        <v>345</v>
      </c>
      <c r="AQ14" s="52">
        <v>99</v>
      </c>
      <c r="AR14" s="52">
        <v>246</v>
      </c>
      <c r="AS14" s="53">
        <f t="shared" si="2"/>
        <v>10612</v>
      </c>
    </row>
    <row r="15" spans="1:45" x14ac:dyDescent="0.25">
      <c r="A15" s="10">
        <v>50</v>
      </c>
      <c r="B15" s="10" t="s">
        <v>21</v>
      </c>
      <c r="C15" s="9" t="s">
        <v>31</v>
      </c>
      <c r="D15" s="13">
        <v>79300</v>
      </c>
      <c r="E15" s="13">
        <v>112311</v>
      </c>
      <c r="F15" s="13">
        <v>56719</v>
      </c>
      <c r="G15" s="13">
        <v>53930</v>
      </c>
      <c r="H15" s="49">
        <f t="shared" si="0"/>
        <v>302260</v>
      </c>
      <c r="I15" s="11">
        <v>611</v>
      </c>
      <c r="J15" s="12">
        <v>395</v>
      </c>
      <c r="K15" s="12">
        <v>172</v>
      </c>
      <c r="L15" s="12">
        <v>44</v>
      </c>
      <c r="M15" s="2">
        <v>0</v>
      </c>
      <c r="N15" s="12">
        <v>0</v>
      </c>
      <c r="O15" s="12">
        <v>0</v>
      </c>
      <c r="P15" s="12">
        <v>0</v>
      </c>
      <c r="Q15" s="2">
        <v>694</v>
      </c>
      <c r="R15" s="12">
        <v>121</v>
      </c>
      <c r="S15" s="12">
        <v>392</v>
      </c>
      <c r="T15" s="12">
        <v>181</v>
      </c>
      <c r="U15" s="3">
        <v>266</v>
      </c>
      <c r="V15" s="12">
        <v>254</v>
      </c>
      <c r="W15" s="12">
        <v>6</v>
      </c>
      <c r="X15" s="12">
        <v>6</v>
      </c>
      <c r="Y15" s="2">
        <v>97</v>
      </c>
      <c r="Z15" s="12">
        <v>95</v>
      </c>
      <c r="AA15" s="12">
        <v>2</v>
      </c>
      <c r="AB15" s="12">
        <v>0</v>
      </c>
      <c r="AC15" s="44">
        <f t="shared" si="1"/>
        <v>3336</v>
      </c>
      <c r="AD15" s="19">
        <v>428</v>
      </c>
      <c r="AE15" s="21">
        <v>39</v>
      </c>
      <c r="AF15" s="21">
        <v>389</v>
      </c>
      <c r="AG15" s="23">
        <v>3753</v>
      </c>
      <c r="AH15" s="25">
        <v>2696</v>
      </c>
      <c r="AI15" s="25">
        <v>1057</v>
      </c>
      <c r="AJ15" s="27">
        <v>1180</v>
      </c>
      <c r="AK15" s="29">
        <v>877</v>
      </c>
      <c r="AL15" s="29">
        <v>303</v>
      </c>
      <c r="AM15" s="31">
        <v>549</v>
      </c>
      <c r="AN15" s="33">
        <v>370</v>
      </c>
      <c r="AO15" s="33">
        <v>179</v>
      </c>
      <c r="AP15" s="35">
        <v>272</v>
      </c>
      <c r="AQ15" s="52">
        <v>194</v>
      </c>
      <c r="AR15" s="52">
        <v>78</v>
      </c>
      <c r="AS15" s="53">
        <f t="shared" si="2"/>
        <v>6182</v>
      </c>
    </row>
    <row r="16" spans="1:45" x14ac:dyDescent="0.25">
      <c r="A16" s="10">
        <v>51</v>
      </c>
      <c r="B16" s="10" t="s">
        <v>21</v>
      </c>
      <c r="C16" s="9" t="s">
        <v>32</v>
      </c>
      <c r="D16" s="13">
        <v>72627</v>
      </c>
      <c r="E16" s="13">
        <v>68879</v>
      </c>
      <c r="F16" s="13">
        <v>36870</v>
      </c>
      <c r="G16" s="13">
        <v>40497</v>
      </c>
      <c r="H16" s="49">
        <f t="shared" si="0"/>
        <v>218873</v>
      </c>
      <c r="I16" s="11">
        <v>640</v>
      </c>
      <c r="J16" s="12">
        <v>335</v>
      </c>
      <c r="K16" s="12">
        <v>265</v>
      </c>
      <c r="L16" s="12">
        <v>40</v>
      </c>
      <c r="M16" s="2">
        <v>4807</v>
      </c>
      <c r="N16" s="12">
        <v>2930</v>
      </c>
      <c r="O16" s="12">
        <v>1174</v>
      </c>
      <c r="P16" s="12">
        <v>604</v>
      </c>
      <c r="Q16" s="2">
        <v>933</v>
      </c>
      <c r="R16" s="12">
        <v>234</v>
      </c>
      <c r="S16" s="12">
        <v>454</v>
      </c>
      <c r="T16" s="12">
        <v>245</v>
      </c>
      <c r="U16" s="3">
        <v>278</v>
      </c>
      <c r="V16" s="12">
        <v>237</v>
      </c>
      <c r="W16" s="12">
        <v>31</v>
      </c>
      <c r="X16" s="12">
        <v>10</v>
      </c>
      <c r="Y16" s="2">
        <v>318</v>
      </c>
      <c r="Z16" s="12">
        <v>303</v>
      </c>
      <c r="AA16" s="12">
        <v>12</v>
      </c>
      <c r="AB16" s="12">
        <v>3</v>
      </c>
      <c r="AC16" s="44">
        <f t="shared" si="1"/>
        <v>13853</v>
      </c>
      <c r="AD16" s="19">
        <v>1563</v>
      </c>
      <c r="AE16" s="21">
        <v>423</v>
      </c>
      <c r="AF16" s="21">
        <v>1140</v>
      </c>
      <c r="AG16" s="23">
        <v>5025</v>
      </c>
      <c r="AH16" s="25">
        <v>4096</v>
      </c>
      <c r="AI16" s="25">
        <v>929</v>
      </c>
      <c r="AJ16" s="27">
        <v>2189</v>
      </c>
      <c r="AK16" s="29">
        <v>1768</v>
      </c>
      <c r="AL16" s="29">
        <v>421</v>
      </c>
      <c r="AM16" s="31">
        <v>652</v>
      </c>
      <c r="AN16" s="33">
        <v>539</v>
      </c>
      <c r="AO16" s="33">
        <v>113</v>
      </c>
      <c r="AP16" s="35">
        <v>660</v>
      </c>
      <c r="AQ16" s="52">
        <v>251</v>
      </c>
      <c r="AR16" s="52">
        <v>409</v>
      </c>
      <c r="AS16" s="53">
        <f t="shared" si="2"/>
        <v>10089</v>
      </c>
    </row>
    <row r="17" spans="1:45" x14ac:dyDescent="0.25">
      <c r="A17" s="10">
        <v>52</v>
      </c>
      <c r="B17" s="10" t="s">
        <v>21</v>
      </c>
      <c r="C17" s="9" t="s">
        <v>33</v>
      </c>
      <c r="D17" s="13">
        <v>132691</v>
      </c>
      <c r="E17" s="13">
        <v>133563</v>
      </c>
      <c r="F17" s="13">
        <v>69584</v>
      </c>
      <c r="G17" s="13">
        <v>81211</v>
      </c>
      <c r="H17" s="49">
        <f t="shared" si="0"/>
        <v>417049</v>
      </c>
      <c r="I17" s="11">
        <v>586</v>
      </c>
      <c r="J17" s="12">
        <v>325</v>
      </c>
      <c r="K17" s="12">
        <v>233</v>
      </c>
      <c r="L17" s="12">
        <v>28</v>
      </c>
      <c r="M17" s="2">
        <v>3260</v>
      </c>
      <c r="N17" s="12">
        <v>2057</v>
      </c>
      <c r="O17" s="12">
        <v>773</v>
      </c>
      <c r="P17" s="12">
        <v>438</v>
      </c>
      <c r="Q17" s="2">
        <v>717</v>
      </c>
      <c r="R17" s="12">
        <v>324</v>
      </c>
      <c r="S17" s="12">
        <v>185</v>
      </c>
      <c r="T17" s="12">
        <v>208</v>
      </c>
      <c r="U17" s="3">
        <v>290</v>
      </c>
      <c r="V17" s="12">
        <v>276</v>
      </c>
      <c r="W17" s="12">
        <v>14</v>
      </c>
      <c r="X17" s="12">
        <v>0</v>
      </c>
      <c r="Y17" s="2">
        <v>548</v>
      </c>
      <c r="Z17" s="12">
        <v>478</v>
      </c>
      <c r="AA17" s="12">
        <v>49</v>
      </c>
      <c r="AB17" s="12">
        <v>21</v>
      </c>
      <c r="AC17" s="44">
        <f t="shared" si="1"/>
        <v>10810</v>
      </c>
      <c r="AD17" s="19">
        <v>1158</v>
      </c>
      <c r="AE17" s="21">
        <v>225</v>
      </c>
      <c r="AF17" s="21">
        <v>933</v>
      </c>
      <c r="AG17" s="23">
        <v>4260</v>
      </c>
      <c r="AH17" s="25">
        <v>3429</v>
      </c>
      <c r="AI17" s="25">
        <v>831</v>
      </c>
      <c r="AJ17" s="27">
        <v>2077</v>
      </c>
      <c r="AK17" s="29">
        <v>1397</v>
      </c>
      <c r="AL17" s="29">
        <v>680</v>
      </c>
      <c r="AM17" s="31">
        <v>595</v>
      </c>
      <c r="AN17" s="33">
        <v>424</v>
      </c>
      <c r="AO17" s="33">
        <v>171</v>
      </c>
      <c r="AP17" s="35">
        <v>1066</v>
      </c>
      <c r="AQ17" s="52">
        <v>246</v>
      </c>
      <c r="AR17" s="52">
        <v>820</v>
      </c>
      <c r="AS17" s="53">
        <f t="shared" si="2"/>
        <v>9156</v>
      </c>
    </row>
    <row r="18" spans="1:45" x14ac:dyDescent="0.25">
      <c r="A18" s="10">
        <v>53</v>
      </c>
      <c r="B18" s="10" t="s">
        <v>21</v>
      </c>
      <c r="C18" s="9" t="s">
        <v>34</v>
      </c>
      <c r="D18" s="13">
        <v>76635</v>
      </c>
      <c r="E18" s="13">
        <v>89960</v>
      </c>
      <c r="F18" s="13">
        <v>48441</v>
      </c>
      <c r="G18" s="13">
        <v>53476</v>
      </c>
      <c r="H18" s="49">
        <f t="shared" si="0"/>
        <v>268512</v>
      </c>
      <c r="I18" s="11">
        <v>542</v>
      </c>
      <c r="J18" s="12">
        <v>303</v>
      </c>
      <c r="K18" s="12">
        <v>200</v>
      </c>
      <c r="L18" s="12">
        <v>39</v>
      </c>
      <c r="M18" s="2">
        <v>5279</v>
      </c>
      <c r="N18" s="12">
        <v>3737</v>
      </c>
      <c r="O18" s="12">
        <v>1158</v>
      </c>
      <c r="P18" s="12">
        <v>433</v>
      </c>
      <c r="Q18" s="2">
        <v>938</v>
      </c>
      <c r="R18" s="12">
        <v>301</v>
      </c>
      <c r="S18" s="12">
        <v>418</v>
      </c>
      <c r="T18" s="12">
        <v>219</v>
      </c>
      <c r="U18" s="3">
        <v>373</v>
      </c>
      <c r="V18" s="12">
        <v>340</v>
      </c>
      <c r="W18" s="12">
        <v>33</v>
      </c>
      <c r="X18" s="12">
        <v>0</v>
      </c>
      <c r="Y18" s="2">
        <v>282</v>
      </c>
      <c r="Z18" s="12">
        <v>266</v>
      </c>
      <c r="AA18" s="12">
        <v>16</v>
      </c>
      <c r="AB18" s="12">
        <v>0</v>
      </c>
      <c r="AC18" s="44">
        <f t="shared" si="1"/>
        <v>14877</v>
      </c>
      <c r="AD18" s="19">
        <v>1250</v>
      </c>
      <c r="AE18" s="21">
        <v>465</v>
      </c>
      <c r="AF18" s="21">
        <v>785</v>
      </c>
      <c r="AG18" s="23">
        <v>5212</v>
      </c>
      <c r="AH18" s="25">
        <v>3856</v>
      </c>
      <c r="AI18" s="25">
        <v>1356</v>
      </c>
      <c r="AJ18" s="27">
        <v>1837</v>
      </c>
      <c r="AK18" s="29">
        <v>1124</v>
      </c>
      <c r="AL18" s="29">
        <v>713</v>
      </c>
      <c r="AM18" s="31">
        <v>760</v>
      </c>
      <c r="AN18" s="33">
        <v>409</v>
      </c>
      <c r="AO18" s="33">
        <v>351</v>
      </c>
      <c r="AP18" s="35">
        <v>612</v>
      </c>
      <c r="AQ18" s="52">
        <v>212</v>
      </c>
      <c r="AR18" s="52">
        <v>400</v>
      </c>
      <c r="AS18" s="53">
        <f t="shared" si="2"/>
        <v>9671</v>
      </c>
    </row>
    <row r="19" spans="1:45" x14ac:dyDescent="0.25">
      <c r="A19" s="10">
        <v>54</v>
      </c>
      <c r="B19" s="10" t="s">
        <v>21</v>
      </c>
      <c r="C19" s="9" t="s">
        <v>35</v>
      </c>
      <c r="D19" s="13">
        <v>94307</v>
      </c>
      <c r="E19" s="13">
        <v>96992</v>
      </c>
      <c r="F19" s="13">
        <v>53022</v>
      </c>
      <c r="G19" s="13">
        <v>55467</v>
      </c>
      <c r="H19" s="49">
        <f t="shared" si="0"/>
        <v>299788</v>
      </c>
      <c r="I19" s="11">
        <v>1242</v>
      </c>
      <c r="J19" s="12">
        <v>578</v>
      </c>
      <c r="K19" s="12">
        <v>444</v>
      </c>
      <c r="L19" s="12">
        <v>220</v>
      </c>
      <c r="M19" s="2">
        <v>2828</v>
      </c>
      <c r="N19" s="12">
        <v>1847</v>
      </c>
      <c r="O19" s="12">
        <v>585</v>
      </c>
      <c r="P19" s="12">
        <v>426</v>
      </c>
      <c r="Q19" s="2">
        <v>1078</v>
      </c>
      <c r="R19" s="12">
        <v>293</v>
      </c>
      <c r="S19" s="12">
        <v>543</v>
      </c>
      <c r="T19" s="12">
        <v>242</v>
      </c>
      <c r="U19" s="3">
        <v>436</v>
      </c>
      <c r="V19" s="12">
        <v>396</v>
      </c>
      <c r="W19" s="12">
        <v>30</v>
      </c>
      <c r="X19" s="12">
        <v>10</v>
      </c>
      <c r="Y19" s="2">
        <v>751</v>
      </c>
      <c r="Z19" s="12">
        <v>643</v>
      </c>
      <c r="AA19" s="12">
        <v>72</v>
      </c>
      <c r="AB19" s="12">
        <v>36</v>
      </c>
      <c r="AC19" s="44">
        <f t="shared" si="1"/>
        <v>12700</v>
      </c>
      <c r="AD19" s="19">
        <v>299</v>
      </c>
      <c r="AE19" s="21">
        <v>100</v>
      </c>
      <c r="AF19" s="21">
        <v>199</v>
      </c>
      <c r="AG19" s="23">
        <v>5724</v>
      </c>
      <c r="AH19" s="25">
        <v>4550</v>
      </c>
      <c r="AI19" s="25">
        <v>1174</v>
      </c>
      <c r="AJ19" s="27">
        <v>2833</v>
      </c>
      <c r="AK19" s="29">
        <v>2167</v>
      </c>
      <c r="AL19" s="29">
        <v>666</v>
      </c>
      <c r="AM19" s="31">
        <v>832</v>
      </c>
      <c r="AN19" s="33">
        <v>718</v>
      </c>
      <c r="AO19" s="33">
        <v>114</v>
      </c>
      <c r="AP19" s="35">
        <v>518</v>
      </c>
      <c r="AQ19" s="52">
        <v>393</v>
      </c>
      <c r="AR19" s="52">
        <v>125</v>
      </c>
      <c r="AS19" s="53">
        <f t="shared" si="2"/>
        <v>10206</v>
      </c>
    </row>
    <row r="20" spans="1:45" x14ac:dyDescent="0.25">
      <c r="A20" s="10">
        <v>55</v>
      </c>
      <c r="B20" s="10" t="s">
        <v>21</v>
      </c>
      <c r="C20" s="9" t="s">
        <v>36</v>
      </c>
      <c r="D20" s="13">
        <v>80047</v>
      </c>
      <c r="E20" s="13">
        <v>85324</v>
      </c>
      <c r="F20" s="13">
        <v>43099</v>
      </c>
      <c r="G20" s="13">
        <v>43946</v>
      </c>
      <c r="H20" s="49">
        <f t="shared" si="0"/>
        <v>252416</v>
      </c>
      <c r="I20" s="11">
        <v>302</v>
      </c>
      <c r="J20" s="12">
        <v>190</v>
      </c>
      <c r="K20" s="12">
        <v>84</v>
      </c>
      <c r="L20" s="12">
        <v>28</v>
      </c>
      <c r="M20" s="2">
        <v>3858</v>
      </c>
      <c r="N20" s="12">
        <v>2260</v>
      </c>
      <c r="O20" s="12">
        <v>778</v>
      </c>
      <c r="P20" s="12">
        <v>860</v>
      </c>
      <c r="Q20" s="2">
        <v>580</v>
      </c>
      <c r="R20" s="12">
        <v>324</v>
      </c>
      <c r="S20" s="12">
        <v>195</v>
      </c>
      <c r="T20" s="12">
        <v>61</v>
      </c>
      <c r="U20" s="3">
        <v>265</v>
      </c>
      <c r="V20" s="12">
        <v>262</v>
      </c>
      <c r="W20" s="12">
        <v>3</v>
      </c>
      <c r="X20" s="12">
        <v>0</v>
      </c>
      <c r="Y20" s="2">
        <v>184</v>
      </c>
      <c r="Z20" s="12">
        <v>175</v>
      </c>
      <c r="AA20" s="12">
        <v>9</v>
      </c>
      <c r="AB20" s="12">
        <v>0</v>
      </c>
      <c r="AC20" s="44">
        <f t="shared" si="1"/>
        <v>10418</v>
      </c>
      <c r="AD20" s="19">
        <v>763</v>
      </c>
      <c r="AE20" s="21">
        <v>137</v>
      </c>
      <c r="AF20" s="21">
        <v>626</v>
      </c>
      <c r="AG20" s="23">
        <v>4511</v>
      </c>
      <c r="AH20" s="25">
        <v>3549</v>
      </c>
      <c r="AI20" s="25">
        <v>962</v>
      </c>
      <c r="AJ20" s="27">
        <v>1273</v>
      </c>
      <c r="AK20" s="29">
        <v>971</v>
      </c>
      <c r="AL20" s="29">
        <v>302</v>
      </c>
      <c r="AM20" s="31">
        <v>641</v>
      </c>
      <c r="AN20" s="33">
        <v>425</v>
      </c>
      <c r="AO20" s="33">
        <v>216</v>
      </c>
      <c r="AP20" s="35">
        <v>530</v>
      </c>
      <c r="AQ20" s="52">
        <v>159</v>
      </c>
      <c r="AR20" s="52">
        <v>371</v>
      </c>
      <c r="AS20" s="53">
        <f t="shared" si="2"/>
        <v>7718</v>
      </c>
    </row>
    <row r="21" spans="1:45" x14ac:dyDescent="0.25">
      <c r="A21" s="10">
        <v>56</v>
      </c>
      <c r="B21" s="10" t="s">
        <v>21</v>
      </c>
      <c r="C21" s="9" t="s">
        <v>37</v>
      </c>
      <c r="D21" s="13">
        <v>77099</v>
      </c>
      <c r="E21" s="13">
        <v>113725</v>
      </c>
      <c r="F21" s="13">
        <v>58457</v>
      </c>
      <c r="G21" s="13">
        <v>63939</v>
      </c>
      <c r="H21" s="49">
        <f t="shared" si="0"/>
        <v>313220</v>
      </c>
      <c r="I21" s="11">
        <v>444</v>
      </c>
      <c r="J21" s="12">
        <v>350</v>
      </c>
      <c r="K21" s="12">
        <v>94</v>
      </c>
      <c r="L21" s="12">
        <v>0</v>
      </c>
      <c r="M21" s="2">
        <v>14</v>
      </c>
      <c r="N21" s="12">
        <v>14</v>
      </c>
      <c r="O21" s="12">
        <v>4</v>
      </c>
      <c r="P21" s="12">
        <v>0</v>
      </c>
      <c r="Q21" s="2">
        <v>1538</v>
      </c>
      <c r="R21" s="12">
        <v>401</v>
      </c>
      <c r="S21" s="12">
        <v>899</v>
      </c>
      <c r="T21" s="12">
        <v>238</v>
      </c>
      <c r="U21" s="3">
        <v>317</v>
      </c>
      <c r="V21" s="12">
        <v>279</v>
      </c>
      <c r="W21" s="12">
        <v>26</v>
      </c>
      <c r="X21" s="12">
        <v>12</v>
      </c>
      <c r="Y21" s="2">
        <v>260</v>
      </c>
      <c r="Z21" s="12">
        <v>249</v>
      </c>
      <c r="AA21" s="12">
        <v>7</v>
      </c>
      <c r="AB21" s="12">
        <v>4</v>
      </c>
      <c r="AC21" s="44">
        <f t="shared" si="1"/>
        <v>5150</v>
      </c>
      <c r="AD21" s="19">
        <v>1075</v>
      </c>
      <c r="AE21" s="21">
        <v>303</v>
      </c>
      <c r="AF21" s="21">
        <v>772</v>
      </c>
      <c r="AG21" s="23">
        <v>6182</v>
      </c>
      <c r="AH21" s="25">
        <v>4873</v>
      </c>
      <c r="AI21" s="25">
        <v>1309</v>
      </c>
      <c r="AJ21" s="27">
        <v>2310</v>
      </c>
      <c r="AK21" s="29">
        <v>1506</v>
      </c>
      <c r="AL21" s="29">
        <v>804</v>
      </c>
      <c r="AM21" s="31">
        <v>769</v>
      </c>
      <c r="AN21" s="33">
        <v>424</v>
      </c>
      <c r="AO21" s="33">
        <v>345</v>
      </c>
      <c r="AP21" s="35">
        <v>651</v>
      </c>
      <c r="AQ21" s="52">
        <v>176</v>
      </c>
      <c r="AR21" s="52">
        <v>475</v>
      </c>
      <c r="AS21" s="53">
        <f t="shared" si="2"/>
        <v>10987</v>
      </c>
    </row>
    <row r="22" spans="1:45" x14ac:dyDescent="0.25">
      <c r="A22" s="10">
        <v>57</v>
      </c>
      <c r="B22" s="10" t="s">
        <v>21</v>
      </c>
      <c r="C22" s="9" t="s">
        <v>38</v>
      </c>
      <c r="D22" s="13">
        <v>106395</v>
      </c>
      <c r="E22" s="13">
        <v>109135</v>
      </c>
      <c r="F22" s="13">
        <v>60889</v>
      </c>
      <c r="G22" s="13">
        <v>60795</v>
      </c>
      <c r="H22" s="49">
        <f t="shared" si="0"/>
        <v>337214</v>
      </c>
      <c r="I22" s="11">
        <v>511</v>
      </c>
      <c r="J22" s="12">
        <v>318</v>
      </c>
      <c r="K22" s="12">
        <v>159</v>
      </c>
      <c r="L22" s="12">
        <v>34</v>
      </c>
      <c r="M22" s="2">
        <v>2304</v>
      </c>
      <c r="N22" s="12">
        <v>1763</v>
      </c>
      <c r="O22" s="12">
        <v>569</v>
      </c>
      <c r="P22" s="12">
        <v>324</v>
      </c>
      <c r="Q22" s="2">
        <v>956</v>
      </c>
      <c r="R22" s="12">
        <v>283</v>
      </c>
      <c r="S22" s="12">
        <v>437</v>
      </c>
      <c r="T22" s="12">
        <v>236</v>
      </c>
      <c r="U22" s="3">
        <v>349</v>
      </c>
      <c r="V22" s="12">
        <v>314</v>
      </c>
      <c r="W22" s="12">
        <v>26</v>
      </c>
      <c r="X22" s="12">
        <v>9</v>
      </c>
      <c r="Y22" s="2">
        <v>242</v>
      </c>
      <c r="Z22" s="12">
        <v>234</v>
      </c>
      <c r="AA22" s="12">
        <v>8</v>
      </c>
      <c r="AB22" s="12">
        <v>0</v>
      </c>
      <c r="AC22" s="44">
        <f t="shared" si="1"/>
        <v>9076</v>
      </c>
      <c r="AD22" s="19">
        <v>1393</v>
      </c>
      <c r="AE22" s="21">
        <v>209</v>
      </c>
      <c r="AF22" s="21">
        <v>1184</v>
      </c>
      <c r="AG22" s="23">
        <v>6524</v>
      </c>
      <c r="AH22" s="25">
        <v>5044</v>
      </c>
      <c r="AI22" s="25">
        <v>1480</v>
      </c>
      <c r="AJ22" s="27">
        <v>2160</v>
      </c>
      <c r="AK22" s="29">
        <v>1508</v>
      </c>
      <c r="AL22" s="29">
        <v>652</v>
      </c>
      <c r="AM22" s="31">
        <v>837</v>
      </c>
      <c r="AN22" s="33">
        <v>420</v>
      </c>
      <c r="AO22" s="33">
        <v>417</v>
      </c>
      <c r="AP22" s="35">
        <v>720</v>
      </c>
      <c r="AQ22" s="52">
        <v>277</v>
      </c>
      <c r="AR22" s="52">
        <v>443</v>
      </c>
      <c r="AS22" s="53">
        <f t="shared" si="2"/>
        <v>11634</v>
      </c>
    </row>
    <row r="23" spans="1:45" x14ac:dyDescent="0.25">
      <c r="A23" s="10">
        <v>58</v>
      </c>
      <c r="B23" s="10" t="s">
        <v>21</v>
      </c>
      <c r="C23" s="9" t="s">
        <v>39</v>
      </c>
      <c r="D23" s="13">
        <v>98275</v>
      </c>
      <c r="E23" s="13">
        <v>92688</v>
      </c>
      <c r="F23" s="13">
        <v>44195</v>
      </c>
      <c r="G23" s="13">
        <v>50342</v>
      </c>
      <c r="H23" s="49">
        <f t="shared" si="0"/>
        <v>285500</v>
      </c>
      <c r="I23" s="11">
        <v>174</v>
      </c>
      <c r="J23" s="12">
        <v>137</v>
      </c>
      <c r="K23" s="12">
        <v>33</v>
      </c>
      <c r="L23" s="12">
        <v>4</v>
      </c>
      <c r="M23" s="2">
        <v>3838</v>
      </c>
      <c r="N23" s="12">
        <v>1855</v>
      </c>
      <c r="O23" s="12">
        <v>1199</v>
      </c>
      <c r="P23" s="12">
        <v>807</v>
      </c>
      <c r="Q23" s="2">
        <v>745</v>
      </c>
      <c r="R23" s="12">
        <v>216</v>
      </c>
      <c r="S23" s="12">
        <v>346</v>
      </c>
      <c r="T23" s="12">
        <v>183</v>
      </c>
      <c r="U23" s="3">
        <v>218</v>
      </c>
      <c r="V23" s="12">
        <v>199</v>
      </c>
      <c r="W23" s="12">
        <v>5</v>
      </c>
      <c r="X23" s="12">
        <v>14</v>
      </c>
      <c r="Y23" s="2">
        <v>105</v>
      </c>
      <c r="Z23" s="12">
        <v>95</v>
      </c>
      <c r="AA23" s="12">
        <v>10</v>
      </c>
      <c r="AB23" s="12">
        <v>0</v>
      </c>
      <c r="AC23" s="44">
        <f t="shared" si="1"/>
        <v>10183</v>
      </c>
      <c r="AD23" s="19">
        <v>1046</v>
      </c>
      <c r="AE23" s="21">
        <v>156</v>
      </c>
      <c r="AF23" s="21">
        <v>890</v>
      </c>
      <c r="AG23" s="23">
        <v>5760</v>
      </c>
      <c r="AH23" s="25">
        <v>4101</v>
      </c>
      <c r="AI23" s="25">
        <v>1659</v>
      </c>
      <c r="AJ23" s="27">
        <v>1557</v>
      </c>
      <c r="AK23" s="29">
        <v>1062</v>
      </c>
      <c r="AL23" s="29">
        <v>495</v>
      </c>
      <c r="AM23" s="31">
        <v>513</v>
      </c>
      <c r="AN23" s="33">
        <v>340</v>
      </c>
      <c r="AO23" s="33">
        <v>173</v>
      </c>
      <c r="AP23" s="35">
        <v>373</v>
      </c>
      <c r="AQ23" s="52">
        <v>127</v>
      </c>
      <c r="AR23" s="52">
        <v>246</v>
      </c>
      <c r="AS23" s="53">
        <f t="shared" si="2"/>
        <v>9249</v>
      </c>
    </row>
    <row r="24" spans="1:45" x14ac:dyDescent="0.25">
      <c r="A24" s="10">
        <v>59</v>
      </c>
      <c r="B24" s="10" t="s">
        <v>21</v>
      </c>
      <c r="C24" s="9" t="s">
        <v>40</v>
      </c>
      <c r="D24" s="13">
        <v>129633</v>
      </c>
      <c r="E24" s="13">
        <v>147719</v>
      </c>
      <c r="F24" s="13">
        <v>69063</v>
      </c>
      <c r="G24" s="13">
        <v>60897</v>
      </c>
      <c r="H24" s="49">
        <f t="shared" si="0"/>
        <v>407312</v>
      </c>
      <c r="I24" s="11">
        <v>432</v>
      </c>
      <c r="J24" s="12">
        <v>265</v>
      </c>
      <c r="K24" s="12">
        <v>131</v>
      </c>
      <c r="L24" s="12">
        <v>36</v>
      </c>
      <c r="M24" s="2">
        <v>476</v>
      </c>
      <c r="N24" s="12">
        <v>273</v>
      </c>
      <c r="O24" s="12">
        <v>124</v>
      </c>
      <c r="P24" s="12">
        <v>84</v>
      </c>
      <c r="Q24" s="2">
        <v>813</v>
      </c>
      <c r="R24" s="12">
        <v>302</v>
      </c>
      <c r="S24" s="12">
        <v>375</v>
      </c>
      <c r="T24" s="12">
        <v>136</v>
      </c>
      <c r="U24" s="3">
        <v>366</v>
      </c>
      <c r="V24" s="12">
        <v>300</v>
      </c>
      <c r="W24" s="12">
        <v>58</v>
      </c>
      <c r="X24" s="12">
        <v>8</v>
      </c>
      <c r="Y24" s="2">
        <v>235</v>
      </c>
      <c r="Z24" s="12">
        <v>215</v>
      </c>
      <c r="AA24" s="12">
        <v>20</v>
      </c>
      <c r="AB24" s="12">
        <v>0</v>
      </c>
      <c r="AC24" s="44">
        <f t="shared" si="1"/>
        <v>4649</v>
      </c>
      <c r="AD24" s="19">
        <v>997</v>
      </c>
      <c r="AE24" s="21">
        <v>412</v>
      </c>
      <c r="AF24" s="21">
        <v>585</v>
      </c>
      <c r="AG24" s="23">
        <v>6608</v>
      </c>
      <c r="AH24" s="25">
        <v>4746</v>
      </c>
      <c r="AI24" s="25">
        <v>1862</v>
      </c>
      <c r="AJ24" s="27">
        <v>2194</v>
      </c>
      <c r="AK24" s="29">
        <v>1475</v>
      </c>
      <c r="AL24" s="29">
        <v>719</v>
      </c>
      <c r="AM24" s="31">
        <v>696</v>
      </c>
      <c r="AN24" s="33">
        <v>466</v>
      </c>
      <c r="AO24" s="33">
        <v>230</v>
      </c>
      <c r="AP24" s="35">
        <v>526</v>
      </c>
      <c r="AQ24" s="52">
        <v>202</v>
      </c>
      <c r="AR24" s="52">
        <v>324</v>
      </c>
      <c r="AS24" s="53">
        <f t="shared" si="2"/>
        <v>11021</v>
      </c>
    </row>
    <row r="25" spans="1:45" x14ac:dyDescent="0.25">
      <c r="A25" s="10">
        <v>60</v>
      </c>
      <c r="B25" s="10" t="s">
        <v>21</v>
      </c>
      <c r="C25" s="9" t="s">
        <v>41</v>
      </c>
      <c r="D25" s="13">
        <v>87792</v>
      </c>
      <c r="E25" s="13">
        <v>96482</v>
      </c>
      <c r="F25" s="13">
        <v>45415</v>
      </c>
      <c r="G25" s="13">
        <v>51661</v>
      </c>
      <c r="H25" s="49">
        <f t="shared" si="0"/>
        <v>281350</v>
      </c>
      <c r="I25" s="11">
        <v>198</v>
      </c>
      <c r="J25" s="12">
        <v>101</v>
      </c>
      <c r="K25" s="12">
        <v>65</v>
      </c>
      <c r="L25" s="12">
        <v>32</v>
      </c>
      <c r="M25" s="2">
        <v>3460</v>
      </c>
      <c r="N25" s="12">
        <v>2408</v>
      </c>
      <c r="O25" s="12">
        <v>613</v>
      </c>
      <c r="P25" s="12">
        <v>446</v>
      </c>
      <c r="Q25" s="2">
        <v>754</v>
      </c>
      <c r="R25" s="12">
        <v>220</v>
      </c>
      <c r="S25" s="12">
        <v>408</v>
      </c>
      <c r="T25" s="12">
        <v>126</v>
      </c>
      <c r="U25" s="3">
        <v>263</v>
      </c>
      <c r="V25" s="12">
        <v>235</v>
      </c>
      <c r="W25" s="12">
        <v>18</v>
      </c>
      <c r="X25" s="12">
        <v>10</v>
      </c>
      <c r="Y25" s="2">
        <v>150</v>
      </c>
      <c r="Z25" s="12">
        <v>127</v>
      </c>
      <c r="AA25" s="12">
        <v>13</v>
      </c>
      <c r="AB25" s="12">
        <v>10</v>
      </c>
      <c r="AC25" s="44">
        <f t="shared" si="1"/>
        <v>9657</v>
      </c>
      <c r="AD25" s="19">
        <v>534</v>
      </c>
      <c r="AE25" s="21">
        <v>99</v>
      </c>
      <c r="AF25" s="21">
        <v>435</v>
      </c>
      <c r="AG25" s="23">
        <v>4849</v>
      </c>
      <c r="AH25" s="25">
        <v>3875</v>
      </c>
      <c r="AI25" s="25">
        <v>974</v>
      </c>
      <c r="AJ25" s="27">
        <v>1583</v>
      </c>
      <c r="AK25" s="29">
        <v>1178</v>
      </c>
      <c r="AL25" s="29">
        <v>405</v>
      </c>
      <c r="AM25" s="31">
        <v>512</v>
      </c>
      <c r="AN25" s="33">
        <v>329</v>
      </c>
      <c r="AO25" s="33">
        <v>183</v>
      </c>
      <c r="AP25" s="35">
        <v>479</v>
      </c>
      <c r="AQ25" s="52">
        <v>143</v>
      </c>
      <c r="AR25" s="52">
        <v>336</v>
      </c>
      <c r="AS25" s="53">
        <f t="shared" si="2"/>
        <v>7957</v>
      </c>
    </row>
    <row r="26" spans="1:45" x14ac:dyDescent="0.25">
      <c r="A26" s="10">
        <v>61</v>
      </c>
      <c r="B26" s="10" t="s">
        <v>21</v>
      </c>
      <c r="C26" s="9" t="s">
        <v>42</v>
      </c>
      <c r="D26" s="13">
        <v>64283</v>
      </c>
      <c r="E26" s="13">
        <v>68006</v>
      </c>
      <c r="F26" s="13">
        <v>34851</v>
      </c>
      <c r="G26" s="13">
        <v>35163</v>
      </c>
      <c r="H26" s="49">
        <f t="shared" si="0"/>
        <v>202303</v>
      </c>
      <c r="I26" s="11">
        <v>440</v>
      </c>
      <c r="J26" s="12">
        <v>218</v>
      </c>
      <c r="K26" s="12">
        <v>190</v>
      </c>
      <c r="L26" s="12">
        <v>32</v>
      </c>
      <c r="M26" s="2">
        <v>2639</v>
      </c>
      <c r="N26" s="12">
        <v>1428</v>
      </c>
      <c r="O26" s="12">
        <v>569</v>
      </c>
      <c r="P26" s="12">
        <v>664</v>
      </c>
      <c r="Q26" s="2">
        <v>914</v>
      </c>
      <c r="R26" s="12">
        <v>339</v>
      </c>
      <c r="S26" s="12">
        <v>380</v>
      </c>
      <c r="T26" s="12">
        <v>195</v>
      </c>
      <c r="U26" s="3">
        <v>269</v>
      </c>
      <c r="V26" s="12">
        <v>256</v>
      </c>
      <c r="W26" s="12">
        <v>13</v>
      </c>
      <c r="X26" s="12">
        <v>0</v>
      </c>
      <c r="Y26" s="2">
        <v>381</v>
      </c>
      <c r="Z26" s="12">
        <v>370</v>
      </c>
      <c r="AA26" s="12">
        <v>8</v>
      </c>
      <c r="AB26" s="12">
        <v>3</v>
      </c>
      <c r="AC26" s="44">
        <f t="shared" si="1"/>
        <v>9308</v>
      </c>
      <c r="AD26" s="19">
        <v>1045</v>
      </c>
      <c r="AE26" s="21">
        <v>349</v>
      </c>
      <c r="AF26" s="21">
        <v>696</v>
      </c>
      <c r="AG26" s="23">
        <v>5531</v>
      </c>
      <c r="AH26" s="25">
        <v>4509</v>
      </c>
      <c r="AI26" s="25">
        <v>1022</v>
      </c>
      <c r="AJ26" s="27">
        <v>2049</v>
      </c>
      <c r="AK26" s="29">
        <v>1338</v>
      </c>
      <c r="AL26" s="29">
        <v>711</v>
      </c>
      <c r="AM26" s="31">
        <v>728</v>
      </c>
      <c r="AN26" s="33">
        <v>468</v>
      </c>
      <c r="AO26" s="33">
        <v>260</v>
      </c>
      <c r="AP26" s="35">
        <v>921</v>
      </c>
      <c r="AQ26" s="52">
        <v>337</v>
      </c>
      <c r="AR26" s="52">
        <v>584</v>
      </c>
      <c r="AS26" s="53">
        <f t="shared" si="2"/>
        <v>10274</v>
      </c>
    </row>
    <row r="27" spans="1:45" x14ac:dyDescent="0.25">
      <c r="A27" s="10">
        <v>62</v>
      </c>
      <c r="B27" s="10" t="s">
        <v>21</v>
      </c>
      <c r="C27" s="9" t="s">
        <v>43</v>
      </c>
      <c r="D27" s="13">
        <v>60359</v>
      </c>
      <c r="E27" s="13">
        <v>52062</v>
      </c>
      <c r="F27" s="13">
        <v>30035</v>
      </c>
      <c r="G27" s="13">
        <v>28796</v>
      </c>
      <c r="H27" s="49">
        <f t="shared" si="0"/>
        <v>171252</v>
      </c>
      <c r="I27" s="11">
        <v>433</v>
      </c>
      <c r="J27" s="12">
        <v>257</v>
      </c>
      <c r="K27" s="12">
        <v>141</v>
      </c>
      <c r="L27" s="12">
        <v>35</v>
      </c>
      <c r="M27" s="2">
        <v>22</v>
      </c>
      <c r="N27" s="12">
        <v>10</v>
      </c>
      <c r="O27" s="12">
        <v>10</v>
      </c>
      <c r="P27" s="12">
        <v>2</v>
      </c>
      <c r="Q27" s="2">
        <v>569</v>
      </c>
      <c r="R27" s="12">
        <v>57</v>
      </c>
      <c r="S27" s="12">
        <v>430</v>
      </c>
      <c r="T27" s="12">
        <v>82</v>
      </c>
      <c r="U27" s="3">
        <v>185</v>
      </c>
      <c r="V27" s="12">
        <v>173</v>
      </c>
      <c r="W27" s="12">
        <v>9</v>
      </c>
      <c r="X27" s="12">
        <v>3</v>
      </c>
      <c r="Y27" s="2">
        <v>99</v>
      </c>
      <c r="Z27" s="12">
        <v>83</v>
      </c>
      <c r="AA27" s="12">
        <v>14</v>
      </c>
      <c r="AB27" s="12">
        <v>2</v>
      </c>
      <c r="AC27" s="44">
        <f t="shared" si="1"/>
        <v>2616</v>
      </c>
      <c r="AD27" s="19">
        <v>767</v>
      </c>
      <c r="AE27" s="21">
        <v>152</v>
      </c>
      <c r="AF27" s="21">
        <v>615</v>
      </c>
      <c r="AG27" s="23">
        <v>3546</v>
      </c>
      <c r="AH27" s="25">
        <v>2804</v>
      </c>
      <c r="AI27" s="25">
        <v>742</v>
      </c>
      <c r="AJ27" s="27">
        <v>1036</v>
      </c>
      <c r="AK27" s="29">
        <v>788</v>
      </c>
      <c r="AL27" s="29">
        <v>248</v>
      </c>
      <c r="AM27" s="31">
        <v>420</v>
      </c>
      <c r="AN27" s="33">
        <v>317</v>
      </c>
      <c r="AO27" s="33">
        <v>103</v>
      </c>
      <c r="AP27" s="35">
        <v>293</v>
      </c>
      <c r="AQ27" s="52">
        <v>113</v>
      </c>
      <c r="AR27" s="52">
        <v>180</v>
      </c>
      <c r="AS27" s="53">
        <f t="shared" si="2"/>
        <v>6062</v>
      </c>
    </row>
    <row r="28" spans="1:45" x14ac:dyDescent="0.25">
      <c r="A28" s="10">
        <v>63</v>
      </c>
      <c r="B28" s="10" t="s">
        <v>21</v>
      </c>
      <c r="C28" s="9" t="s">
        <v>44</v>
      </c>
      <c r="D28" s="13">
        <v>65808</v>
      </c>
      <c r="E28" s="13">
        <v>85730</v>
      </c>
      <c r="F28" s="13">
        <v>41003</v>
      </c>
      <c r="G28" s="13">
        <v>44034</v>
      </c>
      <c r="H28" s="49">
        <f t="shared" si="0"/>
        <v>236575</v>
      </c>
      <c r="I28" s="11">
        <v>454</v>
      </c>
      <c r="J28" s="12">
        <v>293</v>
      </c>
      <c r="K28" s="12">
        <v>128</v>
      </c>
      <c r="L28" s="12">
        <v>33</v>
      </c>
      <c r="M28" s="2">
        <v>0</v>
      </c>
      <c r="N28" s="12">
        <v>0</v>
      </c>
      <c r="O28" s="12">
        <v>0</v>
      </c>
      <c r="P28" s="12">
        <v>0</v>
      </c>
      <c r="Q28" s="2">
        <v>823</v>
      </c>
      <c r="R28" s="12">
        <v>251</v>
      </c>
      <c r="S28" s="12">
        <v>438</v>
      </c>
      <c r="T28" s="12">
        <v>134</v>
      </c>
      <c r="U28" s="3">
        <v>317</v>
      </c>
      <c r="V28" s="12">
        <v>286</v>
      </c>
      <c r="W28" s="12">
        <v>23</v>
      </c>
      <c r="X28" s="12">
        <v>8</v>
      </c>
      <c r="Y28" s="2">
        <v>192</v>
      </c>
      <c r="Z28" s="12">
        <v>179</v>
      </c>
      <c r="AA28" s="12">
        <v>13</v>
      </c>
      <c r="AB28" s="12">
        <v>0</v>
      </c>
      <c r="AC28" s="44">
        <f t="shared" si="1"/>
        <v>3572</v>
      </c>
      <c r="AD28" s="19">
        <v>985</v>
      </c>
      <c r="AE28" s="21">
        <v>221</v>
      </c>
      <c r="AF28" s="21">
        <v>764</v>
      </c>
      <c r="AG28" s="23">
        <v>5258</v>
      </c>
      <c r="AH28" s="25">
        <v>4087</v>
      </c>
      <c r="AI28" s="25">
        <v>1171</v>
      </c>
      <c r="AJ28" s="27">
        <v>1934</v>
      </c>
      <c r="AK28" s="29">
        <v>1301</v>
      </c>
      <c r="AL28" s="29">
        <v>633</v>
      </c>
      <c r="AM28" s="31">
        <v>706</v>
      </c>
      <c r="AN28" s="33">
        <v>400</v>
      </c>
      <c r="AO28" s="33">
        <v>306</v>
      </c>
      <c r="AP28" s="35">
        <v>610</v>
      </c>
      <c r="AQ28" s="52">
        <v>179</v>
      </c>
      <c r="AR28" s="52">
        <v>431</v>
      </c>
      <c r="AS28" s="53">
        <f t="shared" si="2"/>
        <v>9493</v>
      </c>
    </row>
    <row r="29" spans="1:45" x14ac:dyDescent="0.25">
      <c r="A29" s="10">
        <v>64</v>
      </c>
      <c r="B29" s="10" t="s">
        <v>21</v>
      </c>
      <c r="C29" s="9" t="s">
        <v>45</v>
      </c>
      <c r="D29" s="13">
        <v>90108</v>
      </c>
      <c r="E29" s="13">
        <v>80000</v>
      </c>
      <c r="F29" s="13">
        <v>41149</v>
      </c>
      <c r="G29" s="13">
        <v>52042</v>
      </c>
      <c r="H29" s="49">
        <f t="shared" si="0"/>
        <v>263299</v>
      </c>
      <c r="I29" s="11">
        <v>584</v>
      </c>
      <c r="J29" s="12">
        <v>300</v>
      </c>
      <c r="K29" s="12">
        <v>219</v>
      </c>
      <c r="L29" s="12">
        <v>65</v>
      </c>
      <c r="M29" s="2">
        <v>6</v>
      </c>
      <c r="N29" s="12">
        <v>11</v>
      </c>
      <c r="O29" s="12">
        <v>0</v>
      </c>
      <c r="P29" s="12">
        <v>0</v>
      </c>
      <c r="Q29" s="2">
        <v>737</v>
      </c>
      <c r="R29" s="12">
        <v>232</v>
      </c>
      <c r="S29" s="12">
        <v>317</v>
      </c>
      <c r="T29" s="12">
        <v>188</v>
      </c>
      <c r="U29" s="3">
        <v>308</v>
      </c>
      <c r="V29" s="12">
        <v>283</v>
      </c>
      <c r="W29" s="12">
        <v>25</v>
      </c>
      <c r="X29" s="12">
        <v>0</v>
      </c>
      <c r="Y29" s="2">
        <v>434</v>
      </c>
      <c r="Z29" s="12">
        <v>418</v>
      </c>
      <c r="AA29" s="12">
        <v>12</v>
      </c>
      <c r="AB29" s="12">
        <v>4</v>
      </c>
      <c r="AC29" s="44">
        <f t="shared" si="1"/>
        <v>4143</v>
      </c>
      <c r="AD29" s="19">
        <v>1056</v>
      </c>
      <c r="AE29" s="21">
        <v>388</v>
      </c>
      <c r="AF29" s="21">
        <v>668</v>
      </c>
      <c r="AG29" s="23">
        <v>4954</v>
      </c>
      <c r="AH29" s="25">
        <v>3836</v>
      </c>
      <c r="AI29" s="25">
        <v>1118</v>
      </c>
      <c r="AJ29" s="27">
        <v>2274</v>
      </c>
      <c r="AK29" s="29">
        <v>1496</v>
      </c>
      <c r="AL29" s="29">
        <v>778</v>
      </c>
      <c r="AM29" s="31">
        <v>759</v>
      </c>
      <c r="AN29" s="33">
        <v>480</v>
      </c>
      <c r="AO29" s="33">
        <v>279</v>
      </c>
      <c r="AP29" s="35">
        <v>1056</v>
      </c>
      <c r="AQ29" s="52">
        <v>315</v>
      </c>
      <c r="AR29" s="52">
        <v>741</v>
      </c>
      <c r="AS29" s="53">
        <f t="shared" si="2"/>
        <v>10099</v>
      </c>
    </row>
    <row r="30" spans="1:45" x14ac:dyDescent="0.25">
      <c r="A30" s="10">
        <v>65</v>
      </c>
      <c r="B30" s="10" t="s">
        <v>21</v>
      </c>
      <c r="C30" s="9" t="s">
        <v>46</v>
      </c>
      <c r="D30" s="13">
        <v>82095</v>
      </c>
      <c r="E30" s="13">
        <v>64556</v>
      </c>
      <c r="F30" s="13">
        <v>31617</v>
      </c>
      <c r="G30" s="13">
        <v>38650</v>
      </c>
      <c r="H30" s="49">
        <f t="shared" si="0"/>
        <v>216918</v>
      </c>
      <c r="I30" s="11">
        <v>564</v>
      </c>
      <c r="J30" s="12">
        <v>308</v>
      </c>
      <c r="K30" s="12">
        <v>202</v>
      </c>
      <c r="L30" s="12">
        <v>54</v>
      </c>
      <c r="M30" s="2">
        <v>0</v>
      </c>
      <c r="N30" s="12">
        <v>0</v>
      </c>
      <c r="O30" s="12">
        <v>0</v>
      </c>
      <c r="P30" s="12">
        <v>0</v>
      </c>
      <c r="Q30" s="2">
        <v>705</v>
      </c>
      <c r="R30" s="12">
        <v>162</v>
      </c>
      <c r="S30" s="12">
        <v>339</v>
      </c>
      <c r="T30" s="12">
        <v>204</v>
      </c>
      <c r="U30" s="3">
        <v>273</v>
      </c>
      <c r="V30" s="12">
        <v>246</v>
      </c>
      <c r="W30" s="12">
        <v>20</v>
      </c>
      <c r="X30" s="12">
        <v>7</v>
      </c>
      <c r="Y30" s="2">
        <v>353</v>
      </c>
      <c r="Z30" s="12">
        <v>335</v>
      </c>
      <c r="AA30" s="12">
        <v>18</v>
      </c>
      <c r="AB30" s="12">
        <v>0</v>
      </c>
      <c r="AC30" s="44">
        <f t="shared" si="1"/>
        <v>3790</v>
      </c>
      <c r="AD30" s="19">
        <v>1073</v>
      </c>
      <c r="AE30" s="21">
        <v>338</v>
      </c>
      <c r="AF30" s="21">
        <v>735</v>
      </c>
      <c r="AG30" s="23">
        <v>4585</v>
      </c>
      <c r="AH30" s="25">
        <v>3107</v>
      </c>
      <c r="AI30" s="25">
        <v>1478</v>
      </c>
      <c r="AJ30" s="27">
        <v>1824</v>
      </c>
      <c r="AK30" s="29">
        <v>1315</v>
      </c>
      <c r="AL30" s="29">
        <v>509</v>
      </c>
      <c r="AM30" s="31">
        <v>682</v>
      </c>
      <c r="AN30" s="33">
        <v>378</v>
      </c>
      <c r="AO30" s="33">
        <v>304</v>
      </c>
      <c r="AP30" s="35">
        <v>826</v>
      </c>
      <c r="AQ30" s="52">
        <v>227</v>
      </c>
      <c r="AR30" s="52">
        <v>599</v>
      </c>
      <c r="AS30" s="53">
        <f t="shared" si="2"/>
        <v>8990</v>
      </c>
    </row>
    <row r="31" spans="1:45" x14ac:dyDescent="0.25">
      <c r="A31" s="10">
        <v>66</v>
      </c>
      <c r="B31" s="10" t="s">
        <v>21</v>
      </c>
      <c r="C31" s="9" t="s">
        <v>47</v>
      </c>
      <c r="D31" s="13">
        <v>153569</v>
      </c>
      <c r="E31" s="13">
        <v>152170</v>
      </c>
      <c r="F31" s="13">
        <v>74036</v>
      </c>
      <c r="G31" s="13">
        <v>72348</v>
      </c>
      <c r="H31" s="49">
        <f t="shared" si="0"/>
        <v>452123</v>
      </c>
      <c r="I31" s="11">
        <v>268</v>
      </c>
      <c r="J31" s="12">
        <v>185</v>
      </c>
      <c r="K31" s="12">
        <v>63</v>
      </c>
      <c r="L31" s="12">
        <v>20</v>
      </c>
      <c r="M31" s="2">
        <v>2773</v>
      </c>
      <c r="N31" s="12">
        <v>1837</v>
      </c>
      <c r="O31" s="12">
        <v>570</v>
      </c>
      <c r="P31" s="12">
        <v>317</v>
      </c>
      <c r="Q31" s="2">
        <v>1025</v>
      </c>
      <c r="R31" s="12">
        <v>402</v>
      </c>
      <c r="S31" s="12">
        <v>448</v>
      </c>
      <c r="T31" s="12">
        <v>175</v>
      </c>
      <c r="U31" s="3">
        <v>261</v>
      </c>
      <c r="V31" s="12">
        <v>220</v>
      </c>
      <c r="W31" s="12">
        <v>35</v>
      </c>
      <c r="X31" s="12">
        <v>6</v>
      </c>
      <c r="Y31" s="2">
        <v>324</v>
      </c>
      <c r="Z31" s="12">
        <v>268</v>
      </c>
      <c r="AA31" s="12">
        <v>48</v>
      </c>
      <c r="AB31" s="12">
        <v>8</v>
      </c>
      <c r="AC31" s="44">
        <f t="shared" si="1"/>
        <v>9253</v>
      </c>
      <c r="AD31" s="19">
        <v>895</v>
      </c>
      <c r="AE31" s="21">
        <v>105</v>
      </c>
      <c r="AF31" s="21">
        <v>790</v>
      </c>
      <c r="AG31" s="23">
        <v>7005</v>
      </c>
      <c r="AH31" s="25">
        <v>4774</v>
      </c>
      <c r="AI31" s="25">
        <v>2231</v>
      </c>
      <c r="AJ31" s="27">
        <v>2091</v>
      </c>
      <c r="AK31" s="29">
        <v>1390</v>
      </c>
      <c r="AL31" s="29">
        <v>701</v>
      </c>
      <c r="AM31" s="31">
        <v>680</v>
      </c>
      <c r="AN31" s="33">
        <v>383</v>
      </c>
      <c r="AO31" s="33">
        <v>297</v>
      </c>
      <c r="AP31" s="35">
        <v>856</v>
      </c>
      <c r="AQ31" s="52">
        <v>277</v>
      </c>
      <c r="AR31" s="52">
        <v>579</v>
      </c>
      <c r="AS31" s="53">
        <f t="shared" si="2"/>
        <v>11527</v>
      </c>
    </row>
    <row r="32" spans="1:45" x14ac:dyDescent="0.25">
      <c r="A32" s="10">
        <v>67</v>
      </c>
      <c r="B32" s="10" t="s">
        <v>21</v>
      </c>
      <c r="C32" s="9" t="s">
        <v>48</v>
      </c>
      <c r="D32" s="13">
        <v>59997</v>
      </c>
      <c r="E32" s="13">
        <v>65800</v>
      </c>
      <c r="F32" s="13">
        <v>33202</v>
      </c>
      <c r="G32" s="13">
        <v>27716</v>
      </c>
      <c r="H32" s="49">
        <f t="shared" si="0"/>
        <v>186715</v>
      </c>
      <c r="I32" s="11">
        <v>380</v>
      </c>
      <c r="J32" s="12">
        <v>227</v>
      </c>
      <c r="K32" s="12">
        <v>134</v>
      </c>
      <c r="L32" s="12">
        <v>19</v>
      </c>
      <c r="M32" s="2">
        <v>30</v>
      </c>
      <c r="N32" s="12">
        <v>8</v>
      </c>
      <c r="O32" s="12">
        <v>4</v>
      </c>
      <c r="P32" s="12">
        <v>9</v>
      </c>
      <c r="Q32" s="2">
        <v>672</v>
      </c>
      <c r="R32" s="12">
        <v>197</v>
      </c>
      <c r="S32" s="12">
        <v>386</v>
      </c>
      <c r="T32" s="12">
        <v>89</v>
      </c>
      <c r="U32" s="3">
        <v>155</v>
      </c>
      <c r="V32" s="12">
        <v>148</v>
      </c>
      <c r="W32" s="12">
        <v>7</v>
      </c>
      <c r="X32" s="12">
        <v>0</v>
      </c>
      <c r="Y32" s="2">
        <v>140</v>
      </c>
      <c r="Z32" s="12">
        <v>132</v>
      </c>
      <c r="AA32" s="12">
        <v>8</v>
      </c>
      <c r="AB32" s="12">
        <v>0</v>
      </c>
      <c r="AC32" s="44">
        <f t="shared" si="1"/>
        <v>2745</v>
      </c>
      <c r="AD32" s="19">
        <v>793</v>
      </c>
      <c r="AE32" s="21">
        <v>192</v>
      </c>
      <c r="AF32" s="21">
        <v>601</v>
      </c>
      <c r="AG32" s="23">
        <v>4237</v>
      </c>
      <c r="AH32" s="25">
        <v>3074</v>
      </c>
      <c r="AI32" s="25">
        <v>1163</v>
      </c>
      <c r="AJ32" s="27">
        <v>1360</v>
      </c>
      <c r="AK32" s="29">
        <v>961</v>
      </c>
      <c r="AL32" s="29">
        <v>399</v>
      </c>
      <c r="AM32" s="31">
        <v>377</v>
      </c>
      <c r="AN32" s="33">
        <v>233</v>
      </c>
      <c r="AO32" s="33">
        <v>144</v>
      </c>
      <c r="AP32" s="35">
        <v>402</v>
      </c>
      <c r="AQ32" s="52">
        <v>159</v>
      </c>
      <c r="AR32" s="52">
        <v>243</v>
      </c>
      <c r="AS32" s="53">
        <f t="shared" si="2"/>
        <v>7169</v>
      </c>
    </row>
    <row r="33" spans="1:45" x14ac:dyDescent="0.25">
      <c r="A33" s="10">
        <v>68</v>
      </c>
      <c r="B33" s="10" t="s">
        <v>21</v>
      </c>
      <c r="C33" s="9" t="s">
        <v>49</v>
      </c>
      <c r="D33" s="13">
        <v>105765</v>
      </c>
      <c r="E33" s="13">
        <v>81247</v>
      </c>
      <c r="F33" s="13">
        <v>46508</v>
      </c>
      <c r="G33" s="13">
        <v>49189</v>
      </c>
      <c r="H33" s="49">
        <f t="shared" si="0"/>
        <v>282709</v>
      </c>
      <c r="I33" s="11">
        <v>491</v>
      </c>
      <c r="J33" s="12">
        <v>169</v>
      </c>
      <c r="K33" s="12">
        <v>263</v>
      </c>
      <c r="L33" s="12">
        <v>59</v>
      </c>
      <c r="M33" s="2">
        <v>3017</v>
      </c>
      <c r="N33" s="12">
        <v>2061</v>
      </c>
      <c r="O33" s="12">
        <v>542</v>
      </c>
      <c r="P33" s="12">
        <v>445</v>
      </c>
      <c r="Q33" s="2">
        <v>835</v>
      </c>
      <c r="R33" s="12">
        <v>332</v>
      </c>
      <c r="S33" s="12">
        <v>356</v>
      </c>
      <c r="T33" s="12">
        <v>147</v>
      </c>
      <c r="U33" s="3">
        <v>272</v>
      </c>
      <c r="V33" s="12">
        <v>234</v>
      </c>
      <c r="W33" s="12">
        <v>24</v>
      </c>
      <c r="X33" s="12">
        <v>14</v>
      </c>
      <c r="Y33" s="2">
        <v>402</v>
      </c>
      <c r="Z33" s="12">
        <v>378</v>
      </c>
      <c r="AA33" s="12">
        <v>18</v>
      </c>
      <c r="AB33" s="12">
        <v>6</v>
      </c>
      <c r="AC33" s="44">
        <f t="shared" si="1"/>
        <v>10065</v>
      </c>
      <c r="AD33" s="19">
        <v>839</v>
      </c>
      <c r="AE33" s="21">
        <v>311</v>
      </c>
      <c r="AF33" s="21">
        <v>528</v>
      </c>
      <c r="AG33" s="23">
        <v>5725</v>
      </c>
      <c r="AH33" s="25">
        <v>4878</v>
      </c>
      <c r="AI33" s="25">
        <v>847</v>
      </c>
      <c r="AJ33" s="27">
        <v>2543</v>
      </c>
      <c r="AK33" s="29">
        <v>1813</v>
      </c>
      <c r="AL33" s="29">
        <v>730</v>
      </c>
      <c r="AM33" s="31">
        <v>592</v>
      </c>
      <c r="AN33" s="33">
        <v>418</v>
      </c>
      <c r="AO33" s="33">
        <v>174</v>
      </c>
      <c r="AP33" s="35">
        <v>681</v>
      </c>
      <c r="AQ33" s="52">
        <v>185</v>
      </c>
      <c r="AR33" s="52">
        <v>496</v>
      </c>
      <c r="AS33" s="53">
        <f t="shared" si="2"/>
        <v>10380</v>
      </c>
    </row>
    <row r="34" spans="1:45" x14ac:dyDescent="0.25">
      <c r="A34" s="10">
        <v>69</v>
      </c>
      <c r="B34" s="10" t="s">
        <v>21</v>
      </c>
      <c r="C34" s="9" t="s">
        <v>50</v>
      </c>
      <c r="D34" s="13">
        <v>119683</v>
      </c>
      <c r="E34" s="13">
        <v>82263</v>
      </c>
      <c r="F34" s="13">
        <v>37575</v>
      </c>
      <c r="G34" s="13">
        <v>41700</v>
      </c>
      <c r="H34" s="49">
        <f t="shared" si="0"/>
        <v>281221</v>
      </c>
      <c r="I34" s="11">
        <v>289</v>
      </c>
      <c r="J34" s="12">
        <v>173</v>
      </c>
      <c r="K34" s="12">
        <v>88</v>
      </c>
      <c r="L34" s="12">
        <v>28</v>
      </c>
      <c r="M34" s="2">
        <v>0</v>
      </c>
      <c r="N34" s="12">
        <v>0</v>
      </c>
      <c r="O34" s="12">
        <v>0</v>
      </c>
      <c r="P34" s="12">
        <v>0</v>
      </c>
      <c r="Q34" s="2">
        <v>793</v>
      </c>
      <c r="R34" s="12">
        <v>110</v>
      </c>
      <c r="S34" s="12">
        <v>601</v>
      </c>
      <c r="T34" s="12">
        <v>82</v>
      </c>
      <c r="U34" s="3">
        <v>188</v>
      </c>
      <c r="V34" s="12">
        <v>181</v>
      </c>
      <c r="W34" s="12">
        <v>5</v>
      </c>
      <c r="X34" s="12">
        <v>2</v>
      </c>
      <c r="Y34" s="2">
        <v>112</v>
      </c>
      <c r="Z34" s="12">
        <v>96</v>
      </c>
      <c r="AA34" s="12">
        <v>14</v>
      </c>
      <c r="AB34" s="12">
        <v>2</v>
      </c>
      <c r="AC34" s="44">
        <f t="shared" si="1"/>
        <v>2764</v>
      </c>
      <c r="AD34" s="19">
        <v>703</v>
      </c>
      <c r="AE34" s="21">
        <v>156</v>
      </c>
      <c r="AF34" s="21">
        <v>547</v>
      </c>
      <c r="AG34" s="23">
        <v>4787</v>
      </c>
      <c r="AH34" s="25">
        <v>3513</v>
      </c>
      <c r="AI34" s="25">
        <v>1274</v>
      </c>
      <c r="AJ34" s="27">
        <v>1494</v>
      </c>
      <c r="AK34" s="29">
        <v>988</v>
      </c>
      <c r="AL34" s="29">
        <v>506</v>
      </c>
      <c r="AM34" s="31">
        <v>494</v>
      </c>
      <c r="AN34" s="33">
        <v>287</v>
      </c>
      <c r="AO34" s="33">
        <v>207</v>
      </c>
      <c r="AP34" s="35">
        <v>266</v>
      </c>
      <c r="AQ34" s="52">
        <v>143</v>
      </c>
      <c r="AR34" s="52">
        <v>123</v>
      </c>
      <c r="AS34" s="53">
        <f t="shared" si="2"/>
        <v>7744</v>
      </c>
    </row>
    <row r="35" spans="1:45" x14ac:dyDescent="0.25">
      <c r="A35" s="10">
        <v>70</v>
      </c>
      <c r="B35" s="10" t="s">
        <v>21</v>
      </c>
      <c r="C35" s="9" t="s">
        <v>51</v>
      </c>
      <c r="D35" s="13">
        <v>38166</v>
      </c>
      <c r="E35" s="13">
        <v>13107</v>
      </c>
      <c r="F35" s="13">
        <v>9250</v>
      </c>
      <c r="G35" s="13">
        <v>23680</v>
      </c>
      <c r="H35" s="49">
        <f t="shared" si="0"/>
        <v>84203</v>
      </c>
      <c r="I35" s="11">
        <v>143</v>
      </c>
      <c r="J35" s="12">
        <v>110</v>
      </c>
      <c r="K35" s="12">
        <v>29</v>
      </c>
      <c r="L35" s="12">
        <v>4</v>
      </c>
      <c r="M35" s="2">
        <v>0</v>
      </c>
      <c r="N35" s="12">
        <v>92</v>
      </c>
      <c r="O35" s="12">
        <v>17</v>
      </c>
      <c r="P35" s="12">
        <v>7</v>
      </c>
      <c r="Q35" s="2">
        <v>269</v>
      </c>
      <c r="R35" s="12">
        <v>197</v>
      </c>
      <c r="S35" s="12">
        <v>58</v>
      </c>
      <c r="T35" s="12">
        <v>14</v>
      </c>
      <c r="U35" s="3">
        <v>179</v>
      </c>
      <c r="V35" s="12">
        <v>174</v>
      </c>
      <c r="W35" s="12">
        <v>2</v>
      </c>
      <c r="X35" s="12">
        <v>3</v>
      </c>
      <c r="Y35" s="2">
        <v>206</v>
      </c>
      <c r="Z35" s="12">
        <v>203</v>
      </c>
      <c r="AA35" s="12">
        <v>3</v>
      </c>
      <c r="AB35" s="12">
        <v>0</v>
      </c>
      <c r="AC35" s="44">
        <f t="shared" si="1"/>
        <v>1710</v>
      </c>
      <c r="AD35" s="19">
        <v>288</v>
      </c>
      <c r="AE35" s="21">
        <v>89</v>
      </c>
      <c r="AF35" s="21">
        <v>199</v>
      </c>
      <c r="AG35" s="23">
        <v>939</v>
      </c>
      <c r="AH35" s="25">
        <v>691</v>
      </c>
      <c r="AI35" s="25">
        <v>248</v>
      </c>
      <c r="AJ35" s="27">
        <v>625</v>
      </c>
      <c r="AK35" s="29">
        <v>539</v>
      </c>
      <c r="AL35" s="29">
        <v>86</v>
      </c>
      <c r="AM35" s="31">
        <v>433</v>
      </c>
      <c r="AN35" s="33">
        <v>302</v>
      </c>
      <c r="AO35" s="33">
        <v>131</v>
      </c>
      <c r="AP35" s="35">
        <v>636</v>
      </c>
      <c r="AQ35" s="52">
        <v>358</v>
      </c>
      <c r="AR35" s="52">
        <v>278</v>
      </c>
      <c r="AS35" s="53">
        <f t="shared" si="2"/>
        <v>2921</v>
      </c>
    </row>
    <row r="36" spans="1:45" x14ac:dyDescent="0.25">
      <c r="A36" s="10">
        <v>71</v>
      </c>
      <c r="B36" s="10" t="s">
        <v>21</v>
      </c>
      <c r="C36" s="9" t="s">
        <v>52</v>
      </c>
      <c r="D36" s="13">
        <v>53353</v>
      </c>
      <c r="E36" s="13">
        <v>29397</v>
      </c>
      <c r="F36" s="13">
        <v>15695</v>
      </c>
      <c r="G36" s="13">
        <v>21530</v>
      </c>
      <c r="H36" s="49">
        <f t="shared" si="0"/>
        <v>119975</v>
      </c>
      <c r="I36" s="11">
        <v>174</v>
      </c>
      <c r="J36" s="12">
        <v>137</v>
      </c>
      <c r="K36" s="12">
        <v>33</v>
      </c>
      <c r="L36" s="12">
        <v>4</v>
      </c>
      <c r="M36" s="2">
        <v>0</v>
      </c>
      <c r="N36" s="12">
        <v>0</v>
      </c>
      <c r="O36" s="12">
        <v>0</v>
      </c>
      <c r="P36" s="12">
        <v>0</v>
      </c>
      <c r="Q36" s="2">
        <v>354</v>
      </c>
      <c r="R36" s="12">
        <v>249</v>
      </c>
      <c r="S36" s="12">
        <v>66</v>
      </c>
      <c r="T36" s="12">
        <v>39</v>
      </c>
      <c r="U36" s="3">
        <v>144</v>
      </c>
      <c r="V36" s="12">
        <v>136</v>
      </c>
      <c r="W36" s="12">
        <v>8</v>
      </c>
      <c r="X36" s="12">
        <v>0</v>
      </c>
      <c r="Y36" s="2">
        <v>124</v>
      </c>
      <c r="Z36" s="12">
        <v>77</v>
      </c>
      <c r="AA36" s="12">
        <v>39</v>
      </c>
      <c r="AB36" s="12">
        <v>8</v>
      </c>
      <c r="AC36" s="44">
        <f t="shared" si="1"/>
        <v>1592</v>
      </c>
      <c r="AD36" s="19">
        <v>402</v>
      </c>
      <c r="AE36" s="21">
        <v>65</v>
      </c>
      <c r="AF36" s="21">
        <v>337</v>
      </c>
      <c r="AG36" s="23">
        <v>1383</v>
      </c>
      <c r="AH36" s="25">
        <v>875</v>
      </c>
      <c r="AI36" s="25">
        <v>508</v>
      </c>
      <c r="AJ36" s="27">
        <v>691</v>
      </c>
      <c r="AK36" s="29">
        <v>536</v>
      </c>
      <c r="AL36" s="29">
        <v>155</v>
      </c>
      <c r="AM36" s="31">
        <v>310</v>
      </c>
      <c r="AN36" s="33">
        <v>194</v>
      </c>
      <c r="AO36" s="33">
        <v>116</v>
      </c>
      <c r="AP36" s="35">
        <v>330</v>
      </c>
      <c r="AQ36" s="52">
        <v>207</v>
      </c>
      <c r="AR36" s="52">
        <v>123</v>
      </c>
      <c r="AS36" s="53">
        <f t="shared" si="2"/>
        <v>3116</v>
      </c>
    </row>
    <row r="37" spans="1:45" x14ac:dyDescent="0.25">
      <c r="A37" s="10">
        <v>72</v>
      </c>
      <c r="B37" s="10" t="s">
        <v>21</v>
      </c>
      <c r="C37" s="9" t="s">
        <v>53</v>
      </c>
      <c r="D37" s="13">
        <v>29193</v>
      </c>
      <c r="E37" s="13">
        <v>15141</v>
      </c>
      <c r="F37" s="13">
        <v>10392</v>
      </c>
      <c r="G37" s="13">
        <v>22020</v>
      </c>
      <c r="H37" s="49">
        <f t="shared" si="0"/>
        <v>76746</v>
      </c>
      <c r="I37" s="11">
        <v>174</v>
      </c>
      <c r="J37" s="12">
        <v>131</v>
      </c>
      <c r="K37" s="12">
        <v>33</v>
      </c>
      <c r="L37" s="12">
        <v>10</v>
      </c>
      <c r="M37" s="2">
        <v>674</v>
      </c>
      <c r="N37" s="12">
        <v>557</v>
      </c>
      <c r="O37" s="12">
        <v>111</v>
      </c>
      <c r="P37" s="12">
        <v>22</v>
      </c>
      <c r="Q37" s="2">
        <v>237</v>
      </c>
      <c r="R37" s="12">
        <v>81</v>
      </c>
      <c r="S37" s="12">
        <v>130</v>
      </c>
      <c r="T37" s="12">
        <v>26</v>
      </c>
      <c r="U37" s="3">
        <v>137</v>
      </c>
      <c r="V37" s="12">
        <v>126</v>
      </c>
      <c r="W37" s="12">
        <v>5</v>
      </c>
      <c r="X37" s="12">
        <v>6</v>
      </c>
      <c r="Y37" s="2">
        <v>182</v>
      </c>
      <c r="Z37" s="12">
        <v>181</v>
      </c>
      <c r="AA37" s="12">
        <v>1</v>
      </c>
      <c r="AB37" s="12">
        <v>0</v>
      </c>
      <c r="AC37" s="44">
        <f t="shared" si="1"/>
        <v>2824</v>
      </c>
      <c r="AD37" s="19">
        <v>386</v>
      </c>
      <c r="AE37" s="21">
        <v>75</v>
      </c>
      <c r="AF37" s="21">
        <v>311</v>
      </c>
      <c r="AG37" s="23">
        <v>1220</v>
      </c>
      <c r="AH37" s="25">
        <v>864</v>
      </c>
      <c r="AI37" s="25">
        <v>356</v>
      </c>
      <c r="AJ37" s="27">
        <v>652</v>
      </c>
      <c r="AK37" s="29">
        <v>465</v>
      </c>
      <c r="AL37" s="29">
        <v>187</v>
      </c>
      <c r="AM37" s="31">
        <v>365</v>
      </c>
      <c r="AN37" s="33">
        <v>235</v>
      </c>
      <c r="AO37" s="33">
        <v>130</v>
      </c>
      <c r="AP37" s="35">
        <v>576</v>
      </c>
      <c r="AQ37" s="52">
        <v>245</v>
      </c>
      <c r="AR37" s="52">
        <v>331</v>
      </c>
      <c r="AS37" s="53">
        <f t="shared" si="2"/>
        <v>3199</v>
      </c>
    </row>
    <row r="38" spans="1:45" x14ac:dyDescent="0.25">
      <c r="A38" s="10">
        <v>73</v>
      </c>
      <c r="B38" s="10" t="s">
        <v>21</v>
      </c>
      <c r="C38" s="9" t="s">
        <v>54</v>
      </c>
      <c r="D38" s="13">
        <v>93317</v>
      </c>
      <c r="E38" s="13">
        <v>130202</v>
      </c>
      <c r="F38" s="13">
        <v>78365</v>
      </c>
      <c r="G38" s="13">
        <v>80000</v>
      </c>
      <c r="H38" s="49">
        <f t="shared" si="0"/>
        <v>381884</v>
      </c>
      <c r="I38" s="11">
        <v>1045</v>
      </c>
      <c r="J38" s="12">
        <v>794</v>
      </c>
      <c r="K38" s="12">
        <v>224</v>
      </c>
      <c r="L38" s="12">
        <v>27</v>
      </c>
      <c r="M38" s="2">
        <v>3190</v>
      </c>
      <c r="N38" s="12">
        <v>2154</v>
      </c>
      <c r="O38" s="12">
        <v>849</v>
      </c>
      <c r="P38" s="12">
        <v>251</v>
      </c>
      <c r="Q38" s="2">
        <v>1707</v>
      </c>
      <c r="R38" s="12">
        <v>596</v>
      </c>
      <c r="S38" s="12">
        <v>950</v>
      </c>
      <c r="T38" s="12">
        <v>161</v>
      </c>
      <c r="U38" s="3">
        <v>1090</v>
      </c>
      <c r="V38" s="12">
        <v>1001</v>
      </c>
      <c r="W38" s="12">
        <v>87</v>
      </c>
      <c r="X38" s="12">
        <v>2</v>
      </c>
      <c r="Y38" s="2">
        <v>666</v>
      </c>
      <c r="Z38" s="12">
        <v>624</v>
      </c>
      <c r="AA38" s="12">
        <v>36</v>
      </c>
      <c r="AB38" s="12">
        <v>6</v>
      </c>
      <c r="AC38" s="44">
        <f t="shared" si="1"/>
        <v>15460</v>
      </c>
      <c r="AD38" s="19">
        <v>1806</v>
      </c>
      <c r="AE38" s="21">
        <v>305</v>
      </c>
      <c r="AF38" s="21">
        <v>1501</v>
      </c>
      <c r="AG38" s="23">
        <v>4836</v>
      </c>
      <c r="AH38" s="25">
        <v>2727</v>
      </c>
      <c r="AI38" s="25">
        <v>2109</v>
      </c>
      <c r="AJ38" s="27">
        <v>3544</v>
      </c>
      <c r="AK38" s="29">
        <v>1863</v>
      </c>
      <c r="AL38" s="29">
        <v>1681</v>
      </c>
      <c r="AM38" s="31">
        <v>2407</v>
      </c>
      <c r="AN38" s="33">
        <v>1075</v>
      </c>
      <c r="AO38" s="33">
        <v>1332</v>
      </c>
      <c r="AP38" s="35">
        <v>2021</v>
      </c>
      <c r="AQ38" s="52">
        <v>803</v>
      </c>
      <c r="AR38" s="52">
        <v>1218</v>
      </c>
      <c r="AS38" s="53">
        <f t="shared" si="2"/>
        <v>14614</v>
      </c>
    </row>
    <row r="39" spans="1:45" x14ac:dyDescent="0.25">
      <c r="A39" s="10">
        <v>74</v>
      </c>
      <c r="B39" s="10" t="s">
        <v>21</v>
      </c>
      <c r="C39" s="9" t="s">
        <v>55</v>
      </c>
      <c r="D39" s="13">
        <v>46254</v>
      </c>
      <c r="E39" s="13">
        <v>56641</v>
      </c>
      <c r="F39" s="13">
        <v>31437</v>
      </c>
      <c r="G39" s="13">
        <v>55512</v>
      </c>
      <c r="H39" s="49">
        <f t="shared" si="0"/>
        <v>189844</v>
      </c>
      <c r="I39" s="11">
        <v>566</v>
      </c>
      <c r="J39" s="12">
        <v>432</v>
      </c>
      <c r="K39" s="12">
        <v>117</v>
      </c>
      <c r="L39" s="12">
        <v>17</v>
      </c>
      <c r="M39" s="2">
        <v>6</v>
      </c>
      <c r="N39" s="12">
        <v>3</v>
      </c>
      <c r="O39" s="12">
        <v>3</v>
      </c>
      <c r="P39" s="12">
        <v>0</v>
      </c>
      <c r="Q39" s="2">
        <v>753</v>
      </c>
      <c r="R39" s="12">
        <v>353</v>
      </c>
      <c r="S39" s="12">
        <v>358</v>
      </c>
      <c r="T39" s="12">
        <v>42</v>
      </c>
      <c r="U39" s="3">
        <v>598</v>
      </c>
      <c r="V39" s="12">
        <v>591</v>
      </c>
      <c r="W39" s="12">
        <v>4</v>
      </c>
      <c r="X39" s="12">
        <v>3</v>
      </c>
      <c r="Y39" s="2">
        <v>626</v>
      </c>
      <c r="Z39" s="12">
        <v>579</v>
      </c>
      <c r="AA39" s="12">
        <v>40</v>
      </c>
      <c r="AB39" s="12">
        <v>7</v>
      </c>
      <c r="AC39" s="44">
        <f t="shared" si="1"/>
        <v>5098</v>
      </c>
      <c r="AD39" s="19">
        <v>1278</v>
      </c>
      <c r="AE39" s="21">
        <v>186</v>
      </c>
      <c r="AF39" s="21">
        <v>1092</v>
      </c>
      <c r="AG39" s="23">
        <v>3751</v>
      </c>
      <c r="AH39" s="25">
        <v>2255</v>
      </c>
      <c r="AI39" s="25">
        <v>1496</v>
      </c>
      <c r="AJ39" s="27">
        <v>2290</v>
      </c>
      <c r="AK39" s="29">
        <v>1376</v>
      </c>
      <c r="AL39" s="29">
        <v>914</v>
      </c>
      <c r="AM39" s="31">
        <v>1444</v>
      </c>
      <c r="AN39" s="33">
        <v>852</v>
      </c>
      <c r="AO39" s="33">
        <v>592</v>
      </c>
      <c r="AP39" s="35">
        <v>1624</v>
      </c>
      <c r="AQ39" s="52">
        <v>948</v>
      </c>
      <c r="AR39" s="52">
        <v>676</v>
      </c>
      <c r="AS39" s="53">
        <f t="shared" si="2"/>
        <v>10387</v>
      </c>
    </row>
    <row r="40" spans="1:45" x14ac:dyDescent="0.25">
      <c r="A40" s="10">
        <v>75</v>
      </c>
      <c r="B40" s="10" t="s">
        <v>21</v>
      </c>
      <c r="C40" s="9" t="s">
        <v>56</v>
      </c>
      <c r="D40" s="13">
        <v>45486</v>
      </c>
      <c r="E40" s="13">
        <v>27919</v>
      </c>
      <c r="F40" s="13">
        <v>13554</v>
      </c>
      <c r="G40" s="13">
        <v>28096</v>
      </c>
      <c r="H40" s="49">
        <f t="shared" si="0"/>
        <v>115055</v>
      </c>
      <c r="I40" s="11">
        <v>121</v>
      </c>
      <c r="J40" s="12">
        <v>74</v>
      </c>
      <c r="K40" s="12">
        <v>45</v>
      </c>
      <c r="L40" s="12">
        <v>2</v>
      </c>
      <c r="M40" s="2">
        <v>945</v>
      </c>
      <c r="N40" s="12">
        <v>830</v>
      </c>
      <c r="O40" s="12">
        <v>105</v>
      </c>
      <c r="P40" s="12">
        <v>54</v>
      </c>
      <c r="Q40" s="2">
        <v>408</v>
      </c>
      <c r="R40" s="12">
        <v>108</v>
      </c>
      <c r="S40" s="12">
        <v>206</v>
      </c>
      <c r="T40" s="12">
        <v>94</v>
      </c>
      <c r="U40" s="3">
        <v>180</v>
      </c>
      <c r="V40" s="12">
        <v>172</v>
      </c>
      <c r="W40" s="12">
        <v>8</v>
      </c>
      <c r="X40" s="12">
        <v>0</v>
      </c>
      <c r="Y40" s="2">
        <v>203</v>
      </c>
      <c r="Z40" s="12">
        <v>184</v>
      </c>
      <c r="AA40" s="12">
        <v>16</v>
      </c>
      <c r="AB40" s="12">
        <v>3</v>
      </c>
      <c r="AC40" s="44">
        <f t="shared" si="1"/>
        <v>3758</v>
      </c>
      <c r="AD40" s="19">
        <v>281</v>
      </c>
      <c r="AE40" s="21">
        <v>75</v>
      </c>
      <c r="AF40" s="21">
        <v>206</v>
      </c>
      <c r="AG40" s="23">
        <v>1498</v>
      </c>
      <c r="AH40" s="25">
        <v>1035</v>
      </c>
      <c r="AI40" s="25">
        <v>463</v>
      </c>
      <c r="AJ40" s="27">
        <v>731</v>
      </c>
      <c r="AK40" s="29">
        <v>531</v>
      </c>
      <c r="AL40" s="29">
        <v>200</v>
      </c>
      <c r="AM40" s="31">
        <v>398</v>
      </c>
      <c r="AN40" s="33">
        <v>236</v>
      </c>
      <c r="AO40" s="33">
        <v>162</v>
      </c>
      <c r="AP40" s="35">
        <v>537</v>
      </c>
      <c r="AQ40" s="52">
        <v>266</v>
      </c>
      <c r="AR40" s="52">
        <v>271</v>
      </c>
      <c r="AS40" s="53">
        <f t="shared" si="2"/>
        <v>3445</v>
      </c>
    </row>
    <row r="41" spans="1:45" ht="15.75" thickBot="1" x14ac:dyDescent="0.3">
      <c r="A41" s="4"/>
      <c r="B41" s="4"/>
      <c r="C41" s="8" t="s">
        <v>15</v>
      </c>
      <c r="D41" s="5">
        <v>3144764</v>
      </c>
      <c r="E41" s="5">
        <v>3268525</v>
      </c>
      <c r="F41" s="5">
        <v>1689432</v>
      </c>
      <c r="G41" s="5">
        <v>1847681</v>
      </c>
      <c r="H41" s="50"/>
      <c r="I41" s="6">
        <v>16090</v>
      </c>
      <c r="J41" s="6">
        <v>9433</v>
      </c>
      <c r="K41" s="6">
        <v>5318</v>
      </c>
      <c r="L41" s="6">
        <v>1339</v>
      </c>
      <c r="M41" s="7">
        <v>64903</v>
      </c>
      <c r="N41" s="7">
        <v>39197</v>
      </c>
      <c r="O41" s="6">
        <v>15193</v>
      </c>
      <c r="P41" s="6">
        <v>10513</v>
      </c>
      <c r="Q41" s="6">
        <v>28241</v>
      </c>
      <c r="R41" s="6">
        <v>9179</v>
      </c>
      <c r="S41" s="6">
        <v>13646</v>
      </c>
      <c r="T41" s="6">
        <v>5416</v>
      </c>
      <c r="U41" s="6">
        <v>11153</v>
      </c>
      <c r="V41" s="6">
        <v>10208</v>
      </c>
      <c r="W41" s="6">
        <v>737</v>
      </c>
      <c r="X41" s="6">
        <v>208</v>
      </c>
      <c r="Y41" s="6">
        <v>10087</v>
      </c>
      <c r="Z41" s="6">
        <v>9171</v>
      </c>
      <c r="AA41" s="6">
        <v>728</v>
      </c>
      <c r="AB41" s="6">
        <v>188</v>
      </c>
      <c r="AC41" s="45"/>
      <c r="AD41" s="20">
        <v>32291</v>
      </c>
      <c r="AE41" s="20">
        <v>7420</v>
      </c>
      <c r="AF41" s="20">
        <v>24871</v>
      </c>
      <c r="AG41" s="24">
        <v>173320</v>
      </c>
      <c r="AH41" s="24">
        <v>128471</v>
      </c>
      <c r="AI41" s="24">
        <v>44849</v>
      </c>
      <c r="AJ41" s="28">
        <v>65569</v>
      </c>
      <c r="AK41" s="28">
        <v>44324</v>
      </c>
      <c r="AL41" s="28">
        <v>21245</v>
      </c>
      <c r="AM41" s="32">
        <v>24835</v>
      </c>
      <c r="AN41" s="32">
        <v>14981</v>
      </c>
      <c r="AO41" s="32">
        <v>9854</v>
      </c>
      <c r="AP41" s="36">
        <v>23745</v>
      </c>
      <c r="AQ41" s="36">
        <v>8891</v>
      </c>
      <c r="AR41" s="36">
        <v>14854</v>
      </c>
      <c r="AS41" s="54"/>
    </row>
    <row r="43" spans="1:45" x14ac:dyDescent="0.25">
      <c r="E43" t="s">
        <v>15</v>
      </c>
      <c r="AK43" t="s">
        <v>15</v>
      </c>
    </row>
  </sheetData>
  <mergeCells count="25">
    <mergeCell ref="D2:G2"/>
    <mergeCell ref="I2:AB2"/>
    <mergeCell ref="AD2:AR3"/>
    <mergeCell ref="AP4:AR4"/>
    <mergeCell ref="Q4:T4"/>
    <mergeCell ref="Y4:AB4"/>
    <mergeCell ref="U4:X4"/>
    <mergeCell ref="I4:L4"/>
    <mergeCell ref="D3:G4"/>
    <mergeCell ref="M4:P4"/>
    <mergeCell ref="AD4:AF4"/>
    <mergeCell ref="AG4:AI4"/>
    <mergeCell ref="AJ4:AL4"/>
    <mergeCell ref="AM4:AO4"/>
    <mergeCell ref="I3:L3"/>
    <mergeCell ref="M3:P3"/>
    <mergeCell ref="H3:H5"/>
    <mergeCell ref="AC3:AC5"/>
    <mergeCell ref="AS4:AS5"/>
    <mergeCell ref="A3:A5"/>
    <mergeCell ref="C3:C5"/>
    <mergeCell ref="B3:B5"/>
    <mergeCell ref="Q3:T3"/>
    <mergeCell ref="U3:X3"/>
    <mergeCell ref="Y3:AB3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="70" zoomScaleNormal="70" workbookViewId="0">
      <selection activeCell="J18" sqref="J18"/>
    </sheetView>
  </sheetViews>
  <sheetFormatPr defaultRowHeight="15" x14ac:dyDescent="0.25"/>
  <cols>
    <col min="2" max="2" width="12.140625" hidden="1" customWidth="1"/>
    <col min="3" max="3" width="17" bestFit="1" customWidth="1"/>
    <col min="4" max="6" width="11.5703125" style="63" bestFit="1" customWidth="1"/>
    <col min="7" max="7" width="20.7109375" style="63" customWidth="1"/>
    <col min="8" max="9" width="11.5703125" style="63" customWidth="1"/>
  </cols>
  <sheetData>
    <row r="1" spans="1:10" ht="26.25" x14ac:dyDescent="0.4">
      <c r="A1" s="17" t="s">
        <v>67</v>
      </c>
      <c r="B1" s="17"/>
      <c r="C1" s="1"/>
    </row>
    <row r="2" spans="1:10" ht="26.25" x14ac:dyDescent="0.4">
      <c r="A2" s="17"/>
      <c r="B2" s="17"/>
      <c r="C2" s="1"/>
    </row>
    <row r="3" spans="1:10" ht="38.25" customHeight="1" x14ac:dyDescent="0.25">
      <c r="A3" s="59"/>
      <c r="B3" s="59" t="s">
        <v>2</v>
      </c>
      <c r="C3" s="59" t="s">
        <v>3</v>
      </c>
      <c r="J3" s="40"/>
    </row>
    <row r="4" spans="1:10" ht="15" customHeight="1" x14ac:dyDescent="0.25">
      <c r="A4" s="55"/>
      <c r="B4" s="55" t="s">
        <v>2</v>
      </c>
      <c r="C4" s="55" t="s">
        <v>3</v>
      </c>
      <c r="D4" s="121" t="s">
        <v>97</v>
      </c>
      <c r="E4" s="121" t="s">
        <v>98</v>
      </c>
      <c r="F4" s="121" t="s">
        <v>99</v>
      </c>
      <c r="G4" s="121" t="s">
        <v>110</v>
      </c>
      <c r="H4" s="76"/>
      <c r="I4" s="76"/>
      <c r="J4" s="40" t="s">
        <v>70</v>
      </c>
    </row>
    <row r="5" spans="1:10" ht="15" customHeight="1" x14ac:dyDescent="0.25">
      <c r="A5" s="57"/>
      <c r="B5" s="57"/>
      <c r="C5" s="57"/>
      <c r="D5" s="121"/>
      <c r="E5" s="121"/>
      <c r="F5" s="121"/>
      <c r="G5" s="121"/>
      <c r="H5" s="76"/>
      <c r="I5" s="76"/>
      <c r="J5" t="s">
        <v>72</v>
      </c>
    </row>
    <row r="6" spans="1:10" x14ac:dyDescent="0.25">
      <c r="A6" s="10">
        <v>1</v>
      </c>
      <c r="B6" s="10" t="s">
        <v>21</v>
      </c>
      <c r="C6" s="9" t="s">
        <v>22</v>
      </c>
      <c r="D6" s="72" t="str">
        <f>'K-Means Processing Step 6'!P6</f>
        <v/>
      </c>
      <c r="E6" s="72" t="str">
        <f>'K-Means Processing Step 6'!Q6</f>
        <v>ok</v>
      </c>
      <c r="F6" s="72" t="str">
        <f>'K-Means Processing Step 6'!R6</f>
        <v/>
      </c>
      <c r="G6" s="72" t="str">
        <f>IF(D6="ok","Ya","Tidak")</f>
        <v>Tidak</v>
      </c>
      <c r="H6" s="77"/>
      <c r="I6" s="77"/>
      <c r="J6" t="s">
        <v>77</v>
      </c>
    </row>
    <row r="7" spans="1:10" x14ac:dyDescent="0.25">
      <c r="A7" s="10">
        <v>2</v>
      </c>
      <c r="B7" s="10" t="s">
        <v>21</v>
      </c>
      <c r="C7" s="9" t="s">
        <v>23</v>
      </c>
      <c r="D7" s="72" t="str">
        <f>'K-Means Processing Step 6'!P7</f>
        <v/>
      </c>
      <c r="E7" s="72" t="str">
        <f>'K-Means Processing Step 6'!Q7</f>
        <v/>
      </c>
      <c r="F7" s="72" t="str">
        <f>'K-Means Processing Step 6'!R7</f>
        <v>ok</v>
      </c>
      <c r="G7" s="72" t="str">
        <f t="shared" ref="G7:G40" si="0">IF(D7="ok","Ya","Tidak")</f>
        <v>Tidak</v>
      </c>
      <c r="H7" s="77"/>
      <c r="I7" s="77"/>
      <c r="J7" t="s">
        <v>82</v>
      </c>
    </row>
    <row r="8" spans="1:10" x14ac:dyDescent="0.25">
      <c r="A8" s="10">
        <v>3</v>
      </c>
      <c r="B8" s="10" t="s">
        <v>21</v>
      </c>
      <c r="C8" s="9" t="s">
        <v>24</v>
      </c>
      <c r="D8" s="72" t="str">
        <f>'K-Means Processing Step 6'!P8</f>
        <v>ok</v>
      </c>
      <c r="E8" s="72" t="str">
        <f>'K-Means Processing Step 6'!Q8</f>
        <v/>
      </c>
      <c r="F8" s="72" t="str">
        <f>'K-Means Processing Step 6'!R8</f>
        <v/>
      </c>
      <c r="G8" s="72" t="str">
        <f t="shared" si="0"/>
        <v>Ya</v>
      </c>
      <c r="H8" s="77"/>
      <c r="I8" s="77"/>
      <c r="J8" t="s">
        <v>73</v>
      </c>
    </row>
    <row r="9" spans="1:10" x14ac:dyDescent="0.25">
      <c r="A9" s="10">
        <v>4</v>
      </c>
      <c r="B9" s="10" t="s">
        <v>21</v>
      </c>
      <c r="C9" s="9" t="s">
        <v>25</v>
      </c>
      <c r="D9" s="72" t="str">
        <f>'K-Means Processing Step 6'!P9</f>
        <v/>
      </c>
      <c r="E9" s="72" t="str">
        <f>'K-Means Processing Step 6'!Q9</f>
        <v>ok</v>
      </c>
      <c r="F9" s="72" t="str">
        <f>'K-Means Processing Step 6'!R9</f>
        <v/>
      </c>
      <c r="G9" s="72" t="str">
        <f t="shared" si="0"/>
        <v>Tidak</v>
      </c>
      <c r="H9" s="77"/>
      <c r="I9" s="77"/>
      <c r="J9" t="s">
        <v>74</v>
      </c>
    </row>
    <row r="10" spans="1:10" x14ac:dyDescent="0.25">
      <c r="A10" s="10">
        <v>5</v>
      </c>
      <c r="B10" s="10" t="s">
        <v>21</v>
      </c>
      <c r="C10" s="9" t="s">
        <v>26</v>
      </c>
      <c r="D10" s="72" t="str">
        <f>'K-Means Processing Step 6'!P10</f>
        <v/>
      </c>
      <c r="E10" s="72" t="str">
        <f>'K-Means Processing Step 6'!Q10</f>
        <v>ok</v>
      </c>
      <c r="F10" s="72" t="str">
        <f>'K-Means Processing Step 6'!R10</f>
        <v/>
      </c>
      <c r="G10" s="72" t="str">
        <f t="shared" si="0"/>
        <v>Tidak</v>
      </c>
      <c r="H10" s="77"/>
      <c r="I10" s="77"/>
      <c r="J10" t="s">
        <v>75</v>
      </c>
    </row>
    <row r="11" spans="1:10" x14ac:dyDescent="0.25">
      <c r="A11" s="10">
        <v>6</v>
      </c>
      <c r="B11" s="10" t="s">
        <v>21</v>
      </c>
      <c r="C11" s="9" t="s">
        <v>27</v>
      </c>
      <c r="D11" s="72" t="str">
        <f>'K-Means Processing Step 6'!P11</f>
        <v/>
      </c>
      <c r="E11" s="72" t="str">
        <f>'K-Means Processing Step 6'!Q11</f>
        <v/>
      </c>
      <c r="F11" s="72" t="str">
        <f>'K-Means Processing Step 6'!R11</f>
        <v>ok</v>
      </c>
      <c r="G11" s="72" t="str">
        <f t="shared" si="0"/>
        <v>Tidak</v>
      </c>
      <c r="H11" s="77"/>
      <c r="I11" s="77"/>
      <c r="J11" t="s">
        <v>76</v>
      </c>
    </row>
    <row r="12" spans="1:10" x14ac:dyDescent="0.25">
      <c r="A12" s="10">
        <v>7</v>
      </c>
      <c r="B12" s="10" t="s">
        <v>21</v>
      </c>
      <c r="C12" s="9" t="s">
        <v>28</v>
      </c>
      <c r="D12" s="72" t="str">
        <f>'K-Means Processing Step 6'!P12</f>
        <v/>
      </c>
      <c r="E12" s="72" t="str">
        <f>'K-Means Processing Step 6'!Q12</f>
        <v/>
      </c>
      <c r="F12" s="72" t="str">
        <f>'K-Means Processing Step 6'!R12</f>
        <v>ok</v>
      </c>
      <c r="G12" s="72" t="str">
        <f t="shared" si="0"/>
        <v>Tidak</v>
      </c>
      <c r="H12" s="77"/>
      <c r="I12" s="77"/>
      <c r="J12" t="s">
        <v>81</v>
      </c>
    </row>
    <row r="13" spans="1:10" x14ac:dyDescent="0.25">
      <c r="A13" s="10">
        <v>8</v>
      </c>
      <c r="B13" s="10" t="s">
        <v>21</v>
      </c>
      <c r="C13" s="9" t="s">
        <v>29</v>
      </c>
      <c r="D13" s="72" t="str">
        <f>'K-Means Processing Step 6'!P13</f>
        <v/>
      </c>
      <c r="E13" s="72" t="str">
        <f>'K-Means Processing Step 6'!Q13</f>
        <v>ok</v>
      </c>
      <c r="F13" s="72" t="str">
        <f>'K-Means Processing Step 6'!R13</f>
        <v/>
      </c>
      <c r="G13" s="72" t="str">
        <f t="shared" si="0"/>
        <v>Tidak</v>
      </c>
      <c r="H13" s="77"/>
      <c r="I13" s="77"/>
      <c r="J13" t="s">
        <v>85</v>
      </c>
    </row>
    <row r="14" spans="1:10" x14ac:dyDescent="0.25">
      <c r="A14" s="10">
        <v>9</v>
      </c>
      <c r="B14" s="10" t="s">
        <v>21</v>
      </c>
      <c r="C14" s="9" t="s">
        <v>30</v>
      </c>
      <c r="D14" s="72" t="str">
        <f>'K-Means Processing Step 6'!P14</f>
        <v/>
      </c>
      <c r="E14" s="72" t="str">
        <f>'K-Means Processing Step 6'!Q14</f>
        <v/>
      </c>
      <c r="F14" s="72" t="str">
        <f>'K-Means Processing Step 6'!R14</f>
        <v>ok</v>
      </c>
      <c r="G14" s="72" t="str">
        <f t="shared" si="0"/>
        <v>Tidak</v>
      </c>
      <c r="H14" s="77"/>
      <c r="I14" s="77"/>
    </row>
    <row r="15" spans="1:10" x14ac:dyDescent="0.25">
      <c r="A15" s="10">
        <v>10</v>
      </c>
      <c r="B15" s="10" t="s">
        <v>21</v>
      </c>
      <c r="C15" s="9" t="s">
        <v>31</v>
      </c>
      <c r="D15" s="72" t="str">
        <f>'K-Means Processing Step 6'!P15</f>
        <v/>
      </c>
      <c r="E15" s="72" t="str">
        <f>'K-Means Processing Step 6'!Q15</f>
        <v>ok</v>
      </c>
      <c r="F15" s="72" t="str">
        <f>'K-Means Processing Step 6'!R15</f>
        <v/>
      </c>
      <c r="G15" s="72" t="str">
        <f t="shared" si="0"/>
        <v>Tidak</v>
      </c>
      <c r="H15" s="77"/>
      <c r="I15" s="77"/>
    </row>
    <row r="16" spans="1:10" x14ac:dyDescent="0.25">
      <c r="A16" s="10">
        <v>11</v>
      </c>
      <c r="B16" s="10" t="s">
        <v>21</v>
      </c>
      <c r="C16" s="9" t="s">
        <v>32</v>
      </c>
      <c r="D16" s="72" t="str">
        <f>'K-Means Processing Step 6'!P16</f>
        <v/>
      </c>
      <c r="E16" s="72" t="str">
        <f>'K-Means Processing Step 6'!Q16</f>
        <v>ok</v>
      </c>
      <c r="F16" s="72" t="str">
        <f>'K-Means Processing Step 6'!R16</f>
        <v/>
      </c>
      <c r="G16" s="72" t="str">
        <f t="shared" si="0"/>
        <v>Tidak</v>
      </c>
      <c r="H16" s="77"/>
      <c r="I16" s="77"/>
    </row>
    <row r="17" spans="1:9" x14ac:dyDescent="0.25">
      <c r="A17" s="10">
        <v>12</v>
      </c>
      <c r="B17" s="10" t="s">
        <v>21</v>
      </c>
      <c r="C17" s="9" t="s">
        <v>33</v>
      </c>
      <c r="D17" s="72" t="str">
        <f>'K-Means Processing Step 6'!P17</f>
        <v/>
      </c>
      <c r="E17" s="72" t="str">
        <f>'K-Means Processing Step 6'!Q17</f>
        <v/>
      </c>
      <c r="F17" s="72" t="str">
        <f>'K-Means Processing Step 6'!R17</f>
        <v>ok</v>
      </c>
      <c r="G17" s="72" t="str">
        <f t="shared" si="0"/>
        <v>Tidak</v>
      </c>
      <c r="H17" s="77"/>
      <c r="I17" s="77"/>
    </row>
    <row r="18" spans="1:9" x14ac:dyDescent="0.25">
      <c r="A18" s="10">
        <v>13</v>
      </c>
      <c r="B18" s="10" t="s">
        <v>21</v>
      </c>
      <c r="C18" s="9" t="s">
        <v>34</v>
      </c>
      <c r="D18" s="72" t="str">
        <f>'K-Means Processing Step 6'!P18</f>
        <v/>
      </c>
      <c r="E18" s="72" t="str">
        <f>'K-Means Processing Step 6'!Q18</f>
        <v>ok</v>
      </c>
      <c r="F18" s="72" t="str">
        <f>'K-Means Processing Step 6'!R18</f>
        <v/>
      </c>
      <c r="G18" s="72" t="str">
        <f t="shared" si="0"/>
        <v>Tidak</v>
      </c>
      <c r="H18" s="77"/>
      <c r="I18" s="77"/>
    </row>
    <row r="19" spans="1:9" x14ac:dyDescent="0.25">
      <c r="A19" s="10">
        <v>14</v>
      </c>
      <c r="B19" s="10" t="s">
        <v>21</v>
      </c>
      <c r="C19" s="9" t="s">
        <v>35</v>
      </c>
      <c r="D19" s="72" t="str">
        <f>'K-Means Processing Step 6'!P19</f>
        <v/>
      </c>
      <c r="E19" s="72" t="str">
        <f>'K-Means Processing Step 6'!Q19</f>
        <v>ok</v>
      </c>
      <c r="F19" s="72" t="str">
        <f>'K-Means Processing Step 6'!R19</f>
        <v/>
      </c>
      <c r="G19" s="72" t="str">
        <f t="shared" si="0"/>
        <v>Tidak</v>
      </c>
      <c r="H19" s="77"/>
      <c r="I19" s="77"/>
    </row>
    <row r="20" spans="1:9" x14ac:dyDescent="0.25">
      <c r="A20" s="10">
        <v>15</v>
      </c>
      <c r="B20" s="10" t="s">
        <v>21</v>
      </c>
      <c r="C20" s="9" t="s">
        <v>36</v>
      </c>
      <c r="D20" s="72" t="str">
        <f>'K-Means Processing Step 6'!P20</f>
        <v/>
      </c>
      <c r="E20" s="72" t="str">
        <f>'K-Means Processing Step 6'!Q20</f>
        <v>ok</v>
      </c>
      <c r="F20" s="72" t="str">
        <f>'K-Means Processing Step 6'!R20</f>
        <v/>
      </c>
      <c r="G20" s="72" t="str">
        <f t="shared" si="0"/>
        <v>Tidak</v>
      </c>
      <c r="H20" s="77"/>
      <c r="I20" s="77"/>
    </row>
    <row r="21" spans="1:9" x14ac:dyDescent="0.25">
      <c r="A21" s="10">
        <v>16</v>
      </c>
      <c r="B21" s="10" t="s">
        <v>21</v>
      </c>
      <c r="C21" s="9" t="s">
        <v>37</v>
      </c>
      <c r="D21" s="72" t="str">
        <f>'K-Means Processing Step 6'!P21</f>
        <v/>
      </c>
      <c r="E21" s="72" t="str">
        <f>'K-Means Processing Step 6'!Q21</f>
        <v>ok</v>
      </c>
      <c r="F21" s="72" t="str">
        <f>'K-Means Processing Step 6'!R21</f>
        <v/>
      </c>
      <c r="G21" s="72" t="str">
        <f t="shared" si="0"/>
        <v>Tidak</v>
      </c>
      <c r="H21" s="77"/>
      <c r="I21" s="77"/>
    </row>
    <row r="22" spans="1:9" x14ac:dyDescent="0.25">
      <c r="A22" s="10">
        <v>17</v>
      </c>
      <c r="B22" s="10" t="s">
        <v>21</v>
      </c>
      <c r="C22" s="9" t="s">
        <v>38</v>
      </c>
      <c r="D22" s="72" t="str">
        <f>'K-Means Processing Step 6'!P22</f>
        <v/>
      </c>
      <c r="E22" s="72" t="str">
        <f>'K-Means Processing Step 6'!Q22</f>
        <v>ok</v>
      </c>
      <c r="F22" s="72" t="str">
        <f>'K-Means Processing Step 6'!R22</f>
        <v/>
      </c>
      <c r="G22" s="72" t="str">
        <f t="shared" si="0"/>
        <v>Tidak</v>
      </c>
      <c r="H22" s="77"/>
      <c r="I22" s="77"/>
    </row>
    <row r="23" spans="1:9" x14ac:dyDescent="0.25">
      <c r="A23" s="10">
        <v>18</v>
      </c>
      <c r="B23" s="10" t="s">
        <v>21</v>
      </c>
      <c r="C23" s="9" t="s">
        <v>39</v>
      </c>
      <c r="D23" s="72" t="str">
        <f>'K-Means Processing Step 6'!P23</f>
        <v/>
      </c>
      <c r="E23" s="72" t="str">
        <f>'K-Means Processing Step 6'!Q23</f>
        <v>ok</v>
      </c>
      <c r="F23" s="72" t="str">
        <f>'K-Means Processing Step 6'!R23</f>
        <v/>
      </c>
      <c r="G23" s="72" t="str">
        <f t="shared" si="0"/>
        <v>Tidak</v>
      </c>
      <c r="H23" s="77"/>
      <c r="I23" s="77"/>
    </row>
    <row r="24" spans="1:9" x14ac:dyDescent="0.25">
      <c r="A24" s="10">
        <v>19</v>
      </c>
      <c r="B24" s="10" t="s">
        <v>21</v>
      </c>
      <c r="C24" s="9" t="s">
        <v>40</v>
      </c>
      <c r="D24" s="72" t="str">
        <f>'K-Means Processing Step 6'!P24</f>
        <v/>
      </c>
      <c r="E24" s="72" t="str">
        <f>'K-Means Processing Step 6'!Q24</f>
        <v/>
      </c>
      <c r="F24" s="72" t="str">
        <f>'K-Means Processing Step 6'!R24</f>
        <v>ok</v>
      </c>
      <c r="G24" s="72" t="str">
        <f t="shared" si="0"/>
        <v>Tidak</v>
      </c>
      <c r="H24" s="77"/>
      <c r="I24" s="77"/>
    </row>
    <row r="25" spans="1:9" x14ac:dyDescent="0.25">
      <c r="A25" s="10">
        <v>20</v>
      </c>
      <c r="B25" s="10" t="s">
        <v>21</v>
      </c>
      <c r="C25" s="9" t="s">
        <v>41</v>
      </c>
      <c r="D25" s="72" t="str">
        <f>'K-Means Processing Step 6'!P25</f>
        <v/>
      </c>
      <c r="E25" s="72" t="str">
        <f>'K-Means Processing Step 6'!Q25</f>
        <v>ok</v>
      </c>
      <c r="F25" s="72" t="str">
        <f>'K-Means Processing Step 6'!R25</f>
        <v/>
      </c>
      <c r="G25" s="72" t="str">
        <f t="shared" si="0"/>
        <v>Tidak</v>
      </c>
      <c r="H25" s="77"/>
      <c r="I25" s="77"/>
    </row>
    <row r="26" spans="1:9" x14ac:dyDescent="0.25">
      <c r="A26" s="10">
        <v>21</v>
      </c>
      <c r="B26" s="10" t="s">
        <v>21</v>
      </c>
      <c r="C26" s="9" t="s">
        <v>42</v>
      </c>
      <c r="D26" s="72" t="str">
        <f>'K-Means Processing Step 6'!P26</f>
        <v>ok</v>
      </c>
      <c r="E26" s="72" t="str">
        <f>'K-Means Processing Step 6'!Q26</f>
        <v/>
      </c>
      <c r="F26" s="72" t="str">
        <f>'K-Means Processing Step 6'!R26</f>
        <v/>
      </c>
      <c r="G26" s="72" t="str">
        <f t="shared" si="0"/>
        <v>Ya</v>
      </c>
      <c r="H26" s="77"/>
      <c r="I26" s="77"/>
    </row>
    <row r="27" spans="1:9" x14ac:dyDescent="0.25">
      <c r="A27" s="10">
        <v>22</v>
      </c>
      <c r="B27" s="10" t="s">
        <v>21</v>
      </c>
      <c r="C27" s="9" t="s">
        <v>43</v>
      </c>
      <c r="D27" s="72" t="str">
        <f>'K-Means Processing Step 6'!P27</f>
        <v>ok</v>
      </c>
      <c r="E27" s="72" t="str">
        <f>'K-Means Processing Step 6'!Q27</f>
        <v/>
      </c>
      <c r="F27" s="72" t="str">
        <f>'K-Means Processing Step 6'!R27</f>
        <v/>
      </c>
      <c r="G27" s="72" t="str">
        <f t="shared" si="0"/>
        <v>Ya</v>
      </c>
      <c r="H27" s="77"/>
      <c r="I27" s="77"/>
    </row>
    <row r="28" spans="1:9" x14ac:dyDescent="0.25">
      <c r="A28" s="10">
        <v>23</v>
      </c>
      <c r="B28" s="10" t="s">
        <v>21</v>
      </c>
      <c r="C28" s="9" t="s">
        <v>44</v>
      </c>
      <c r="D28" s="72" t="str">
        <f>'K-Means Processing Step 6'!P28</f>
        <v/>
      </c>
      <c r="E28" s="72" t="str">
        <f>'K-Means Processing Step 6'!Q28</f>
        <v>ok</v>
      </c>
      <c r="F28" s="72" t="str">
        <f>'K-Means Processing Step 6'!R28</f>
        <v/>
      </c>
      <c r="G28" s="72" t="str">
        <f t="shared" si="0"/>
        <v>Tidak</v>
      </c>
      <c r="H28" s="77"/>
      <c r="I28" s="77"/>
    </row>
    <row r="29" spans="1:9" x14ac:dyDescent="0.25">
      <c r="A29" s="10">
        <v>24</v>
      </c>
      <c r="B29" s="10" t="s">
        <v>21</v>
      </c>
      <c r="C29" s="9" t="s">
        <v>45</v>
      </c>
      <c r="D29" s="72" t="str">
        <f>'K-Means Processing Step 6'!P29</f>
        <v/>
      </c>
      <c r="E29" s="72" t="str">
        <f>'K-Means Processing Step 6'!Q29</f>
        <v>ok</v>
      </c>
      <c r="F29" s="72" t="str">
        <f>'K-Means Processing Step 6'!R29</f>
        <v/>
      </c>
      <c r="G29" s="72" t="str">
        <f t="shared" si="0"/>
        <v>Tidak</v>
      </c>
      <c r="H29" s="77"/>
      <c r="I29" s="77"/>
    </row>
    <row r="30" spans="1:9" x14ac:dyDescent="0.25">
      <c r="A30" s="10">
        <v>25</v>
      </c>
      <c r="B30" s="10" t="s">
        <v>21</v>
      </c>
      <c r="C30" s="9" t="s">
        <v>46</v>
      </c>
      <c r="D30" s="72" t="str">
        <f>'K-Means Processing Step 6'!P30</f>
        <v/>
      </c>
      <c r="E30" s="72" t="str">
        <f>'K-Means Processing Step 6'!Q30</f>
        <v>ok</v>
      </c>
      <c r="F30" s="72" t="str">
        <f>'K-Means Processing Step 6'!R30</f>
        <v/>
      </c>
      <c r="G30" s="72" t="str">
        <f t="shared" si="0"/>
        <v>Tidak</v>
      </c>
      <c r="H30" s="77"/>
      <c r="I30" s="77"/>
    </row>
    <row r="31" spans="1:9" x14ac:dyDescent="0.25">
      <c r="A31" s="10">
        <v>26</v>
      </c>
      <c r="B31" s="10" t="s">
        <v>21</v>
      </c>
      <c r="C31" s="9" t="s">
        <v>47</v>
      </c>
      <c r="D31" s="72" t="str">
        <f>'K-Means Processing Step 6'!P31</f>
        <v/>
      </c>
      <c r="E31" s="72" t="str">
        <f>'K-Means Processing Step 6'!Q31</f>
        <v/>
      </c>
      <c r="F31" s="72" t="str">
        <f>'K-Means Processing Step 6'!R31</f>
        <v>ok</v>
      </c>
      <c r="G31" s="72" t="str">
        <f t="shared" si="0"/>
        <v>Tidak</v>
      </c>
      <c r="H31" s="77"/>
      <c r="I31" s="77"/>
    </row>
    <row r="32" spans="1:9" x14ac:dyDescent="0.25">
      <c r="A32" s="10">
        <v>27</v>
      </c>
      <c r="B32" s="10" t="s">
        <v>21</v>
      </c>
      <c r="C32" s="9" t="s">
        <v>48</v>
      </c>
      <c r="D32" s="72" t="str">
        <f>'K-Means Processing Step 6'!P32</f>
        <v>ok</v>
      </c>
      <c r="E32" s="72" t="str">
        <f>'K-Means Processing Step 6'!Q32</f>
        <v/>
      </c>
      <c r="F32" s="72" t="str">
        <f>'K-Means Processing Step 6'!R32</f>
        <v/>
      </c>
      <c r="G32" s="72" t="str">
        <f t="shared" si="0"/>
        <v>Ya</v>
      </c>
      <c r="H32" s="77"/>
      <c r="I32" s="77"/>
    </row>
    <row r="33" spans="1:9" x14ac:dyDescent="0.25">
      <c r="A33" s="10">
        <v>28</v>
      </c>
      <c r="B33" s="10" t="s">
        <v>21</v>
      </c>
      <c r="C33" s="9" t="s">
        <v>49</v>
      </c>
      <c r="D33" s="72" t="str">
        <f>'K-Means Processing Step 6'!P33</f>
        <v/>
      </c>
      <c r="E33" s="72" t="str">
        <f>'K-Means Processing Step 6'!Q33</f>
        <v>ok</v>
      </c>
      <c r="F33" s="72" t="str">
        <f>'K-Means Processing Step 6'!R33</f>
        <v/>
      </c>
      <c r="G33" s="72" t="str">
        <f t="shared" si="0"/>
        <v>Tidak</v>
      </c>
      <c r="H33" s="77"/>
      <c r="I33" s="77"/>
    </row>
    <row r="34" spans="1:9" x14ac:dyDescent="0.25">
      <c r="A34" s="10">
        <v>29</v>
      </c>
      <c r="B34" s="10" t="s">
        <v>21</v>
      </c>
      <c r="C34" s="9" t="s">
        <v>50</v>
      </c>
      <c r="D34" s="72" t="str">
        <f>'K-Means Processing Step 6'!P34</f>
        <v/>
      </c>
      <c r="E34" s="72" t="str">
        <f>'K-Means Processing Step 6'!Q34</f>
        <v>ok</v>
      </c>
      <c r="F34" s="72" t="str">
        <f>'K-Means Processing Step 6'!R34</f>
        <v/>
      </c>
      <c r="G34" s="72" t="str">
        <f t="shared" si="0"/>
        <v>Tidak</v>
      </c>
      <c r="H34" s="77"/>
      <c r="I34" s="77"/>
    </row>
    <row r="35" spans="1:9" x14ac:dyDescent="0.25">
      <c r="A35" s="10">
        <v>30</v>
      </c>
      <c r="B35" s="10" t="s">
        <v>21</v>
      </c>
      <c r="C35" s="9" t="s">
        <v>51</v>
      </c>
      <c r="D35" s="72" t="str">
        <f>'K-Means Processing Step 6'!P35</f>
        <v>ok</v>
      </c>
      <c r="E35" s="72" t="str">
        <f>'K-Means Processing Step 6'!Q35</f>
        <v/>
      </c>
      <c r="F35" s="72" t="str">
        <f>'K-Means Processing Step 6'!R35</f>
        <v/>
      </c>
      <c r="G35" s="72" t="str">
        <f t="shared" si="0"/>
        <v>Ya</v>
      </c>
      <c r="H35" s="77"/>
      <c r="I35" s="77"/>
    </row>
    <row r="36" spans="1:9" x14ac:dyDescent="0.25">
      <c r="A36" s="10">
        <v>31</v>
      </c>
      <c r="B36" s="10" t="s">
        <v>21</v>
      </c>
      <c r="C36" s="9" t="s">
        <v>52</v>
      </c>
      <c r="D36" s="72" t="str">
        <f>'K-Means Processing Step 6'!P36</f>
        <v>ok</v>
      </c>
      <c r="E36" s="72" t="str">
        <f>'K-Means Processing Step 6'!Q36</f>
        <v/>
      </c>
      <c r="F36" s="72" t="str">
        <f>'K-Means Processing Step 6'!R36</f>
        <v/>
      </c>
      <c r="G36" s="72" t="str">
        <f t="shared" si="0"/>
        <v>Ya</v>
      </c>
      <c r="H36" s="77"/>
      <c r="I36" s="77"/>
    </row>
    <row r="37" spans="1:9" x14ac:dyDescent="0.25">
      <c r="A37" s="10">
        <v>32</v>
      </c>
      <c r="B37" s="10" t="s">
        <v>21</v>
      </c>
      <c r="C37" s="9" t="s">
        <v>53</v>
      </c>
      <c r="D37" s="72" t="str">
        <f>'K-Means Processing Step 6'!P37</f>
        <v>ok</v>
      </c>
      <c r="E37" s="72" t="str">
        <f>'K-Means Processing Step 6'!Q37</f>
        <v/>
      </c>
      <c r="F37" s="72" t="str">
        <f>'K-Means Processing Step 6'!R37</f>
        <v/>
      </c>
      <c r="G37" s="72" t="str">
        <f t="shared" si="0"/>
        <v>Ya</v>
      </c>
      <c r="H37" s="77"/>
      <c r="I37" s="77"/>
    </row>
    <row r="38" spans="1:9" x14ac:dyDescent="0.25">
      <c r="A38" s="10">
        <v>33</v>
      </c>
      <c r="B38" s="10" t="s">
        <v>21</v>
      </c>
      <c r="C38" s="9" t="s">
        <v>54</v>
      </c>
      <c r="D38" s="72" t="str">
        <f>'K-Means Processing Step 6'!P38</f>
        <v/>
      </c>
      <c r="E38" s="72" t="str">
        <f>'K-Means Processing Step 6'!Q38</f>
        <v/>
      </c>
      <c r="F38" s="72" t="str">
        <f>'K-Means Processing Step 6'!R38</f>
        <v>ok</v>
      </c>
      <c r="G38" s="72" t="str">
        <f t="shared" si="0"/>
        <v>Tidak</v>
      </c>
      <c r="H38" s="77"/>
      <c r="I38" s="77"/>
    </row>
    <row r="39" spans="1:9" x14ac:dyDescent="0.25">
      <c r="A39" s="10">
        <v>34</v>
      </c>
      <c r="B39" s="10" t="s">
        <v>21</v>
      </c>
      <c r="C39" s="9" t="s">
        <v>55</v>
      </c>
      <c r="D39" s="72" t="str">
        <f>'K-Means Processing Step 6'!P39</f>
        <v>ok</v>
      </c>
      <c r="E39" s="72" t="str">
        <f>'K-Means Processing Step 6'!Q39</f>
        <v/>
      </c>
      <c r="F39" s="72" t="str">
        <f>'K-Means Processing Step 6'!R39</f>
        <v/>
      </c>
      <c r="G39" s="72" t="str">
        <f t="shared" si="0"/>
        <v>Ya</v>
      </c>
      <c r="H39" s="77"/>
      <c r="I39" s="77"/>
    </row>
    <row r="40" spans="1:9" x14ac:dyDescent="0.25">
      <c r="A40" s="10">
        <v>35</v>
      </c>
      <c r="B40" s="10" t="s">
        <v>21</v>
      </c>
      <c r="C40" s="9" t="s">
        <v>56</v>
      </c>
      <c r="D40" s="72" t="str">
        <f>'K-Means Processing Step 6'!P40</f>
        <v>ok</v>
      </c>
      <c r="E40" s="72" t="str">
        <f>'K-Means Processing Step 6'!Q40</f>
        <v/>
      </c>
      <c r="F40" s="72" t="str">
        <f>'K-Means Processing Step 6'!R40</f>
        <v/>
      </c>
      <c r="G40" s="72" t="str">
        <f t="shared" si="0"/>
        <v>Ya</v>
      </c>
      <c r="H40" s="77"/>
      <c r="I40" s="77"/>
    </row>
    <row r="41" spans="1:9" x14ac:dyDescent="0.25">
      <c r="A41" s="4"/>
      <c r="B41" s="4"/>
      <c r="C41" s="70" t="s">
        <v>15</v>
      </c>
      <c r="D41" s="63">
        <f>COUNTIF(D6:D40,"ok")</f>
        <v>9</v>
      </c>
      <c r="E41" s="63">
        <f t="shared" ref="E41:F41" si="1">COUNTIF(E6:E40,"ok")</f>
        <v>18</v>
      </c>
      <c r="F41" s="63">
        <f t="shared" si="1"/>
        <v>8</v>
      </c>
    </row>
    <row r="42" spans="1:9" x14ac:dyDescent="0.25">
      <c r="C42" s="61" t="s">
        <v>100</v>
      </c>
    </row>
    <row r="43" spans="1:9" x14ac:dyDescent="0.25">
      <c r="C43" s="61" t="s">
        <v>101</v>
      </c>
    </row>
    <row r="44" spans="1:9" x14ac:dyDescent="0.25">
      <c r="C44" s="61" t="s">
        <v>102</v>
      </c>
    </row>
  </sheetData>
  <mergeCells count="4">
    <mergeCell ref="G4:G5"/>
    <mergeCell ref="D4:D5"/>
    <mergeCell ref="E4:E5"/>
    <mergeCell ref="F4:F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41"/>
  <sheetViews>
    <sheetView zoomScale="80" zoomScaleNormal="80" workbookViewId="0">
      <selection activeCell="I11" sqref="I11"/>
    </sheetView>
  </sheetViews>
  <sheetFormatPr defaultRowHeight="15" x14ac:dyDescent="0.25"/>
  <cols>
    <col min="2" max="2" width="12.140625" bestFit="1" customWidth="1"/>
    <col min="3" max="3" width="17" bestFit="1" customWidth="1"/>
    <col min="4" max="4" width="17.5703125" bestFit="1" customWidth="1"/>
    <col min="5" max="5" width="19.42578125" bestFit="1" customWidth="1"/>
    <col min="6" max="6" width="12.42578125" bestFit="1" customWidth="1"/>
    <col min="7" max="7" width="20.5703125" bestFit="1" customWidth="1"/>
  </cols>
  <sheetData>
    <row r="1" spans="1:9" ht="26.25" x14ac:dyDescent="0.4">
      <c r="A1" s="17" t="s">
        <v>67</v>
      </c>
      <c r="B1" s="17"/>
      <c r="C1" s="1"/>
    </row>
    <row r="2" spans="1:9" ht="26.25" x14ac:dyDescent="0.4">
      <c r="A2" s="17"/>
      <c r="B2" s="17"/>
      <c r="C2" s="1"/>
    </row>
    <row r="3" spans="1:9" x14ac:dyDescent="0.25">
      <c r="A3" s="86"/>
      <c r="B3" s="86" t="s">
        <v>2</v>
      </c>
      <c r="C3" s="86" t="s">
        <v>3</v>
      </c>
      <c r="D3" s="118" t="s">
        <v>64</v>
      </c>
      <c r="E3" s="117" t="s">
        <v>65</v>
      </c>
      <c r="F3" s="117" t="s">
        <v>66</v>
      </c>
      <c r="G3" s="129" t="s">
        <v>69</v>
      </c>
      <c r="I3" s="40" t="s">
        <v>78</v>
      </c>
    </row>
    <row r="4" spans="1:9" x14ac:dyDescent="0.25">
      <c r="A4" s="86"/>
      <c r="B4" s="86"/>
      <c r="C4" s="86"/>
      <c r="D4" s="118"/>
      <c r="E4" s="117"/>
      <c r="F4" s="117"/>
      <c r="G4" s="130"/>
      <c r="I4" t="s">
        <v>80</v>
      </c>
    </row>
    <row r="5" spans="1:9" x14ac:dyDescent="0.25">
      <c r="A5" s="86"/>
      <c r="B5" s="86"/>
      <c r="C5" s="86"/>
      <c r="D5" s="118"/>
      <c r="E5" s="117"/>
      <c r="F5" s="117"/>
      <c r="G5" s="131"/>
      <c r="I5" t="s">
        <v>83</v>
      </c>
    </row>
    <row r="6" spans="1:9" x14ac:dyDescent="0.25">
      <c r="A6" s="10">
        <v>41</v>
      </c>
      <c r="B6" s="10" t="s">
        <v>21</v>
      </c>
      <c r="C6" s="9" t="s">
        <v>22</v>
      </c>
      <c r="D6" s="37" t="s">
        <v>68</v>
      </c>
      <c r="E6" s="37" t="s">
        <v>68</v>
      </c>
      <c r="F6" s="37" t="s">
        <v>68</v>
      </c>
      <c r="G6" s="39" t="s">
        <v>86</v>
      </c>
      <c r="I6" t="s">
        <v>84</v>
      </c>
    </row>
    <row r="7" spans="1:9" x14ac:dyDescent="0.25">
      <c r="A7" s="10">
        <v>42</v>
      </c>
      <c r="B7" s="10" t="s">
        <v>21</v>
      </c>
      <c r="C7" s="9" t="s">
        <v>23</v>
      </c>
      <c r="D7" s="37" t="s">
        <v>68</v>
      </c>
      <c r="E7" s="37" t="s">
        <v>68</v>
      </c>
      <c r="F7" s="37" t="s">
        <v>68</v>
      </c>
      <c r="G7" s="37" t="s">
        <v>87</v>
      </c>
      <c r="I7" t="s">
        <v>89</v>
      </c>
    </row>
    <row r="8" spans="1:9" x14ac:dyDescent="0.25">
      <c r="A8" s="10">
        <v>43</v>
      </c>
      <c r="B8" s="10" t="s">
        <v>21</v>
      </c>
      <c r="C8" s="9" t="s">
        <v>24</v>
      </c>
      <c r="D8" s="37"/>
      <c r="E8" s="37"/>
      <c r="F8" s="37"/>
      <c r="G8" s="37" t="s">
        <v>88</v>
      </c>
      <c r="I8" t="s">
        <v>90</v>
      </c>
    </row>
    <row r="9" spans="1:9" x14ac:dyDescent="0.25">
      <c r="A9" s="10">
        <v>44</v>
      </c>
      <c r="B9" s="10" t="s">
        <v>21</v>
      </c>
      <c r="C9" s="9" t="s">
        <v>25</v>
      </c>
      <c r="D9" s="37"/>
      <c r="E9" s="37"/>
      <c r="F9" s="37"/>
      <c r="G9" s="37" t="s">
        <v>87</v>
      </c>
      <c r="I9" t="s">
        <v>91</v>
      </c>
    </row>
    <row r="10" spans="1:9" x14ac:dyDescent="0.25">
      <c r="A10" s="10">
        <v>45</v>
      </c>
      <c r="B10" s="10" t="s">
        <v>21</v>
      </c>
      <c r="C10" s="9" t="s">
        <v>26</v>
      </c>
      <c r="D10" s="37"/>
      <c r="E10" s="37"/>
      <c r="F10" s="37"/>
      <c r="G10" s="37"/>
      <c r="I10" t="s">
        <v>92</v>
      </c>
    </row>
    <row r="11" spans="1:9" x14ac:dyDescent="0.25">
      <c r="A11" s="10">
        <v>46</v>
      </c>
      <c r="B11" s="10" t="s">
        <v>21</v>
      </c>
      <c r="C11" s="9" t="s">
        <v>27</v>
      </c>
      <c r="D11" s="37"/>
      <c r="E11" s="37"/>
      <c r="F11" s="37"/>
      <c r="G11" s="37"/>
      <c r="I11" t="s">
        <v>93</v>
      </c>
    </row>
    <row r="12" spans="1:9" x14ac:dyDescent="0.25">
      <c r="A12" s="10">
        <v>47</v>
      </c>
      <c r="B12" s="10" t="s">
        <v>21</v>
      </c>
      <c r="C12" s="9" t="s">
        <v>28</v>
      </c>
      <c r="D12" s="37"/>
      <c r="E12" s="37"/>
      <c r="F12" s="37"/>
      <c r="G12" s="37"/>
    </row>
    <row r="13" spans="1:9" x14ac:dyDescent="0.25">
      <c r="A13" s="10">
        <v>48</v>
      </c>
      <c r="B13" s="10" t="s">
        <v>21</v>
      </c>
      <c r="C13" s="9" t="s">
        <v>29</v>
      </c>
      <c r="D13" s="37"/>
      <c r="E13" s="37"/>
      <c r="F13" s="37"/>
      <c r="G13" s="37"/>
    </row>
    <row r="14" spans="1:9" x14ac:dyDescent="0.25">
      <c r="A14" s="10">
        <v>49</v>
      </c>
      <c r="B14" s="10" t="s">
        <v>21</v>
      </c>
      <c r="C14" s="9" t="s">
        <v>30</v>
      </c>
      <c r="D14" s="37"/>
      <c r="E14" s="37"/>
      <c r="F14" s="37"/>
      <c r="G14" s="37"/>
    </row>
    <row r="15" spans="1:9" x14ac:dyDescent="0.25">
      <c r="A15" s="10">
        <v>50</v>
      </c>
      <c r="B15" s="10" t="s">
        <v>21</v>
      </c>
      <c r="C15" s="9" t="s">
        <v>31</v>
      </c>
      <c r="D15" s="37"/>
      <c r="E15" s="37"/>
      <c r="F15" s="37"/>
      <c r="G15" s="37"/>
    </row>
    <row r="16" spans="1:9" x14ac:dyDescent="0.25">
      <c r="A16" s="10">
        <v>51</v>
      </c>
      <c r="B16" s="10" t="s">
        <v>21</v>
      </c>
      <c r="C16" s="9" t="s">
        <v>32</v>
      </c>
      <c r="D16" s="37"/>
      <c r="E16" s="37"/>
      <c r="F16" s="37"/>
      <c r="G16" s="37"/>
    </row>
    <row r="17" spans="1:7" x14ac:dyDescent="0.25">
      <c r="A17" s="10">
        <v>52</v>
      </c>
      <c r="B17" s="10" t="s">
        <v>21</v>
      </c>
      <c r="C17" s="9" t="s">
        <v>33</v>
      </c>
      <c r="D17" s="37"/>
      <c r="E17" s="37"/>
      <c r="F17" s="37"/>
      <c r="G17" s="37"/>
    </row>
    <row r="18" spans="1:7" x14ac:dyDescent="0.25">
      <c r="A18" s="10">
        <v>53</v>
      </c>
      <c r="B18" s="10" t="s">
        <v>21</v>
      </c>
      <c r="C18" s="9" t="s">
        <v>34</v>
      </c>
      <c r="D18" s="37"/>
      <c r="E18" s="37"/>
      <c r="F18" s="37"/>
      <c r="G18" s="37"/>
    </row>
    <row r="19" spans="1:7" x14ac:dyDescent="0.25">
      <c r="A19" s="10">
        <v>54</v>
      </c>
      <c r="B19" s="10" t="s">
        <v>21</v>
      </c>
      <c r="C19" s="9" t="s">
        <v>35</v>
      </c>
      <c r="D19" s="37"/>
      <c r="E19" s="37"/>
      <c r="F19" s="37"/>
      <c r="G19" s="37"/>
    </row>
    <row r="20" spans="1:7" x14ac:dyDescent="0.25">
      <c r="A20" s="10">
        <v>55</v>
      </c>
      <c r="B20" s="10" t="s">
        <v>21</v>
      </c>
      <c r="C20" s="9" t="s">
        <v>36</v>
      </c>
      <c r="D20" s="37"/>
      <c r="E20" s="37"/>
      <c r="F20" s="37"/>
      <c r="G20" s="37"/>
    </row>
    <row r="21" spans="1:7" x14ac:dyDescent="0.25">
      <c r="A21" s="10">
        <v>56</v>
      </c>
      <c r="B21" s="10" t="s">
        <v>21</v>
      </c>
      <c r="C21" s="9" t="s">
        <v>37</v>
      </c>
      <c r="D21" s="37"/>
      <c r="E21" s="37"/>
      <c r="F21" s="37"/>
      <c r="G21" s="37"/>
    </row>
    <row r="22" spans="1:7" x14ac:dyDescent="0.25">
      <c r="A22" s="10">
        <v>57</v>
      </c>
      <c r="B22" s="10" t="s">
        <v>21</v>
      </c>
      <c r="C22" s="9" t="s">
        <v>38</v>
      </c>
      <c r="D22" s="37"/>
      <c r="E22" s="37"/>
      <c r="F22" s="37"/>
      <c r="G22" s="37"/>
    </row>
    <row r="23" spans="1:7" x14ac:dyDescent="0.25">
      <c r="A23" s="10">
        <v>58</v>
      </c>
      <c r="B23" s="10" t="s">
        <v>21</v>
      </c>
      <c r="C23" s="9" t="s">
        <v>39</v>
      </c>
      <c r="D23" s="37"/>
      <c r="E23" s="37"/>
      <c r="F23" s="37"/>
      <c r="G23" s="37"/>
    </row>
    <row r="24" spans="1:7" x14ac:dyDescent="0.25">
      <c r="A24" s="10">
        <v>59</v>
      </c>
      <c r="B24" s="10" t="s">
        <v>21</v>
      </c>
      <c r="C24" s="9" t="s">
        <v>40</v>
      </c>
      <c r="D24" s="37"/>
      <c r="E24" s="37"/>
      <c r="F24" s="37"/>
      <c r="G24" s="37"/>
    </row>
    <row r="25" spans="1:7" x14ac:dyDescent="0.25">
      <c r="A25" s="10">
        <v>60</v>
      </c>
      <c r="B25" s="10" t="s">
        <v>21</v>
      </c>
      <c r="C25" s="9" t="s">
        <v>41</v>
      </c>
      <c r="D25" s="37"/>
      <c r="E25" s="37"/>
      <c r="F25" s="37"/>
      <c r="G25" s="37"/>
    </row>
    <row r="26" spans="1:7" x14ac:dyDescent="0.25">
      <c r="A26" s="10">
        <v>61</v>
      </c>
      <c r="B26" s="10" t="s">
        <v>21</v>
      </c>
      <c r="C26" s="9" t="s">
        <v>42</v>
      </c>
      <c r="D26" s="37"/>
      <c r="E26" s="37"/>
      <c r="F26" s="37"/>
      <c r="G26" s="37"/>
    </row>
    <row r="27" spans="1:7" x14ac:dyDescent="0.25">
      <c r="A27" s="10">
        <v>62</v>
      </c>
      <c r="B27" s="10" t="s">
        <v>21</v>
      </c>
      <c r="C27" s="9" t="s">
        <v>43</v>
      </c>
      <c r="D27" s="37"/>
      <c r="E27" s="37"/>
      <c r="F27" s="37"/>
      <c r="G27" s="37"/>
    </row>
    <row r="28" spans="1:7" x14ac:dyDescent="0.25">
      <c r="A28" s="10">
        <v>63</v>
      </c>
      <c r="B28" s="10" t="s">
        <v>21</v>
      </c>
      <c r="C28" s="9" t="s">
        <v>44</v>
      </c>
      <c r="D28" s="37"/>
      <c r="E28" s="37"/>
      <c r="F28" s="37"/>
      <c r="G28" s="37"/>
    </row>
    <row r="29" spans="1:7" x14ac:dyDescent="0.25">
      <c r="A29" s="10">
        <v>64</v>
      </c>
      <c r="B29" s="10" t="s">
        <v>21</v>
      </c>
      <c r="C29" s="9" t="s">
        <v>45</v>
      </c>
      <c r="D29" s="37"/>
      <c r="E29" s="37"/>
      <c r="F29" s="37"/>
      <c r="G29" s="37"/>
    </row>
    <row r="30" spans="1:7" x14ac:dyDescent="0.25">
      <c r="A30" s="10">
        <v>65</v>
      </c>
      <c r="B30" s="10" t="s">
        <v>21</v>
      </c>
      <c r="C30" s="9" t="s">
        <v>46</v>
      </c>
      <c r="D30" s="37"/>
      <c r="E30" s="37"/>
      <c r="F30" s="37"/>
      <c r="G30" s="37"/>
    </row>
    <row r="31" spans="1:7" x14ac:dyDescent="0.25">
      <c r="A31" s="10">
        <v>66</v>
      </c>
      <c r="B31" s="10" t="s">
        <v>21</v>
      </c>
      <c r="C31" s="9" t="s">
        <v>47</v>
      </c>
      <c r="D31" s="37"/>
      <c r="E31" s="37"/>
      <c r="F31" s="37"/>
      <c r="G31" s="37"/>
    </row>
    <row r="32" spans="1:7" x14ac:dyDescent="0.25">
      <c r="A32" s="10">
        <v>67</v>
      </c>
      <c r="B32" s="10" t="s">
        <v>21</v>
      </c>
      <c r="C32" s="9" t="s">
        <v>48</v>
      </c>
      <c r="D32" s="37"/>
      <c r="E32" s="37"/>
      <c r="F32" s="37"/>
      <c r="G32" s="37"/>
    </row>
    <row r="33" spans="1:7" x14ac:dyDescent="0.25">
      <c r="A33" s="10">
        <v>68</v>
      </c>
      <c r="B33" s="10" t="s">
        <v>21</v>
      </c>
      <c r="C33" s="9" t="s">
        <v>49</v>
      </c>
      <c r="D33" s="37"/>
      <c r="E33" s="37"/>
      <c r="F33" s="37"/>
      <c r="G33" s="37"/>
    </row>
    <row r="34" spans="1:7" x14ac:dyDescent="0.25">
      <c r="A34" s="10">
        <v>69</v>
      </c>
      <c r="B34" s="10" t="s">
        <v>21</v>
      </c>
      <c r="C34" s="9" t="s">
        <v>50</v>
      </c>
      <c r="D34" s="37"/>
      <c r="E34" s="37"/>
      <c r="F34" s="37"/>
      <c r="G34" s="37"/>
    </row>
    <row r="35" spans="1:7" x14ac:dyDescent="0.25">
      <c r="A35" s="10">
        <v>70</v>
      </c>
      <c r="B35" s="10" t="s">
        <v>21</v>
      </c>
      <c r="C35" s="9" t="s">
        <v>51</v>
      </c>
      <c r="D35" s="37"/>
      <c r="E35" s="37"/>
      <c r="F35" s="37"/>
      <c r="G35" s="37"/>
    </row>
    <row r="36" spans="1:7" x14ac:dyDescent="0.25">
      <c r="A36" s="10">
        <v>71</v>
      </c>
      <c r="B36" s="10" t="s">
        <v>21</v>
      </c>
      <c r="C36" s="9" t="s">
        <v>52</v>
      </c>
      <c r="D36" s="37"/>
      <c r="E36" s="37"/>
      <c r="F36" s="37"/>
      <c r="G36" s="37"/>
    </row>
    <row r="37" spans="1:7" x14ac:dyDescent="0.25">
      <c r="A37" s="10">
        <v>72</v>
      </c>
      <c r="B37" s="10" t="s">
        <v>21</v>
      </c>
      <c r="C37" s="9" t="s">
        <v>53</v>
      </c>
      <c r="D37" s="37"/>
      <c r="E37" s="37"/>
      <c r="F37" s="37"/>
      <c r="G37" s="37"/>
    </row>
    <row r="38" spans="1:7" x14ac:dyDescent="0.25">
      <c r="A38" s="10">
        <v>73</v>
      </c>
      <c r="B38" s="10" t="s">
        <v>21</v>
      </c>
      <c r="C38" s="9" t="s">
        <v>54</v>
      </c>
      <c r="D38" s="37"/>
      <c r="E38" s="37"/>
      <c r="F38" s="37"/>
      <c r="G38" s="37"/>
    </row>
    <row r="39" spans="1:7" x14ac:dyDescent="0.25">
      <c r="A39" s="10">
        <v>74</v>
      </c>
      <c r="B39" s="10" t="s">
        <v>21</v>
      </c>
      <c r="C39" s="9" t="s">
        <v>55</v>
      </c>
      <c r="D39" s="37"/>
      <c r="E39" s="37"/>
      <c r="F39" s="37"/>
      <c r="G39" s="37"/>
    </row>
    <row r="40" spans="1:7" x14ac:dyDescent="0.25">
      <c r="A40" s="10">
        <v>75</v>
      </c>
      <c r="B40" s="10" t="s">
        <v>21</v>
      </c>
      <c r="C40" s="9" t="s">
        <v>56</v>
      </c>
      <c r="D40" s="37"/>
      <c r="E40" s="37"/>
      <c r="F40" s="37"/>
      <c r="G40" s="37"/>
    </row>
    <row r="41" spans="1:7" x14ac:dyDescent="0.25">
      <c r="A41" s="4"/>
      <c r="B41" s="4"/>
      <c r="C41" s="8" t="s">
        <v>15</v>
      </c>
      <c r="D41" s="38"/>
      <c r="E41" s="38"/>
      <c r="F41" s="38"/>
      <c r="G41" s="38"/>
    </row>
  </sheetData>
  <mergeCells count="7">
    <mergeCell ref="G3:G5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1"/>
  <sheetViews>
    <sheetView workbookViewId="0">
      <selection activeCell="F15" sqref="F15"/>
    </sheetView>
  </sheetViews>
  <sheetFormatPr defaultRowHeight="15" x14ac:dyDescent="0.25"/>
  <cols>
    <col min="2" max="2" width="12.140625" bestFit="1" customWidth="1"/>
    <col min="3" max="3" width="17" bestFit="1" customWidth="1"/>
    <col min="4" max="4" width="13.42578125" customWidth="1"/>
    <col min="5" max="5" width="16.5703125" customWidth="1"/>
    <col min="6" max="6" width="9.85546875" customWidth="1"/>
    <col min="7" max="7" width="20.5703125" bestFit="1" customWidth="1"/>
  </cols>
  <sheetData>
    <row r="1" spans="1:8" ht="26.25" x14ac:dyDescent="0.4">
      <c r="A1" s="17" t="s">
        <v>67</v>
      </c>
      <c r="B1" s="17"/>
      <c r="C1" s="1"/>
    </row>
    <row r="2" spans="1:8" ht="26.25" x14ac:dyDescent="0.4">
      <c r="A2" s="17"/>
      <c r="B2" s="17"/>
      <c r="C2" s="1"/>
    </row>
    <row r="3" spans="1:8" x14ac:dyDescent="0.25">
      <c r="A3" s="86"/>
      <c r="B3" s="86" t="s">
        <v>2</v>
      </c>
      <c r="C3" s="86" t="s">
        <v>3</v>
      </c>
      <c r="D3" s="85" t="s">
        <v>64</v>
      </c>
      <c r="E3" s="85" t="s">
        <v>65</v>
      </c>
      <c r="F3" s="85" t="s">
        <v>66</v>
      </c>
      <c r="H3" s="40"/>
    </row>
    <row r="4" spans="1:8" x14ac:dyDescent="0.25">
      <c r="A4" s="86"/>
      <c r="B4" s="86"/>
      <c r="C4" s="86"/>
      <c r="D4" s="85"/>
      <c r="E4" s="85"/>
      <c r="F4" s="85"/>
    </row>
    <row r="5" spans="1:8" x14ac:dyDescent="0.25">
      <c r="A5" s="86"/>
      <c r="B5" s="86"/>
      <c r="C5" s="86"/>
      <c r="D5" s="85"/>
      <c r="E5" s="85"/>
      <c r="F5" s="85"/>
    </row>
    <row r="6" spans="1:8" x14ac:dyDescent="0.25">
      <c r="A6" s="10">
        <v>41</v>
      </c>
      <c r="B6" s="10" t="s">
        <v>21</v>
      </c>
      <c r="C6" s="9" t="s">
        <v>22</v>
      </c>
      <c r="D6" s="41">
        <f>SUM('Data Mentah'!D6:G6)</f>
        <v>327472</v>
      </c>
      <c r="E6" s="41">
        <f>SUM('Data Mentah'!I6:AB6)</f>
        <v>9767</v>
      </c>
      <c r="F6" s="41">
        <f>'Data Mentah'!AS6</f>
        <v>9494</v>
      </c>
    </row>
    <row r="7" spans="1:8" x14ac:dyDescent="0.25">
      <c r="A7" s="10">
        <v>42</v>
      </c>
      <c r="B7" s="10" t="s">
        <v>21</v>
      </c>
      <c r="C7" s="9" t="s">
        <v>23</v>
      </c>
      <c r="D7" s="41">
        <f>SUM('Data Mentah'!D7:G7)</f>
        <v>410805</v>
      </c>
      <c r="E7" s="41">
        <f>SUM('Data Mentah'!I7:AB7)</f>
        <v>16795</v>
      </c>
      <c r="F7" s="41">
        <f>'Data Mentah'!AS7</f>
        <v>15361</v>
      </c>
    </row>
    <row r="8" spans="1:8" x14ac:dyDescent="0.25">
      <c r="A8" s="10">
        <v>43</v>
      </c>
      <c r="B8" s="10" t="s">
        <v>21</v>
      </c>
      <c r="C8" s="9" t="s">
        <v>24</v>
      </c>
      <c r="D8" s="41">
        <f>SUM('Data Mentah'!D8:G8)</f>
        <v>208766</v>
      </c>
      <c r="E8" s="41">
        <f>SUM('Data Mentah'!I8:AB8)</f>
        <v>3657</v>
      </c>
      <c r="F8" s="41">
        <f>'Data Mentah'!AS8</f>
        <v>6131</v>
      </c>
    </row>
    <row r="9" spans="1:8" x14ac:dyDescent="0.25">
      <c r="A9" s="10">
        <v>44</v>
      </c>
      <c r="B9" s="10" t="s">
        <v>21</v>
      </c>
      <c r="C9" s="9" t="s">
        <v>25</v>
      </c>
      <c r="D9" s="41">
        <f>SUM('Data Mentah'!D9:G9)</f>
        <v>242274</v>
      </c>
      <c r="E9" s="41">
        <f>SUM('Data Mentah'!I9:AB9)</f>
        <v>8419</v>
      </c>
      <c r="F9" s="41">
        <f>'Data Mentah'!AS9</f>
        <v>7035</v>
      </c>
    </row>
    <row r="10" spans="1:8" x14ac:dyDescent="0.25">
      <c r="A10" s="10">
        <v>45</v>
      </c>
      <c r="B10" s="10" t="s">
        <v>21</v>
      </c>
      <c r="C10" s="9" t="s">
        <v>26</v>
      </c>
      <c r="D10" s="41">
        <f>SUM('Data Mentah'!D10:G10)</f>
        <v>285778</v>
      </c>
      <c r="E10" s="41">
        <f>SUM('Data Mentah'!I10:AB10)</f>
        <v>6720</v>
      </c>
      <c r="F10" s="41">
        <f>'Data Mentah'!AS10</f>
        <v>10868</v>
      </c>
    </row>
    <row r="11" spans="1:8" x14ac:dyDescent="0.25">
      <c r="A11" s="10">
        <v>46</v>
      </c>
      <c r="B11" s="10" t="s">
        <v>21</v>
      </c>
      <c r="C11" s="9" t="s">
        <v>27</v>
      </c>
      <c r="D11" s="41">
        <f>SUM('Data Mentah'!D11:G11)</f>
        <v>545924</v>
      </c>
      <c r="E11" s="41">
        <f>SUM('Data Mentah'!I11:AB11)</f>
        <v>3258</v>
      </c>
      <c r="F11" s="41">
        <f>'Data Mentah'!AS11</f>
        <v>13151</v>
      </c>
    </row>
    <row r="12" spans="1:8" x14ac:dyDescent="0.25">
      <c r="A12" s="10">
        <v>47</v>
      </c>
      <c r="B12" s="10" t="s">
        <v>21</v>
      </c>
      <c r="C12" s="9" t="s">
        <v>28</v>
      </c>
      <c r="D12" s="41">
        <f>SUM('Data Mentah'!D12:G12)</f>
        <v>576878</v>
      </c>
      <c r="E12" s="41">
        <f>SUM('Data Mentah'!I12:AB12)</f>
        <v>5088</v>
      </c>
      <c r="F12" s="41">
        <f>'Data Mentah'!AS12</f>
        <v>14633</v>
      </c>
    </row>
    <row r="13" spans="1:8" x14ac:dyDescent="0.25">
      <c r="A13" s="10">
        <v>48</v>
      </c>
      <c r="B13" s="10" t="s">
        <v>21</v>
      </c>
      <c r="C13" s="9" t="s">
        <v>29</v>
      </c>
      <c r="D13" s="41">
        <f>SUM('Data Mentah'!D13:G13)</f>
        <v>313821</v>
      </c>
      <c r="E13" s="41">
        <f>SUM('Data Mentah'!I13:AB13)</f>
        <v>9101</v>
      </c>
      <c r="F13" s="41">
        <f>'Data Mentah'!AS13</f>
        <v>9185</v>
      </c>
    </row>
    <row r="14" spans="1:8" x14ac:dyDescent="0.25">
      <c r="A14" s="10">
        <v>49</v>
      </c>
      <c r="B14" s="10" t="s">
        <v>21</v>
      </c>
      <c r="C14" s="9" t="s">
        <v>30</v>
      </c>
      <c r="D14" s="41">
        <f>SUM('Data Mentah'!D14:G14)</f>
        <v>394368</v>
      </c>
      <c r="E14" s="41">
        <f>SUM('Data Mentah'!I14:AB14)</f>
        <v>13941</v>
      </c>
      <c r="F14" s="41">
        <f>'Data Mentah'!AS14</f>
        <v>10612</v>
      </c>
    </row>
    <row r="15" spans="1:8" x14ac:dyDescent="0.25">
      <c r="A15" s="10">
        <v>50</v>
      </c>
      <c r="B15" s="10" t="s">
        <v>21</v>
      </c>
      <c r="C15" s="9" t="s">
        <v>31</v>
      </c>
      <c r="D15" s="41">
        <f>SUM('Data Mentah'!D15:G15)</f>
        <v>302260</v>
      </c>
      <c r="E15" s="41">
        <f>SUM('Data Mentah'!I15:AB15)</f>
        <v>3336</v>
      </c>
      <c r="F15" s="41">
        <f>'Data Mentah'!AS15</f>
        <v>6182</v>
      </c>
    </row>
    <row r="16" spans="1:8" x14ac:dyDescent="0.25">
      <c r="A16" s="10">
        <v>51</v>
      </c>
      <c r="B16" s="10" t="s">
        <v>21</v>
      </c>
      <c r="C16" s="9" t="s">
        <v>32</v>
      </c>
      <c r="D16" s="41">
        <f>SUM('Data Mentah'!D16:G16)</f>
        <v>218873</v>
      </c>
      <c r="E16" s="41">
        <f>SUM('Data Mentah'!I16:AB16)</f>
        <v>13853</v>
      </c>
      <c r="F16" s="41">
        <f>'Data Mentah'!AS16</f>
        <v>10089</v>
      </c>
    </row>
    <row r="17" spans="1:6" x14ac:dyDescent="0.25">
      <c r="A17" s="10">
        <v>52</v>
      </c>
      <c r="B17" s="10" t="s">
        <v>21</v>
      </c>
      <c r="C17" s="9" t="s">
        <v>33</v>
      </c>
      <c r="D17" s="41">
        <f>SUM('Data Mentah'!D17:G17)</f>
        <v>417049</v>
      </c>
      <c r="E17" s="41">
        <f>SUM('Data Mentah'!I17:AB17)</f>
        <v>10810</v>
      </c>
      <c r="F17" s="41">
        <f>'Data Mentah'!AS17</f>
        <v>9156</v>
      </c>
    </row>
    <row r="18" spans="1:6" x14ac:dyDescent="0.25">
      <c r="A18" s="10">
        <v>53</v>
      </c>
      <c r="B18" s="10" t="s">
        <v>21</v>
      </c>
      <c r="C18" s="9" t="s">
        <v>34</v>
      </c>
      <c r="D18" s="41">
        <f>SUM('Data Mentah'!D18:G18)</f>
        <v>268512</v>
      </c>
      <c r="E18" s="41">
        <f>SUM('Data Mentah'!I18:AB18)</f>
        <v>14877</v>
      </c>
      <c r="F18" s="41">
        <f>'Data Mentah'!AS18</f>
        <v>9671</v>
      </c>
    </row>
    <row r="19" spans="1:6" x14ac:dyDescent="0.25">
      <c r="A19" s="10">
        <v>54</v>
      </c>
      <c r="B19" s="10" t="s">
        <v>21</v>
      </c>
      <c r="C19" s="9" t="s">
        <v>35</v>
      </c>
      <c r="D19" s="41">
        <f>SUM('Data Mentah'!D19:G19)</f>
        <v>299788</v>
      </c>
      <c r="E19" s="41">
        <f>SUM('Data Mentah'!I19:AB19)</f>
        <v>12700</v>
      </c>
      <c r="F19" s="41">
        <f>'Data Mentah'!AS19</f>
        <v>10206</v>
      </c>
    </row>
    <row r="20" spans="1:6" x14ac:dyDescent="0.25">
      <c r="A20" s="10">
        <v>55</v>
      </c>
      <c r="B20" s="10" t="s">
        <v>21</v>
      </c>
      <c r="C20" s="9" t="s">
        <v>36</v>
      </c>
      <c r="D20" s="41">
        <f>SUM('Data Mentah'!D20:G20)</f>
        <v>252416</v>
      </c>
      <c r="E20" s="41">
        <f>SUM('Data Mentah'!I20:AB20)</f>
        <v>10418</v>
      </c>
      <c r="F20" s="41">
        <f>'Data Mentah'!AS20</f>
        <v>7718</v>
      </c>
    </row>
    <row r="21" spans="1:6" x14ac:dyDescent="0.25">
      <c r="A21" s="10">
        <v>56</v>
      </c>
      <c r="B21" s="10" t="s">
        <v>21</v>
      </c>
      <c r="C21" s="9" t="s">
        <v>37</v>
      </c>
      <c r="D21" s="41">
        <f>SUM('Data Mentah'!D21:G21)</f>
        <v>313220</v>
      </c>
      <c r="E21" s="41">
        <f>SUM('Data Mentah'!I21:AB21)</f>
        <v>5150</v>
      </c>
      <c r="F21" s="41">
        <f>'Data Mentah'!AS21</f>
        <v>10987</v>
      </c>
    </row>
    <row r="22" spans="1:6" x14ac:dyDescent="0.25">
      <c r="A22" s="10">
        <v>57</v>
      </c>
      <c r="B22" s="10" t="s">
        <v>21</v>
      </c>
      <c r="C22" s="9" t="s">
        <v>38</v>
      </c>
      <c r="D22" s="41">
        <f>SUM('Data Mentah'!D22:G22)</f>
        <v>337214</v>
      </c>
      <c r="E22" s="41">
        <f>SUM('Data Mentah'!I22:AB22)</f>
        <v>9076</v>
      </c>
      <c r="F22" s="41">
        <f>'Data Mentah'!AS22</f>
        <v>11634</v>
      </c>
    </row>
    <row r="23" spans="1:6" x14ac:dyDescent="0.25">
      <c r="A23" s="10">
        <v>58</v>
      </c>
      <c r="B23" s="10" t="s">
        <v>21</v>
      </c>
      <c r="C23" s="9" t="s">
        <v>39</v>
      </c>
      <c r="D23" s="41">
        <f>SUM('Data Mentah'!D23:G23)</f>
        <v>285500</v>
      </c>
      <c r="E23" s="41">
        <f>SUM('Data Mentah'!I23:AB23)</f>
        <v>10183</v>
      </c>
      <c r="F23" s="41">
        <f>'Data Mentah'!AS23</f>
        <v>9249</v>
      </c>
    </row>
    <row r="24" spans="1:6" x14ac:dyDescent="0.25">
      <c r="A24" s="10">
        <v>59</v>
      </c>
      <c r="B24" s="10" t="s">
        <v>21</v>
      </c>
      <c r="C24" s="9" t="s">
        <v>40</v>
      </c>
      <c r="D24" s="41">
        <f>SUM('Data Mentah'!D24:G24)</f>
        <v>407312</v>
      </c>
      <c r="E24" s="41">
        <f>SUM('Data Mentah'!I24:AB24)</f>
        <v>4649</v>
      </c>
      <c r="F24" s="41">
        <f>'Data Mentah'!AS24</f>
        <v>11021</v>
      </c>
    </row>
    <row r="25" spans="1:6" x14ac:dyDescent="0.25">
      <c r="A25" s="10">
        <v>60</v>
      </c>
      <c r="B25" s="10" t="s">
        <v>21</v>
      </c>
      <c r="C25" s="9" t="s">
        <v>41</v>
      </c>
      <c r="D25" s="41">
        <f>SUM('Data Mentah'!D25:G25)</f>
        <v>281350</v>
      </c>
      <c r="E25" s="41">
        <f>SUM('Data Mentah'!I25:AB25)</f>
        <v>9657</v>
      </c>
      <c r="F25" s="41">
        <f>'Data Mentah'!AS25</f>
        <v>7957</v>
      </c>
    </row>
    <row r="26" spans="1:6" x14ac:dyDescent="0.25">
      <c r="A26" s="10">
        <v>61</v>
      </c>
      <c r="B26" s="10" t="s">
        <v>21</v>
      </c>
      <c r="C26" s="9" t="s">
        <v>42</v>
      </c>
      <c r="D26" s="41">
        <f>SUM('Data Mentah'!D26:G26)</f>
        <v>202303</v>
      </c>
      <c r="E26" s="41">
        <f>SUM('Data Mentah'!I26:AB26)</f>
        <v>9308</v>
      </c>
      <c r="F26" s="41">
        <f>'Data Mentah'!AS26</f>
        <v>10274</v>
      </c>
    </row>
    <row r="27" spans="1:6" x14ac:dyDescent="0.25">
      <c r="A27" s="10">
        <v>62</v>
      </c>
      <c r="B27" s="10" t="s">
        <v>21</v>
      </c>
      <c r="C27" s="9" t="s">
        <v>43</v>
      </c>
      <c r="D27" s="41">
        <f>SUM('Data Mentah'!D27:G27)</f>
        <v>171252</v>
      </c>
      <c r="E27" s="41">
        <f>SUM('Data Mentah'!I27:AB27)</f>
        <v>2616</v>
      </c>
      <c r="F27" s="41">
        <f>'Data Mentah'!AS27</f>
        <v>6062</v>
      </c>
    </row>
    <row r="28" spans="1:6" x14ac:dyDescent="0.25">
      <c r="A28" s="10">
        <v>63</v>
      </c>
      <c r="B28" s="10" t="s">
        <v>21</v>
      </c>
      <c r="C28" s="9" t="s">
        <v>44</v>
      </c>
      <c r="D28" s="41">
        <f>SUM('Data Mentah'!D28:G28)</f>
        <v>236575</v>
      </c>
      <c r="E28" s="41">
        <f>SUM('Data Mentah'!I28:AB28)</f>
        <v>3572</v>
      </c>
      <c r="F28" s="41">
        <f>'Data Mentah'!AS28</f>
        <v>9493</v>
      </c>
    </row>
    <row r="29" spans="1:6" x14ac:dyDescent="0.25">
      <c r="A29" s="10">
        <v>64</v>
      </c>
      <c r="B29" s="10" t="s">
        <v>21</v>
      </c>
      <c r="C29" s="9" t="s">
        <v>45</v>
      </c>
      <c r="D29" s="41">
        <f>SUM('Data Mentah'!D29:G29)</f>
        <v>263299</v>
      </c>
      <c r="E29" s="41">
        <f>SUM('Data Mentah'!I29:AB29)</f>
        <v>4143</v>
      </c>
      <c r="F29" s="41">
        <f>'Data Mentah'!AS29</f>
        <v>10099</v>
      </c>
    </row>
    <row r="30" spans="1:6" x14ac:dyDescent="0.25">
      <c r="A30" s="10">
        <v>65</v>
      </c>
      <c r="B30" s="10" t="s">
        <v>21</v>
      </c>
      <c r="C30" s="9" t="s">
        <v>46</v>
      </c>
      <c r="D30" s="41">
        <f>SUM('Data Mentah'!D30:G30)</f>
        <v>216918</v>
      </c>
      <c r="E30" s="41">
        <f>SUM('Data Mentah'!I30:AB30)</f>
        <v>3790</v>
      </c>
      <c r="F30" s="41">
        <f>'Data Mentah'!AS30</f>
        <v>8990</v>
      </c>
    </row>
    <row r="31" spans="1:6" x14ac:dyDescent="0.25">
      <c r="A31" s="10">
        <v>66</v>
      </c>
      <c r="B31" s="10" t="s">
        <v>21</v>
      </c>
      <c r="C31" s="9" t="s">
        <v>47</v>
      </c>
      <c r="D31" s="41">
        <f>SUM('Data Mentah'!D31:G31)</f>
        <v>452123</v>
      </c>
      <c r="E31" s="41">
        <f>SUM('Data Mentah'!I31:AB31)</f>
        <v>9253</v>
      </c>
      <c r="F31" s="41">
        <f>'Data Mentah'!AS31</f>
        <v>11527</v>
      </c>
    </row>
    <row r="32" spans="1:6" x14ac:dyDescent="0.25">
      <c r="A32" s="10">
        <v>67</v>
      </c>
      <c r="B32" s="10" t="s">
        <v>21</v>
      </c>
      <c r="C32" s="9" t="s">
        <v>48</v>
      </c>
      <c r="D32" s="41">
        <f>SUM('Data Mentah'!D32:G32)</f>
        <v>186715</v>
      </c>
      <c r="E32" s="41">
        <f>SUM('Data Mentah'!I32:AB32)</f>
        <v>2745</v>
      </c>
      <c r="F32" s="41">
        <f>'Data Mentah'!AS32</f>
        <v>7169</v>
      </c>
    </row>
    <row r="33" spans="1:6" x14ac:dyDescent="0.25">
      <c r="A33" s="10">
        <v>68</v>
      </c>
      <c r="B33" s="10" t="s">
        <v>21</v>
      </c>
      <c r="C33" s="9" t="s">
        <v>49</v>
      </c>
      <c r="D33" s="41">
        <f>SUM('Data Mentah'!D33:G33)</f>
        <v>282709</v>
      </c>
      <c r="E33" s="41">
        <f>SUM('Data Mentah'!I33:AB33)</f>
        <v>10065</v>
      </c>
      <c r="F33" s="41">
        <f>'Data Mentah'!AS33</f>
        <v>10380</v>
      </c>
    </row>
    <row r="34" spans="1:6" x14ac:dyDescent="0.25">
      <c r="A34" s="10">
        <v>69</v>
      </c>
      <c r="B34" s="10" t="s">
        <v>21</v>
      </c>
      <c r="C34" s="9" t="s">
        <v>50</v>
      </c>
      <c r="D34" s="41">
        <f>SUM('Data Mentah'!D34:G34)</f>
        <v>281221</v>
      </c>
      <c r="E34" s="41">
        <f>SUM('Data Mentah'!I34:AB34)</f>
        <v>2764</v>
      </c>
      <c r="F34" s="41">
        <f>'Data Mentah'!AS34</f>
        <v>7744</v>
      </c>
    </row>
    <row r="35" spans="1:6" x14ac:dyDescent="0.25">
      <c r="A35" s="10">
        <v>70</v>
      </c>
      <c r="B35" s="10" t="s">
        <v>21</v>
      </c>
      <c r="C35" s="9" t="s">
        <v>51</v>
      </c>
      <c r="D35" s="41">
        <f>SUM('Data Mentah'!D35:G35)</f>
        <v>84203</v>
      </c>
      <c r="E35" s="41">
        <f>SUM('Data Mentah'!I35:AB35)</f>
        <v>1710</v>
      </c>
      <c r="F35" s="41">
        <f>'Data Mentah'!AS35</f>
        <v>2921</v>
      </c>
    </row>
    <row r="36" spans="1:6" x14ac:dyDescent="0.25">
      <c r="A36" s="10">
        <v>71</v>
      </c>
      <c r="B36" s="10" t="s">
        <v>21</v>
      </c>
      <c r="C36" s="9" t="s">
        <v>52</v>
      </c>
      <c r="D36" s="41">
        <f>SUM('Data Mentah'!D36:G36)</f>
        <v>119975</v>
      </c>
      <c r="E36" s="41">
        <f>SUM('Data Mentah'!I36:AB36)</f>
        <v>1592</v>
      </c>
      <c r="F36" s="41">
        <f>'Data Mentah'!AS36</f>
        <v>3116</v>
      </c>
    </row>
    <row r="37" spans="1:6" x14ac:dyDescent="0.25">
      <c r="A37" s="10">
        <v>72</v>
      </c>
      <c r="B37" s="10" t="s">
        <v>21</v>
      </c>
      <c r="C37" s="9" t="s">
        <v>53</v>
      </c>
      <c r="D37" s="41">
        <f>SUM('Data Mentah'!D37:G37)</f>
        <v>76746</v>
      </c>
      <c r="E37" s="41">
        <f>SUM('Data Mentah'!I37:AB37)</f>
        <v>2824</v>
      </c>
      <c r="F37" s="41">
        <f>'Data Mentah'!AS37</f>
        <v>3199</v>
      </c>
    </row>
    <row r="38" spans="1:6" x14ac:dyDescent="0.25">
      <c r="A38" s="10">
        <v>73</v>
      </c>
      <c r="B38" s="10" t="s">
        <v>21</v>
      </c>
      <c r="C38" s="9" t="s">
        <v>54</v>
      </c>
      <c r="D38" s="41">
        <f>SUM('Data Mentah'!D38:G38)</f>
        <v>381884</v>
      </c>
      <c r="E38" s="41">
        <f>SUM('Data Mentah'!I38:AB38)</f>
        <v>15460</v>
      </c>
      <c r="F38" s="41">
        <f>'Data Mentah'!AS38</f>
        <v>14614</v>
      </c>
    </row>
    <row r="39" spans="1:6" x14ac:dyDescent="0.25">
      <c r="A39" s="10">
        <v>74</v>
      </c>
      <c r="B39" s="10" t="s">
        <v>21</v>
      </c>
      <c r="C39" s="9" t="s">
        <v>55</v>
      </c>
      <c r="D39" s="41">
        <f>SUM('Data Mentah'!D39:G39)</f>
        <v>189844</v>
      </c>
      <c r="E39" s="41">
        <f>SUM('Data Mentah'!I39:AB39)</f>
        <v>5098</v>
      </c>
      <c r="F39" s="41">
        <f>'Data Mentah'!AS39</f>
        <v>10387</v>
      </c>
    </row>
    <row r="40" spans="1:6" x14ac:dyDescent="0.25">
      <c r="A40" s="10">
        <v>75</v>
      </c>
      <c r="B40" s="10" t="s">
        <v>21</v>
      </c>
      <c r="C40" s="9" t="s">
        <v>56</v>
      </c>
      <c r="D40" s="41">
        <f>SUM('Data Mentah'!D40:G40)</f>
        <v>115055</v>
      </c>
      <c r="E40" s="41">
        <f>SUM('Data Mentah'!I40:AB40)</f>
        <v>3758</v>
      </c>
      <c r="F40" s="41">
        <f>'Data Mentah'!AS40</f>
        <v>3445</v>
      </c>
    </row>
    <row r="41" spans="1:6" x14ac:dyDescent="0.25">
      <c r="A41" s="4"/>
      <c r="B41" s="4"/>
      <c r="C41" s="8" t="s">
        <v>15</v>
      </c>
      <c r="D41" s="38"/>
      <c r="E41" s="38"/>
      <c r="F41" s="38"/>
    </row>
  </sheetData>
  <mergeCells count="6">
    <mergeCell ref="F3:F5"/>
    <mergeCell ref="A3:A5"/>
    <mergeCell ref="B3:B5"/>
    <mergeCell ref="C3:C5"/>
    <mergeCell ref="D3:D5"/>
    <mergeCell ref="E3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1"/>
  <sheetViews>
    <sheetView zoomScale="90" zoomScaleNormal="90" workbookViewId="0">
      <selection activeCell="H2" sqref="H2"/>
    </sheetView>
  </sheetViews>
  <sheetFormatPr defaultRowHeight="15" x14ac:dyDescent="0.25"/>
  <cols>
    <col min="2" max="2" width="12.140625" bestFit="1" customWidth="1"/>
    <col min="3" max="3" width="17" bestFit="1" customWidth="1"/>
    <col min="4" max="4" width="17.5703125" bestFit="1" customWidth="1"/>
    <col min="5" max="5" width="19.42578125" bestFit="1" customWidth="1"/>
    <col min="6" max="6" width="12.42578125" bestFit="1" customWidth="1"/>
    <col min="7" max="7" width="20.5703125" bestFit="1" customWidth="1"/>
  </cols>
  <sheetData>
    <row r="1" spans="1:8" ht="26.25" x14ac:dyDescent="0.4">
      <c r="A1" s="17" t="s">
        <v>67</v>
      </c>
      <c r="B1" s="17"/>
      <c r="C1" s="1"/>
    </row>
    <row r="2" spans="1:8" ht="26.25" x14ac:dyDescent="0.4">
      <c r="A2" s="17"/>
      <c r="B2" s="17"/>
      <c r="C2" s="1"/>
    </row>
    <row r="3" spans="1:8" x14ac:dyDescent="0.25">
      <c r="A3" s="86"/>
      <c r="B3" s="86" t="s">
        <v>2</v>
      </c>
      <c r="C3" s="86" t="s">
        <v>3</v>
      </c>
      <c r="D3" s="118" t="s">
        <v>64</v>
      </c>
      <c r="E3" s="117" t="s">
        <v>65</v>
      </c>
      <c r="F3" s="117" t="s">
        <v>66</v>
      </c>
      <c r="H3" s="40" t="s">
        <v>70</v>
      </c>
    </row>
    <row r="4" spans="1:8" x14ac:dyDescent="0.25">
      <c r="A4" s="86"/>
      <c r="B4" s="86"/>
      <c r="C4" s="86"/>
      <c r="D4" s="118"/>
      <c r="E4" s="117"/>
      <c r="F4" s="117"/>
      <c r="H4" t="s">
        <v>71</v>
      </c>
    </row>
    <row r="5" spans="1:8" x14ac:dyDescent="0.25">
      <c r="A5" s="86"/>
      <c r="B5" s="86"/>
      <c r="C5" s="86"/>
      <c r="D5" s="118"/>
      <c r="E5" s="117"/>
      <c r="F5" s="117"/>
      <c r="H5" t="s">
        <v>72</v>
      </c>
    </row>
    <row r="6" spans="1:8" x14ac:dyDescent="0.25">
      <c r="A6" s="10">
        <v>41</v>
      </c>
      <c r="B6" s="10" t="s">
        <v>21</v>
      </c>
      <c r="C6" s="9" t="s">
        <v>22</v>
      </c>
      <c r="D6" s="41">
        <f>'Data Yang Diproses'!D6</f>
        <v>327472</v>
      </c>
      <c r="E6" s="41">
        <f>'Data Yang Diproses'!E6</f>
        <v>9767</v>
      </c>
      <c r="F6" s="41">
        <f>'Data Yang Diproses'!F6</f>
        <v>9494</v>
      </c>
      <c r="H6" t="s">
        <v>77</v>
      </c>
    </row>
    <row r="7" spans="1:8" x14ac:dyDescent="0.25">
      <c r="A7" s="10">
        <v>42</v>
      </c>
      <c r="B7" s="10" t="s">
        <v>21</v>
      </c>
      <c r="C7" s="9" t="s">
        <v>23</v>
      </c>
      <c r="D7" s="41">
        <f>'Data Yang Diproses'!D7</f>
        <v>410805</v>
      </c>
      <c r="E7" s="41">
        <f>'Data Yang Diproses'!E7</f>
        <v>16795</v>
      </c>
      <c r="F7" s="41">
        <f>'Data Yang Diproses'!F7</f>
        <v>15361</v>
      </c>
      <c r="H7" t="s">
        <v>82</v>
      </c>
    </row>
    <row r="8" spans="1:8" x14ac:dyDescent="0.25">
      <c r="A8" s="10">
        <v>43</v>
      </c>
      <c r="B8" s="10" t="s">
        <v>21</v>
      </c>
      <c r="C8" s="9" t="s">
        <v>24</v>
      </c>
      <c r="D8" s="41">
        <f>'Data Yang Diproses'!D8</f>
        <v>208766</v>
      </c>
      <c r="E8" s="41">
        <f>'Data Yang Diproses'!E8</f>
        <v>3657</v>
      </c>
      <c r="F8" s="41">
        <f>'Data Yang Diproses'!F8</f>
        <v>6131</v>
      </c>
      <c r="H8" t="s">
        <v>73</v>
      </c>
    </row>
    <row r="9" spans="1:8" x14ac:dyDescent="0.25">
      <c r="A9" s="10">
        <v>44</v>
      </c>
      <c r="B9" s="10" t="s">
        <v>21</v>
      </c>
      <c r="C9" s="9" t="s">
        <v>25</v>
      </c>
      <c r="D9" s="41">
        <f>'Data Yang Diproses'!D9</f>
        <v>242274</v>
      </c>
      <c r="E9" s="41">
        <f>'Data Yang Diproses'!E9</f>
        <v>8419</v>
      </c>
      <c r="F9" s="41">
        <f>'Data Yang Diproses'!F9</f>
        <v>7035</v>
      </c>
      <c r="H9" t="s">
        <v>74</v>
      </c>
    </row>
    <row r="10" spans="1:8" x14ac:dyDescent="0.25">
      <c r="A10" s="10">
        <v>45</v>
      </c>
      <c r="B10" s="10" t="s">
        <v>21</v>
      </c>
      <c r="C10" s="9" t="s">
        <v>26</v>
      </c>
      <c r="D10" s="41">
        <f>'Data Yang Diproses'!D10</f>
        <v>285778</v>
      </c>
      <c r="E10" s="41">
        <f>'Data Yang Diproses'!E10</f>
        <v>6720</v>
      </c>
      <c r="F10" s="41">
        <f>'Data Yang Diproses'!F10</f>
        <v>10868</v>
      </c>
      <c r="H10" t="s">
        <v>75</v>
      </c>
    </row>
    <row r="11" spans="1:8" x14ac:dyDescent="0.25">
      <c r="A11" s="10">
        <v>46</v>
      </c>
      <c r="B11" s="10" t="s">
        <v>21</v>
      </c>
      <c r="C11" s="9" t="s">
        <v>27</v>
      </c>
      <c r="D11" s="41">
        <f>'Data Yang Diproses'!D11</f>
        <v>545924</v>
      </c>
      <c r="E11" s="41">
        <f>'Data Yang Diproses'!E11</f>
        <v>3258</v>
      </c>
      <c r="F11" s="41">
        <f>'Data Yang Diproses'!F11</f>
        <v>13151</v>
      </c>
      <c r="H11" t="s">
        <v>76</v>
      </c>
    </row>
    <row r="12" spans="1:8" x14ac:dyDescent="0.25">
      <c r="A12" s="10">
        <v>47</v>
      </c>
      <c r="B12" s="10" t="s">
        <v>21</v>
      </c>
      <c r="C12" s="9" t="s">
        <v>28</v>
      </c>
      <c r="D12" s="41">
        <f>'Data Yang Diproses'!D12</f>
        <v>576878</v>
      </c>
      <c r="E12" s="41">
        <f>'Data Yang Diproses'!E12</f>
        <v>5088</v>
      </c>
      <c r="F12" s="41">
        <f>'Data Yang Diproses'!F12</f>
        <v>14633</v>
      </c>
      <c r="H12" t="s">
        <v>81</v>
      </c>
    </row>
    <row r="13" spans="1:8" x14ac:dyDescent="0.25">
      <c r="A13" s="10">
        <v>48</v>
      </c>
      <c r="B13" s="10" t="s">
        <v>21</v>
      </c>
      <c r="C13" s="9" t="s">
        <v>29</v>
      </c>
      <c r="D13" s="41">
        <f>'Data Yang Diproses'!D13</f>
        <v>313821</v>
      </c>
      <c r="E13" s="41">
        <f>'Data Yang Diproses'!E13</f>
        <v>9101</v>
      </c>
      <c r="F13" s="41">
        <f>'Data Yang Diproses'!F13</f>
        <v>9185</v>
      </c>
      <c r="H13" t="s">
        <v>85</v>
      </c>
    </row>
    <row r="14" spans="1:8" x14ac:dyDescent="0.25">
      <c r="A14" s="10">
        <v>49</v>
      </c>
      <c r="B14" s="10" t="s">
        <v>21</v>
      </c>
      <c r="C14" s="9" t="s">
        <v>30</v>
      </c>
      <c r="D14" s="41">
        <f>'Data Yang Diproses'!D14</f>
        <v>394368</v>
      </c>
      <c r="E14" s="41">
        <f>'Data Yang Diproses'!E14</f>
        <v>13941</v>
      </c>
      <c r="F14" s="41">
        <f>'Data Yang Diproses'!F14</f>
        <v>10612</v>
      </c>
    </row>
    <row r="15" spans="1:8" x14ac:dyDescent="0.25">
      <c r="A15" s="10">
        <v>50</v>
      </c>
      <c r="B15" s="10" t="s">
        <v>21</v>
      </c>
      <c r="C15" s="9" t="s">
        <v>31</v>
      </c>
      <c r="D15" s="41">
        <f>'Data Yang Diproses'!D15</f>
        <v>302260</v>
      </c>
      <c r="E15" s="41">
        <f>'Data Yang Diproses'!E15</f>
        <v>3336</v>
      </c>
      <c r="F15" s="41">
        <f>'Data Yang Diproses'!F15</f>
        <v>6182</v>
      </c>
    </row>
    <row r="16" spans="1:8" x14ac:dyDescent="0.25">
      <c r="A16" s="10">
        <v>51</v>
      </c>
      <c r="B16" s="10" t="s">
        <v>21</v>
      </c>
      <c r="C16" s="9" t="s">
        <v>32</v>
      </c>
      <c r="D16" s="41">
        <f>'Data Yang Diproses'!D16</f>
        <v>218873</v>
      </c>
      <c r="E16" s="41">
        <f>'Data Yang Diproses'!E16</f>
        <v>13853</v>
      </c>
      <c r="F16" s="41">
        <f>'Data Yang Diproses'!F16</f>
        <v>10089</v>
      </c>
    </row>
    <row r="17" spans="1:6" x14ac:dyDescent="0.25">
      <c r="A17" s="10">
        <v>52</v>
      </c>
      <c r="B17" s="10" t="s">
        <v>21</v>
      </c>
      <c r="C17" s="9" t="s">
        <v>33</v>
      </c>
      <c r="D17" s="41">
        <f>'Data Yang Diproses'!D17</f>
        <v>417049</v>
      </c>
      <c r="E17" s="41">
        <f>'Data Yang Diproses'!E17</f>
        <v>10810</v>
      </c>
      <c r="F17" s="41">
        <f>'Data Yang Diproses'!F17</f>
        <v>9156</v>
      </c>
    </row>
    <row r="18" spans="1:6" x14ac:dyDescent="0.25">
      <c r="A18" s="10">
        <v>53</v>
      </c>
      <c r="B18" s="10" t="s">
        <v>21</v>
      </c>
      <c r="C18" s="9" t="s">
        <v>34</v>
      </c>
      <c r="D18" s="41">
        <f>'Data Yang Diproses'!D18</f>
        <v>268512</v>
      </c>
      <c r="E18" s="41">
        <f>'Data Yang Diproses'!E18</f>
        <v>14877</v>
      </c>
      <c r="F18" s="41">
        <f>'Data Yang Diproses'!F18</f>
        <v>9671</v>
      </c>
    </row>
    <row r="19" spans="1:6" x14ac:dyDescent="0.25">
      <c r="A19" s="10">
        <v>54</v>
      </c>
      <c r="B19" s="10" t="s">
        <v>21</v>
      </c>
      <c r="C19" s="9" t="s">
        <v>35</v>
      </c>
      <c r="D19" s="41">
        <f>'Data Yang Diproses'!D19</f>
        <v>299788</v>
      </c>
      <c r="E19" s="41">
        <f>'Data Yang Diproses'!E19</f>
        <v>12700</v>
      </c>
      <c r="F19" s="41">
        <f>'Data Yang Diproses'!F19</f>
        <v>10206</v>
      </c>
    </row>
    <row r="20" spans="1:6" x14ac:dyDescent="0.25">
      <c r="A20" s="10">
        <v>55</v>
      </c>
      <c r="B20" s="10" t="s">
        <v>21</v>
      </c>
      <c r="C20" s="9" t="s">
        <v>36</v>
      </c>
      <c r="D20" s="41">
        <f>'Data Yang Diproses'!D20</f>
        <v>252416</v>
      </c>
      <c r="E20" s="41">
        <f>'Data Yang Diproses'!E20</f>
        <v>10418</v>
      </c>
      <c r="F20" s="41">
        <f>'Data Yang Diproses'!F20</f>
        <v>7718</v>
      </c>
    </row>
    <row r="21" spans="1:6" x14ac:dyDescent="0.25">
      <c r="A21" s="10">
        <v>56</v>
      </c>
      <c r="B21" s="10" t="s">
        <v>21</v>
      </c>
      <c r="C21" s="9" t="s">
        <v>37</v>
      </c>
      <c r="D21" s="41">
        <f>'Data Yang Diproses'!D21</f>
        <v>313220</v>
      </c>
      <c r="E21" s="41">
        <f>'Data Yang Diproses'!E21</f>
        <v>5150</v>
      </c>
      <c r="F21" s="41">
        <f>'Data Yang Diproses'!F21</f>
        <v>10987</v>
      </c>
    </row>
    <row r="22" spans="1:6" x14ac:dyDescent="0.25">
      <c r="A22" s="10">
        <v>57</v>
      </c>
      <c r="B22" s="10" t="s">
        <v>21</v>
      </c>
      <c r="C22" s="9" t="s">
        <v>38</v>
      </c>
      <c r="D22" s="41">
        <f>'Data Yang Diproses'!D22</f>
        <v>337214</v>
      </c>
      <c r="E22" s="41">
        <f>'Data Yang Diproses'!E22</f>
        <v>9076</v>
      </c>
      <c r="F22" s="41">
        <f>'Data Yang Diproses'!F22</f>
        <v>11634</v>
      </c>
    </row>
    <row r="23" spans="1:6" x14ac:dyDescent="0.25">
      <c r="A23" s="10">
        <v>58</v>
      </c>
      <c r="B23" s="10" t="s">
        <v>21</v>
      </c>
      <c r="C23" s="9" t="s">
        <v>39</v>
      </c>
      <c r="D23" s="41">
        <f>'Data Yang Diproses'!D23</f>
        <v>285500</v>
      </c>
      <c r="E23" s="41">
        <f>'Data Yang Diproses'!E23</f>
        <v>10183</v>
      </c>
      <c r="F23" s="41">
        <f>'Data Yang Diproses'!F23</f>
        <v>9249</v>
      </c>
    </row>
    <row r="24" spans="1:6" x14ac:dyDescent="0.25">
      <c r="A24" s="10">
        <v>59</v>
      </c>
      <c r="B24" s="10" t="s">
        <v>21</v>
      </c>
      <c r="C24" s="9" t="s">
        <v>40</v>
      </c>
      <c r="D24" s="41">
        <f>'Data Yang Diproses'!D24</f>
        <v>407312</v>
      </c>
      <c r="E24" s="41">
        <f>'Data Yang Diproses'!E24</f>
        <v>4649</v>
      </c>
      <c r="F24" s="41">
        <f>'Data Yang Diproses'!F24</f>
        <v>11021</v>
      </c>
    </row>
    <row r="25" spans="1:6" x14ac:dyDescent="0.25">
      <c r="A25" s="10">
        <v>60</v>
      </c>
      <c r="B25" s="10" t="s">
        <v>21</v>
      </c>
      <c r="C25" s="9" t="s">
        <v>41</v>
      </c>
      <c r="D25" s="41">
        <f>'Data Yang Diproses'!D25</f>
        <v>281350</v>
      </c>
      <c r="E25" s="41">
        <f>'Data Yang Diproses'!E25</f>
        <v>9657</v>
      </c>
      <c r="F25" s="41">
        <f>'Data Yang Diproses'!F25</f>
        <v>7957</v>
      </c>
    </row>
    <row r="26" spans="1:6" x14ac:dyDescent="0.25">
      <c r="A26" s="10">
        <v>61</v>
      </c>
      <c r="B26" s="10" t="s">
        <v>21</v>
      </c>
      <c r="C26" s="9" t="s">
        <v>42</v>
      </c>
      <c r="D26" s="41">
        <f>'Data Yang Diproses'!D26</f>
        <v>202303</v>
      </c>
      <c r="E26" s="41">
        <f>'Data Yang Diproses'!E26</f>
        <v>9308</v>
      </c>
      <c r="F26" s="41">
        <f>'Data Yang Diproses'!F26</f>
        <v>10274</v>
      </c>
    </row>
    <row r="27" spans="1:6" x14ac:dyDescent="0.25">
      <c r="A27" s="10">
        <v>62</v>
      </c>
      <c r="B27" s="10" t="s">
        <v>21</v>
      </c>
      <c r="C27" s="9" t="s">
        <v>43</v>
      </c>
      <c r="D27" s="41">
        <f>'Data Yang Diproses'!D27</f>
        <v>171252</v>
      </c>
      <c r="E27" s="41">
        <f>'Data Yang Diproses'!E27</f>
        <v>2616</v>
      </c>
      <c r="F27" s="41">
        <f>'Data Yang Diproses'!F27</f>
        <v>6062</v>
      </c>
    </row>
    <row r="28" spans="1:6" x14ac:dyDescent="0.25">
      <c r="A28" s="10">
        <v>63</v>
      </c>
      <c r="B28" s="10" t="s">
        <v>21</v>
      </c>
      <c r="C28" s="9" t="s">
        <v>44</v>
      </c>
      <c r="D28" s="41">
        <f>'Data Yang Diproses'!D28</f>
        <v>236575</v>
      </c>
      <c r="E28" s="41">
        <f>'Data Yang Diproses'!E28</f>
        <v>3572</v>
      </c>
      <c r="F28" s="41">
        <f>'Data Yang Diproses'!F28</f>
        <v>9493</v>
      </c>
    </row>
    <row r="29" spans="1:6" x14ac:dyDescent="0.25">
      <c r="A29" s="10">
        <v>64</v>
      </c>
      <c r="B29" s="10" t="s">
        <v>21</v>
      </c>
      <c r="C29" s="9" t="s">
        <v>45</v>
      </c>
      <c r="D29" s="41">
        <f>'Data Yang Diproses'!D29</f>
        <v>263299</v>
      </c>
      <c r="E29" s="41">
        <f>'Data Yang Diproses'!E29</f>
        <v>4143</v>
      </c>
      <c r="F29" s="41">
        <f>'Data Yang Diproses'!F29</f>
        <v>10099</v>
      </c>
    </row>
    <row r="30" spans="1:6" x14ac:dyDescent="0.25">
      <c r="A30" s="10">
        <v>65</v>
      </c>
      <c r="B30" s="10" t="s">
        <v>21</v>
      </c>
      <c r="C30" s="9" t="s">
        <v>46</v>
      </c>
      <c r="D30" s="41">
        <f>'Data Yang Diproses'!D30</f>
        <v>216918</v>
      </c>
      <c r="E30" s="41">
        <f>'Data Yang Diproses'!E30</f>
        <v>3790</v>
      </c>
      <c r="F30" s="41">
        <f>'Data Yang Diproses'!F30</f>
        <v>8990</v>
      </c>
    </row>
    <row r="31" spans="1:6" x14ac:dyDescent="0.25">
      <c r="A31" s="10">
        <v>66</v>
      </c>
      <c r="B31" s="10" t="s">
        <v>21</v>
      </c>
      <c r="C31" s="9" t="s">
        <v>47</v>
      </c>
      <c r="D31" s="41">
        <f>'Data Yang Diproses'!D31</f>
        <v>452123</v>
      </c>
      <c r="E31" s="41">
        <f>'Data Yang Diproses'!E31</f>
        <v>9253</v>
      </c>
      <c r="F31" s="41">
        <f>'Data Yang Diproses'!F31</f>
        <v>11527</v>
      </c>
    </row>
    <row r="32" spans="1:6" x14ac:dyDescent="0.25">
      <c r="A32" s="10">
        <v>67</v>
      </c>
      <c r="B32" s="10" t="s">
        <v>21</v>
      </c>
      <c r="C32" s="9" t="s">
        <v>48</v>
      </c>
      <c r="D32" s="41">
        <f>'Data Yang Diproses'!D32</f>
        <v>186715</v>
      </c>
      <c r="E32" s="41">
        <f>'Data Yang Diproses'!E32</f>
        <v>2745</v>
      </c>
      <c r="F32" s="41">
        <f>'Data Yang Diproses'!F32</f>
        <v>7169</v>
      </c>
    </row>
    <row r="33" spans="1:6" x14ac:dyDescent="0.25">
      <c r="A33" s="10">
        <v>68</v>
      </c>
      <c r="B33" s="10" t="s">
        <v>21</v>
      </c>
      <c r="C33" s="9" t="s">
        <v>49</v>
      </c>
      <c r="D33" s="41">
        <f>'Data Yang Diproses'!D33</f>
        <v>282709</v>
      </c>
      <c r="E33" s="41">
        <f>'Data Yang Diproses'!E33</f>
        <v>10065</v>
      </c>
      <c r="F33" s="41">
        <f>'Data Yang Diproses'!F33</f>
        <v>10380</v>
      </c>
    </row>
    <row r="34" spans="1:6" x14ac:dyDescent="0.25">
      <c r="A34" s="10">
        <v>69</v>
      </c>
      <c r="B34" s="10" t="s">
        <v>21</v>
      </c>
      <c r="C34" s="9" t="s">
        <v>50</v>
      </c>
      <c r="D34" s="41">
        <f>'Data Yang Diproses'!D34</f>
        <v>281221</v>
      </c>
      <c r="E34" s="41">
        <f>'Data Yang Diproses'!E34</f>
        <v>2764</v>
      </c>
      <c r="F34" s="41">
        <f>'Data Yang Diproses'!F34</f>
        <v>7744</v>
      </c>
    </row>
    <row r="35" spans="1:6" x14ac:dyDescent="0.25">
      <c r="A35" s="10">
        <v>70</v>
      </c>
      <c r="B35" s="10" t="s">
        <v>21</v>
      </c>
      <c r="C35" s="9" t="s">
        <v>51</v>
      </c>
      <c r="D35" s="41">
        <f>'Data Yang Diproses'!D35</f>
        <v>84203</v>
      </c>
      <c r="E35" s="41">
        <f>'Data Yang Diproses'!E35</f>
        <v>1710</v>
      </c>
      <c r="F35" s="41">
        <f>'Data Yang Diproses'!F35</f>
        <v>2921</v>
      </c>
    </row>
    <row r="36" spans="1:6" x14ac:dyDescent="0.25">
      <c r="A36" s="10">
        <v>71</v>
      </c>
      <c r="B36" s="10" t="s">
        <v>21</v>
      </c>
      <c r="C36" s="9" t="s">
        <v>52</v>
      </c>
      <c r="D36" s="41">
        <f>'Data Yang Diproses'!D36</f>
        <v>119975</v>
      </c>
      <c r="E36" s="41">
        <f>'Data Yang Diproses'!E36</f>
        <v>1592</v>
      </c>
      <c r="F36" s="41">
        <f>'Data Yang Diproses'!F36</f>
        <v>3116</v>
      </c>
    </row>
    <row r="37" spans="1:6" x14ac:dyDescent="0.25">
      <c r="A37" s="10">
        <v>72</v>
      </c>
      <c r="B37" s="10" t="s">
        <v>21</v>
      </c>
      <c r="C37" s="9" t="s">
        <v>53</v>
      </c>
      <c r="D37" s="41">
        <f>'Data Yang Diproses'!D37</f>
        <v>76746</v>
      </c>
      <c r="E37" s="41">
        <f>'Data Yang Diproses'!E37</f>
        <v>2824</v>
      </c>
      <c r="F37" s="41">
        <f>'Data Yang Diproses'!F37</f>
        <v>3199</v>
      </c>
    </row>
    <row r="38" spans="1:6" x14ac:dyDescent="0.25">
      <c r="A38" s="10">
        <v>73</v>
      </c>
      <c r="B38" s="10" t="s">
        <v>21</v>
      </c>
      <c r="C38" s="9" t="s">
        <v>54</v>
      </c>
      <c r="D38" s="41">
        <f>'Data Yang Diproses'!D38</f>
        <v>381884</v>
      </c>
      <c r="E38" s="41">
        <f>'Data Yang Diproses'!E38</f>
        <v>15460</v>
      </c>
      <c r="F38" s="41">
        <f>'Data Yang Diproses'!F38</f>
        <v>14614</v>
      </c>
    </row>
    <row r="39" spans="1:6" x14ac:dyDescent="0.25">
      <c r="A39" s="10">
        <v>74</v>
      </c>
      <c r="B39" s="10" t="s">
        <v>21</v>
      </c>
      <c r="C39" s="9" t="s">
        <v>55</v>
      </c>
      <c r="D39" s="41">
        <f>'Data Yang Diproses'!D39</f>
        <v>189844</v>
      </c>
      <c r="E39" s="41">
        <f>'Data Yang Diproses'!E39</f>
        <v>5098</v>
      </c>
      <c r="F39" s="41">
        <f>'Data Yang Diproses'!F39</f>
        <v>10387</v>
      </c>
    </row>
    <row r="40" spans="1:6" x14ac:dyDescent="0.25">
      <c r="A40" s="10">
        <v>75</v>
      </c>
      <c r="B40" s="10" t="s">
        <v>21</v>
      </c>
      <c r="C40" s="9" t="s">
        <v>56</v>
      </c>
      <c r="D40" s="41">
        <f>'Data Yang Diproses'!D40</f>
        <v>115055</v>
      </c>
      <c r="E40" s="41">
        <f>'Data Yang Diproses'!E40</f>
        <v>3758</v>
      </c>
      <c r="F40" s="41">
        <f>'Data Yang Diproses'!F40</f>
        <v>3445</v>
      </c>
    </row>
    <row r="41" spans="1:6" x14ac:dyDescent="0.25">
      <c r="A41" s="4"/>
      <c r="B41" s="4"/>
      <c r="C41" s="8" t="s">
        <v>15</v>
      </c>
      <c r="D41" s="38"/>
      <c r="E41" s="38"/>
      <c r="F41" s="38"/>
    </row>
  </sheetData>
  <mergeCells count="6">
    <mergeCell ref="F3:F5"/>
    <mergeCell ref="A3:A5"/>
    <mergeCell ref="B3:B5"/>
    <mergeCell ref="C3:C5"/>
    <mergeCell ref="D3:D5"/>
    <mergeCell ref="E3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44"/>
  <sheetViews>
    <sheetView tabSelected="1" zoomScale="70" zoomScaleNormal="70" workbookViewId="0">
      <selection activeCell="G6" sqref="G6:I6"/>
    </sheetView>
  </sheetViews>
  <sheetFormatPr defaultRowHeight="15" x14ac:dyDescent="0.25"/>
  <cols>
    <col min="1" max="1" width="5.85546875" customWidth="1"/>
    <col min="2" max="2" width="12.140625" hidden="1" customWidth="1"/>
    <col min="3" max="3" width="17" customWidth="1"/>
    <col min="4" max="4" width="14.28515625" hidden="1" customWidth="1"/>
    <col min="5" max="5" width="10" hidden="1" customWidth="1"/>
    <col min="6" max="6" width="13.28515625" hidden="1" customWidth="1"/>
    <col min="7" max="15" width="7.7109375" style="64" customWidth="1"/>
    <col min="16" max="18" width="11.5703125" style="63" bestFit="1" customWidth="1"/>
    <col min="19" max="27" width="10.7109375" style="63" customWidth="1"/>
  </cols>
  <sheetData>
    <row r="1" spans="1:28" ht="26.25" x14ac:dyDescent="0.4">
      <c r="A1" s="17" t="s">
        <v>67</v>
      </c>
      <c r="B1" s="17"/>
      <c r="C1" s="1"/>
    </row>
    <row r="2" spans="1:28" ht="26.25" x14ac:dyDescent="0.4">
      <c r="A2" s="17"/>
      <c r="B2" s="17"/>
      <c r="C2" s="1"/>
      <c r="G2" s="65" t="s">
        <v>103</v>
      </c>
      <c r="H2" s="65" t="s">
        <v>104</v>
      </c>
      <c r="I2" s="65" t="s">
        <v>105</v>
      </c>
      <c r="J2" s="66" t="s">
        <v>103</v>
      </c>
      <c r="K2" s="66" t="s">
        <v>104</v>
      </c>
      <c r="L2" s="66" t="s">
        <v>105</v>
      </c>
      <c r="M2" s="67" t="s">
        <v>103</v>
      </c>
      <c r="N2" s="67" t="s">
        <v>104</v>
      </c>
      <c r="O2" s="67" t="s">
        <v>105</v>
      </c>
    </row>
    <row r="3" spans="1:28" ht="38.25" customHeight="1" x14ac:dyDescent="0.25">
      <c r="A3" s="59"/>
      <c r="B3" s="59" t="s">
        <v>2</v>
      </c>
      <c r="C3" s="59" t="s">
        <v>3</v>
      </c>
      <c r="D3" s="60"/>
      <c r="E3" s="60"/>
      <c r="F3" s="60"/>
      <c r="G3" s="68"/>
      <c r="H3" s="68"/>
      <c r="I3" s="68"/>
      <c r="J3" s="68"/>
      <c r="K3" s="68"/>
      <c r="L3" s="68"/>
      <c r="M3" s="68"/>
      <c r="N3" s="68"/>
      <c r="O3" s="68"/>
      <c r="S3" s="63" t="s">
        <v>103</v>
      </c>
      <c r="T3" s="63" t="s">
        <v>104</v>
      </c>
      <c r="U3" s="63" t="s">
        <v>105</v>
      </c>
      <c r="V3" s="63" t="s">
        <v>103</v>
      </c>
      <c r="W3" s="63" t="s">
        <v>104</v>
      </c>
      <c r="X3" s="63" t="s">
        <v>105</v>
      </c>
      <c r="Y3" s="63" t="s">
        <v>103</v>
      </c>
      <c r="Z3" s="63" t="s">
        <v>104</v>
      </c>
      <c r="AA3" s="63" t="s">
        <v>105</v>
      </c>
      <c r="AB3" s="40"/>
    </row>
    <row r="4" spans="1:28" ht="15" customHeight="1" x14ac:dyDescent="0.25">
      <c r="A4" s="55"/>
      <c r="B4" s="55" t="s">
        <v>2</v>
      </c>
      <c r="C4" s="55" t="s">
        <v>3</v>
      </c>
      <c r="D4" s="56" t="s">
        <v>64</v>
      </c>
      <c r="E4" s="56" t="s">
        <v>65</v>
      </c>
      <c r="F4" s="56" t="s">
        <v>66</v>
      </c>
      <c r="G4" s="85" t="s">
        <v>97</v>
      </c>
      <c r="H4" s="85"/>
      <c r="I4" s="85"/>
      <c r="J4" s="85" t="s">
        <v>98</v>
      </c>
      <c r="K4" s="85"/>
      <c r="L4" s="85"/>
      <c r="M4" s="85" t="s">
        <v>99</v>
      </c>
      <c r="N4" s="85"/>
      <c r="O4" s="85"/>
      <c r="P4" s="121" t="s">
        <v>97</v>
      </c>
      <c r="Q4" s="121" t="s">
        <v>98</v>
      </c>
      <c r="R4" s="121" t="s">
        <v>99</v>
      </c>
      <c r="S4" s="120" t="s">
        <v>107</v>
      </c>
      <c r="T4" s="119"/>
      <c r="U4" s="119"/>
      <c r="V4" s="119" t="s">
        <v>108</v>
      </c>
      <c r="W4" s="119"/>
      <c r="X4" s="119"/>
      <c r="Y4" s="119" t="s">
        <v>109</v>
      </c>
      <c r="Z4" s="119"/>
      <c r="AA4" s="119"/>
      <c r="AB4" s="40" t="s">
        <v>70</v>
      </c>
    </row>
    <row r="5" spans="1:28" ht="15" customHeight="1" x14ac:dyDescent="0.25">
      <c r="A5" s="57"/>
      <c r="B5" s="57"/>
      <c r="C5" s="57"/>
      <c r="D5" s="58"/>
      <c r="E5" s="58"/>
      <c r="F5" s="58"/>
      <c r="G5" s="78">
        <v>100000</v>
      </c>
      <c r="H5" s="78">
        <v>3000</v>
      </c>
      <c r="I5" s="78">
        <v>3000</v>
      </c>
      <c r="J5" s="78">
        <v>250000</v>
      </c>
      <c r="K5" s="78">
        <v>7000</v>
      </c>
      <c r="L5" s="78">
        <v>7000</v>
      </c>
      <c r="M5" s="78">
        <v>500000</v>
      </c>
      <c r="N5" s="78">
        <v>12000</v>
      </c>
      <c r="O5" s="78">
        <v>10500</v>
      </c>
      <c r="P5" s="121"/>
      <c r="Q5" s="121"/>
      <c r="R5" s="121"/>
      <c r="S5" s="74">
        <f>SUM(D27,D35,D36,D37,D40)/P41</f>
        <v>113446.2</v>
      </c>
      <c r="T5" s="74">
        <f>SUM(E27,E35,E36,E37,E40)/P41</f>
        <v>2500</v>
      </c>
      <c r="U5" s="74">
        <f>SUM(F27,F35,F36,F37,F40)/P41</f>
        <v>3748.6</v>
      </c>
      <c r="V5" s="74">
        <f>SUM(D6,D8:D10,D13,D15:D16,D18:D23,D25:D26,D28:D30,D32:D34,D39)/Q41</f>
        <v>263492.18181818182</v>
      </c>
      <c r="W5" s="74">
        <f>SUM(E6,E8:E10,E13,E15:E16,E18:E23,E25:E26,E28:E30,E32:E34,E39)/Q41</f>
        <v>7654.5</v>
      </c>
      <c r="X5" s="74">
        <f>SUM(F6,F8:F10,F13,F15:F16,F18:F23,F25:F26,F28:F30,F32:F34,F39)/Q41</f>
        <v>9133.7272727272721</v>
      </c>
      <c r="Y5" s="74">
        <f>SUM(D7,D11:D12,D14,D17,D24,D31,D38)/R41</f>
        <v>448292.875</v>
      </c>
      <c r="Z5" s="74">
        <f>SUM(E7,E11:E12,E14,E17,E24,E31,E38)/R41</f>
        <v>9906.75</v>
      </c>
      <c r="AA5" s="74">
        <f>SUM(F7,F11:F12,F14,F17,F24,F31,F38)/R41</f>
        <v>12509.375</v>
      </c>
      <c r="AB5" t="s">
        <v>72</v>
      </c>
    </row>
    <row r="6" spans="1:28" x14ac:dyDescent="0.25">
      <c r="A6" s="10">
        <v>1</v>
      </c>
      <c r="B6" s="10" t="s">
        <v>21</v>
      </c>
      <c r="C6" s="9" t="s">
        <v>22</v>
      </c>
      <c r="D6" s="41">
        <f>'K-Means'!D6</f>
        <v>327472</v>
      </c>
      <c r="E6" s="41">
        <f>'K-Means'!E6</f>
        <v>9767</v>
      </c>
      <c r="F6" s="41">
        <f>'K-Means'!F6</f>
        <v>9494</v>
      </c>
      <c r="G6" s="122">
        <f>SQRT( ((D6-$G$5)^2) + ((E6-$H$5)^2) + ((F6-$I$5)^2) )</f>
        <v>227665.2698788289</v>
      </c>
      <c r="H6" s="122"/>
      <c r="I6" s="122"/>
      <c r="J6" s="122">
        <f>SQRT( ((D6-$J$5)^2) + ((E6-$K$5)^2) + ((F6-$L$5)^2) )</f>
        <v>77561.505329641455</v>
      </c>
      <c r="K6" s="122"/>
      <c r="L6" s="122"/>
      <c r="M6" s="122">
        <f>SQRT( ((D6-$M$5)^2) + ((E6-$N$5)^2) + ((F6-$O$5)^2) )</f>
        <v>172545.38275190096</v>
      </c>
      <c r="N6" s="122"/>
      <c r="O6" s="122"/>
      <c r="P6" s="72" t="str">
        <f>IF(G6&lt;J6,IF(G6&lt;M6,"ok",""),"")</f>
        <v/>
      </c>
      <c r="Q6" s="72" t="str">
        <f>IF(J6&lt;G6,IF(J6&lt;M6,"ok",""),"")</f>
        <v>ok</v>
      </c>
      <c r="R6" s="72" t="str">
        <f>IF(M6&lt;G6,IF(M6&lt;J6,"ok",""),"")</f>
        <v/>
      </c>
      <c r="AB6" t="s">
        <v>77</v>
      </c>
    </row>
    <row r="7" spans="1:28" x14ac:dyDescent="0.25">
      <c r="A7" s="10">
        <v>2</v>
      </c>
      <c r="B7" s="10" t="s">
        <v>21</v>
      </c>
      <c r="C7" s="9" t="s">
        <v>23</v>
      </c>
      <c r="D7" s="41">
        <f>'K-Means'!D7</f>
        <v>410805</v>
      </c>
      <c r="E7" s="41">
        <f>'K-Means'!E7</f>
        <v>16795</v>
      </c>
      <c r="F7" s="41">
        <f>'K-Means'!F7</f>
        <v>15361</v>
      </c>
      <c r="G7" s="122">
        <f t="shared" ref="G7:G40" si="0">SQRT( ((D7-$G$5)^2) + ((E7-$H$5)^2) + ((F7-$I$5)^2) )</f>
        <v>311356.45869485347</v>
      </c>
      <c r="H7" s="122"/>
      <c r="I7" s="122"/>
      <c r="J7" s="122">
        <f t="shared" ref="J7:J40" si="1">SQRT( ((D7-$J$5)^2) + ((E7-$K$5)^2) + ((F7-$L$5)^2) )</f>
        <v>161319.85733628704</v>
      </c>
      <c r="K7" s="122"/>
      <c r="L7" s="122"/>
      <c r="M7" s="122">
        <f t="shared" ref="M7:M40" si="2">SQRT( ((D7-$M$5)^2) + ((E7-$N$5)^2) + ((F7-$O$5)^2) )</f>
        <v>89455.963305975311</v>
      </c>
      <c r="N7" s="122"/>
      <c r="O7" s="122"/>
      <c r="P7" s="72" t="str">
        <f t="shared" ref="P7:P40" si="3">IF(G7&lt;J7,IF(G7&lt;M7,"ok",""),"")</f>
        <v/>
      </c>
      <c r="Q7" s="72" t="str">
        <f t="shared" ref="Q7:Q40" si="4">IF(J7&lt;G7,IF(J7&lt;M7,"ok",""),"")</f>
        <v/>
      </c>
      <c r="R7" s="72" t="str">
        <f t="shared" ref="R7:R40" si="5">IF(M7&lt;G7,IF(M7&lt;J7,"ok",""),"")</f>
        <v>ok</v>
      </c>
      <c r="AB7" t="s">
        <v>82</v>
      </c>
    </row>
    <row r="8" spans="1:28" x14ac:dyDescent="0.25">
      <c r="A8" s="10">
        <v>3</v>
      </c>
      <c r="B8" s="10" t="s">
        <v>21</v>
      </c>
      <c r="C8" s="9" t="s">
        <v>24</v>
      </c>
      <c r="D8" s="41">
        <f>'K-Means'!D8</f>
        <v>208766</v>
      </c>
      <c r="E8" s="41">
        <f>'K-Means'!E8</f>
        <v>3657</v>
      </c>
      <c r="F8" s="41">
        <f>'K-Means'!F8</f>
        <v>6131</v>
      </c>
      <c r="G8" s="122">
        <f t="shared" si="0"/>
        <v>108813.0395035448</v>
      </c>
      <c r="H8" s="122"/>
      <c r="I8" s="122"/>
      <c r="J8" s="122">
        <f t="shared" si="1"/>
        <v>41378.419085315472</v>
      </c>
      <c r="K8" s="122"/>
      <c r="L8" s="122"/>
      <c r="M8" s="122">
        <f t="shared" si="2"/>
        <v>291386.23262947751</v>
      </c>
      <c r="N8" s="122"/>
      <c r="O8" s="122"/>
      <c r="P8" s="72" t="str">
        <f t="shared" si="3"/>
        <v/>
      </c>
      <c r="Q8" s="72" t="str">
        <f t="shared" si="4"/>
        <v>ok</v>
      </c>
      <c r="R8" s="72" t="str">
        <f t="shared" si="5"/>
        <v/>
      </c>
      <c r="AB8" t="s">
        <v>73</v>
      </c>
    </row>
    <row r="9" spans="1:28" x14ac:dyDescent="0.25">
      <c r="A9" s="10">
        <v>4</v>
      </c>
      <c r="B9" s="10" t="s">
        <v>21</v>
      </c>
      <c r="C9" s="9" t="s">
        <v>25</v>
      </c>
      <c r="D9" s="41">
        <f>'K-Means'!D9</f>
        <v>242274</v>
      </c>
      <c r="E9" s="41">
        <f>'K-Means'!E9</f>
        <v>8419</v>
      </c>
      <c r="F9" s="41">
        <f>'K-Means'!F9</f>
        <v>7035</v>
      </c>
      <c r="G9" s="122">
        <f t="shared" si="0"/>
        <v>142434.32824287831</v>
      </c>
      <c r="H9" s="122"/>
      <c r="I9" s="122"/>
      <c r="J9" s="122">
        <f t="shared" si="1"/>
        <v>7855.3078870277259</v>
      </c>
      <c r="K9" s="122"/>
      <c r="L9" s="122"/>
      <c r="M9" s="122">
        <f t="shared" si="2"/>
        <v>257774.16639764351</v>
      </c>
      <c r="N9" s="122"/>
      <c r="O9" s="122"/>
      <c r="P9" s="72" t="str">
        <f t="shared" si="3"/>
        <v/>
      </c>
      <c r="Q9" s="72" t="str">
        <f t="shared" si="4"/>
        <v>ok</v>
      </c>
      <c r="R9" s="72" t="str">
        <f t="shared" si="5"/>
        <v/>
      </c>
      <c r="AB9" t="s">
        <v>74</v>
      </c>
    </row>
    <row r="10" spans="1:28" x14ac:dyDescent="0.25">
      <c r="A10" s="10">
        <v>5</v>
      </c>
      <c r="B10" s="10" t="s">
        <v>21</v>
      </c>
      <c r="C10" s="9" t="s">
        <v>26</v>
      </c>
      <c r="D10" s="41">
        <f>'K-Means'!D10</f>
        <v>285778</v>
      </c>
      <c r="E10" s="41">
        <f>'K-Means'!E10</f>
        <v>6720</v>
      </c>
      <c r="F10" s="41">
        <f>'K-Means'!F10</f>
        <v>10868</v>
      </c>
      <c r="G10" s="122">
        <f t="shared" si="0"/>
        <v>185981.74401806216</v>
      </c>
      <c r="H10" s="122"/>
      <c r="I10" s="122"/>
      <c r="J10" s="122">
        <f t="shared" si="1"/>
        <v>35987.568798128057</v>
      </c>
      <c r="K10" s="122"/>
      <c r="L10" s="122"/>
      <c r="M10" s="122">
        <f t="shared" si="2"/>
        <v>214287.37505508811</v>
      </c>
      <c r="N10" s="122"/>
      <c r="O10" s="122"/>
      <c r="P10" s="72" t="str">
        <f t="shared" si="3"/>
        <v/>
      </c>
      <c r="Q10" s="72" t="str">
        <f t="shared" si="4"/>
        <v>ok</v>
      </c>
      <c r="R10" s="72" t="str">
        <f t="shared" si="5"/>
        <v/>
      </c>
      <c r="AB10" t="s">
        <v>75</v>
      </c>
    </row>
    <row r="11" spans="1:28" x14ac:dyDescent="0.25">
      <c r="A11" s="10">
        <v>6</v>
      </c>
      <c r="B11" s="10" t="s">
        <v>21</v>
      </c>
      <c r="C11" s="9" t="s">
        <v>27</v>
      </c>
      <c r="D11" s="41">
        <f>'K-Means'!D11</f>
        <v>545924</v>
      </c>
      <c r="E11" s="41">
        <f>'K-Means'!E11</f>
        <v>3258</v>
      </c>
      <c r="F11" s="41">
        <f>'K-Means'!F11</f>
        <v>13151</v>
      </c>
      <c r="G11" s="122">
        <f t="shared" si="0"/>
        <v>446039.59817599156</v>
      </c>
      <c r="H11" s="122"/>
      <c r="I11" s="122"/>
      <c r="J11" s="122">
        <f t="shared" si="1"/>
        <v>296011.57264708419</v>
      </c>
      <c r="K11" s="122"/>
      <c r="L11" s="122"/>
      <c r="M11" s="122">
        <f t="shared" si="2"/>
        <v>46823.756160735335</v>
      </c>
      <c r="N11" s="122"/>
      <c r="O11" s="122"/>
      <c r="P11" s="72" t="str">
        <f t="shared" si="3"/>
        <v/>
      </c>
      <c r="Q11" s="72" t="str">
        <f t="shared" si="4"/>
        <v/>
      </c>
      <c r="R11" s="72" t="str">
        <f t="shared" si="5"/>
        <v>ok</v>
      </c>
      <c r="AB11" t="s">
        <v>76</v>
      </c>
    </row>
    <row r="12" spans="1:28" x14ac:dyDescent="0.25">
      <c r="A12" s="10">
        <v>7</v>
      </c>
      <c r="B12" s="10" t="s">
        <v>21</v>
      </c>
      <c r="C12" s="9" t="s">
        <v>28</v>
      </c>
      <c r="D12" s="41">
        <f>'K-Means'!D12</f>
        <v>576878</v>
      </c>
      <c r="E12" s="41">
        <f>'K-Means'!E12</f>
        <v>5088</v>
      </c>
      <c r="F12" s="41">
        <f>'K-Means'!F12</f>
        <v>14633</v>
      </c>
      <c r="G12" s="122">
        <f t="shared" si="0"/>
        <v>477024.43681325176</v>
      </c>
      <c r="H12" s="122"/>
      <c r="I12" s="122"/>
      <c r="J12" s="122">
        <f t="shared" si="1"/>
        <v>326972.69812172389</v>
      </c>
      <c r="K12" s="122"/>
      <c r="L12" s="122"/>
      <c r="M12" s="122">
        <f t="shared" si="2"/>
        <v>77298.669568110941</v>
      </c>
      <c r="N12" s="122"/>
      <c r="O12" s="122"/>
      <c r="P12" s="72" t="str">
        <f t="shared" si="3"/>
        <v/>
      </c>
      <c r="Q12" s="72" t="str">
        <f t="shared" si="4"/>
        <v/>
      </c>
      <c r="R12" s="72" t="str">
        <f t="shared" si="5"/>
        <v>ok</v>
      </c>
      <c r="AB12" t="s">
        <v>81</v>
      </c>
    </row>
    <row r="13" spans="1:28" x14ac:dyDescent="0.25">
      <c r="A13" s="10">
        <v>8</v>
      </c>
      <c r="B13" s="10" t="s">
        <v>21</v>
      </c>
      <c r="C13" s="9" t="s">
        <v>29</v>
      </c>
      <c r="D13" s="41">
        <f>'K-Means'!D13</f>
        <v>313821</v>
      </c>
      <c r="E13" s="41">
        <f>'K-Means'!E13</f>
        <v>9101</v>
      </c>
      <c r="F13" s="41">
        <f>'K-Means'!F13</f>
        <v>9185</v>
      </c>
      <c r="G13" s="122">
        <f t="shared" si="0"/>
        <v>213997.42163633654</v>
      </c>
      <c r="H13" s="122"/>
      <c r="I13" s="122"/>
      <c r="J13" s="122">
        <f t="shared" si="1"/>
        <v>63892.945361753358</v>
      </c>
      <c r="K13" s="122"/>
      <c r="L13" s="122"/>
      <c r="M13" s="122">
        <f t="shared" si="2"/>
        <v>186206.21221377121</v>
      </c>
      <c r="N13" s="122"/>
      <c r="O13" s="122"/>
      <c r="P13" s="72" t="str">
        <f t="shared" si="3"/>
        <v/>
      </c>
      <c r="Q13" s="72" t="str">
        <f t="shared" si="4"/>
        <v>ok</v>
      </c>
      <c r="R13" s="72" t="str">
        <f t="shared" si="5"/>
        <v/>
      </c>
      <c r="AB13" t="s">
        <v>85</v>
      </c>
    </row>
    <row r="14" spans="1:28" x14ac:dyDescent="0.25">
      <c r="A14" s="10">
        <v>9</v>
      </c>
      <c r="B14" s="10" t="s">
        <v>21</v>
      </c>
      <c r="C14" s="9" t="s">
        <v>30</v>
      </c>
      <c r="D14" s="41">
        <f>'K-Means'!D14</f>
        <v>394368</v>
      </c>
      <c r="E14" s="41">
        <f>'K-Means'!E14</f>
        <v>13941</v>
      </c>
      <c r="F14" s="41">
        <f>'K-Means'!F14</f>
        <v>10612</v>
      </c>
      <c r="G14" s="122">
        <f t="shared" si="0"/>
        <v>294669.59030242672</v>
      </c>
      <c r="H14" s="122"/>
      <c r="I14" s="122"/>
      <c r="J14" s="122">
        <f t="shared" si="1"/>
        <v>144579.8860457429</v>
      </c>
      <c r="K14" s="122"/>
      <c r="L14" s="122"/>
      <c r="M14" s="122">
        <f t="shared" si="2"/>
        <v>105649.89090860436</v>
      </c>
      <c r="N14" s="122"/>
      <c r="O14" s="122"/>
      <c r="P14" s="72" t="str">
        <f t="shared" si="3"/>
        <v/>
      </c>
      <c r="Q14" s="72" t="str">
        <f t="shared" si="4"/>
        <v/>
      </c>
      <c r="R14" s="72" t="str">
        <f t="shared" si="5"/>
        <v>ok</v>
      </c>
    </row>
    <row r="15" spans="1:28" x14ac:dyDescent="0.25">
      <c r="A15" s="10">
        <v>10</v>
      </c>
      <c r="B15" s="10" t="s">
        <v>21</v>
      </c>
      <c r="C15" s="9" t="s">
        <v>31</v>
      </c>
      <c r="D15" s="41">
        <f>'K-Means'!D15</f>
        <v>302260</v>
      </c>
      <c r="E15" s="41">
        <f>'K-Means'!E15</f>
        <v>3336</v>
      </c>
      <c r="F15" s="41">
        <f>'K-Means'!F15</f>
        <v>6182</v>
      </c>
      <c r="G15" s="122">
        <f t="shared" si="0"/>
        <v>202285.30747436898</v>
      </c>
      <c r="H15" s="122"/>
      <c r="I15" s="122"/>
      <c r="J15" s="122">
        <f t="shared" si="1"/>
        <v>52394.671675658014</v>
      </c>
      <c r="K15" s="122"/>
      <c r="L15" s="122"/>
      <c r="M15" s="122">
        <f t="shared" si="2"/>
        <v>197976.81081379202</v>
      </c>
      <c r="N15" s="122"/>
      <c r="O15" s="122"/>
      <c r="P15" s="72" t="str">
        <f t="shared" si="3"/>
        <v/>
      </c>
      <c r="Q15" s="72" t="str">
        <f t="shared" si="4"/>
        <v>ok</v>
      </c>
      <c r="R15" s="72" t="str">
        <f t="shared" si="5"/>
        <v/>
      </c>
    </row>
    <row r="16" spans="1:28" x14ac:dyDescent="0.25">
      <c r="A16" s="10">
        <v>11</v>
      </c>
      <c r="B16" s="10" t="s">
        <v>21</v>
      </c>
      <c r="C16" s="9" t="s">
        <v>32</v>
      </c>
      <c r="D16" s="41">
        <f>'K-Means'!D16</f>
        <v>218873</v>
      </c>
      <c r="E16" s="41">
        <f>'K-Means'!E16</f>
        <v>13853</v>
      </c>
      <c r="F16" s="41">
        <f>'K-Means'!F16</f>
        <v>10089</v>
      </c>
      <c r="G16" s="126">
        <f t="shared" si="0"/>
        <v>119577.72225209845</v>
      </c>
      <c r="H16" s="126"/>
      <c r="I16" s="126"/>
      <c r="J16" s="122">
        <f t="shared" si="1"/>
        <v>32021.799746422748</v>
      </c>
      <c r="K16" s="122"/>
      <c r="L16" s="122"/>
      <c r="M16" s="122">
        <f t="shared" si="2"/>
        <v>281133.40722688934</v>
      </c>
      <c r="N16" s="122"/>
      <c r="O16" s="122"/>
      <c r="P16" s="72" t="str">
        <f t="shared" si="3"/>
        <v/>
      </c>
      <c r="Q16" s="72" t="str">
        <f t="shared" si="4"/>
        <v>ok</v>
      </c>
      <c r="R16" s="72" t="str">
        <f t="shared" si="5"/>
        <v/>
      </c>
    </row>
    <row r="17" spans="1:18" x14ac:dyDescent="0.25">
      <c r="A17" s="10">
        <v>12</v>
      </c>
      <c r="B17" s="10" t="s">
        <v>21</v>
      </c>
      <c r="C17" s="9" t="s">
        <v>33</v>
      </c>
      <c r="D17" s="41">
        <f>'K-Means'!D17</f>
        <v>417049</v>
      </c>
      <c r="E17" s="41">
        <f>'K-Means'!E17</f>
        <v>10810</v>
      </c>
      <c r="F17" s="41">
        <f>'K-Means'!F17</f>
        <v>9156</v>
      </c>
      <c r="G17" s="126">
        <f t="shared" si="0"/>
        <v>317204.91931399802</v>
      </c>
      <c r="H17" s="126"/>
      <c r="I17" s="126"/>
      <c r="J17" s="122">
        <f t="shared" si="1"/>
        <v>167106.35187508582</v>
      </c>
      <c r="K17" s="122"/>
      <c r="L17" s="122"/>
      <c r="M17" s="122">
        <f t="shared" si="2"/>
        <v>82970.421458493263</v>
      </c>
      <c r="N17" s="122"/>
      <c r="O17" s="122"/>
      <c r="P17" s="72" t="str">
        <f t="shared" si="3"/>
        <v/>
      </c>
      <c r="Q17" s="72" t="str">
        <f t="shared" si="4"/>
        <v/>
      </c>
      <c r="R17" s="72" t="str">
        <f t="shared" si="5"/>
        <v>ok</v>
      </c>
    </row>
    <row r="18" spans="1:18" x14ac:dyDescent="0.25">
      <c r="A18" s="10">
        <v>13</v>
      </c>
      <c r="B18" s="10" t="s">
        <v>21</v>
      </c>
      <c r="C18" s="9" t="s">
        <v>34</v>
      </c>
      <c r="D18" s="41">
        <f>'K-Means'!D18</f>
        <v>268512</v>
      </c>
      <c r="E18" s="41">
        <f>'K-Means'!E18</f>
        <v>14877</v>
      </c>
      <c r="F18" s="41">
        <f>'K-Means'!F18</f>
        <v>9671</v>
      </c>
      <c r="G18" s="126">
        <f t="shared" si="0"/>
        <v>169061.70327427794</v>
      </c>
      <c r="H18" s="126"/>
      <c r="I18" s="126"/>
      <c r="J18" s="122">
        <f t="shared" si="1"/>
        <v>20294.716406000847</v>
      </c>
      <c r="K18" s="122"/>
      <c r="L18" s="122"/>
      <c r="M18" s="122">
        <f t="shared" si="2"/>
        <v>231507.36168424538</v>
      </c>
      <c r="N18" s="122"/>
      <c r="O18" s="122"/>
      <c r="P18" s="72" t="str">
        <f t="shared" si="3"/>
        <v/>
      </c>
      <c r="Q18" s="72" t="str">
        <f t="shared" si="4"/>
        <v>ok</v>
      </c>
      <c r="R18" s="72" t="str">
        <f t="shared" si="5"/>
        <v/>
      </c>
    </row>
    <row r="19" spans="1:18" x14ac:dyDescent="0.25">
      <c r="A19" s="10">
        <v>14</v>
      </c>
      <c r="B19" s="10" t="s">
        <v>21</v>
      </c>
      <c r="C19" s="9" t="s">
        <v>35</v>
      </c>
      <c r="D19" s="41">
        <f>'K-Means'!D19</f>
        <v>299788</v>
      </c>
      <c r="E19" s="41">
        <f>'K-Means'!E19</f>
        <v>12700</v>
      </c>
      <c r="F19" s="41">
        <f>'K-Means'!F19</f>
        <v>10206</v>
      </c>
      <c r="G19" s="126">
        <f t="shared" si="0"/>
        <v>200153.09485491351</v>
      </c>
      <c r="H19" s="126"/>
      <c r="I19" s="126"/>
      <c r="J19" s="122">
        <f t="shared" si="1"/>
        <v>50215.668670246741</v>
      </c>
      <c r="K19" s="122"/>
      <c r="L19" s="122"/>
      <c r="M19" s="122">
        <f t="shared" si="2"/>
        <v>200213.43955888675</v>
      </c>
      <c r="N19" s="122"/>
      <c r="O19" s="122"/>
      <c r="P19" s="72" t="str">
        <f t="shared" si="3"/>
        <v/>
      </c>
      <c r="Q19" s="72" t="str">
        <f t="shared" si="4"/>
        <v>ok</v>
      </c>
      <c r="R19" s="72" t="str">
        <f t="shared" si="5"/>
        <v/>
      </c>
    </row>
    <row r="20" spans="1:18" x14ac:dyDescent="0.25">
      <c r="A20" s="10">
        <v>15</v>
      </c>
      <c r="B20" s="10" t="s">
        <v>21</v>
      </c>
      <c r="C20" s="9" t="s">
        <v>36</v>
      </c>
      <c r="D20" s="41">
        <f>'K-Means'!D20</f>
        <v>252416</v>
      </c>
      <c r="E20" s="41">
        <f>'K-Means'!E20</f>
        <v>10418</v>
      </c>
      <c r="F20" s="41">
        <f>'K-Means'!F20</f>
        <v>7718</v>
      </c>
      <c r="G20" s="126">
        <f t="shared" si="0"/>
        <v>152669.32666387182</v>
      </c>
      <c r="H20" s="126"/>
      <c r="I20" s="126"/>
      <c r="J20" s="126">
        <f t="shared" si="1"/>
        <v>4246.7992653291258</v>
      </c>
      <c r="K20" s="126"/>
      <c r="L20" s="126"/>
      <c r="M20" s="122">
        <f t="shared" si="2"/>
        <v>247604.68352597856</v>
      </c>
      <c r="N20" s="122"/>
      <c r="O20" s="122"/>
      <c r="P20" s="72" t="str">
        <f t="shared" si="3"/>
        <v/>
      </c>
      <c r="Q20" s="72" t="str">
        <f t="shared" si="4"/>
        <v>ok</v>
      </c>
      <c r="R20" s="72" t="str">
        <f t="shared" si="5"/>
        <v/>
      </c>
    </row>
    <row r="21" spans="1:18" x14ac:dyDescent="0.25">
      <c r="A21" s="10">
        <v>16</v>
      </c>
      <c r="B21" s="10" t="s">
        <v>21</v>
      </c>
      <c r="C21" s="9" t="s">
        <v>37</v>
      </c>
      <c r="D21" s="41">
        <f>'K-Means'!D21</f>
        <v>313220</v>
      </c>
      <c r="E21" s="41">
        <f>'K-Means'!E21</f>
        <v>5150</v>
      </c>
      <c r="F21" s="41">
        <f>'K-Means'!F21</f>
        <v>10987</v>
      </c>
      <c r="G21" s="126">
        <f t="shared" si="0"/>
        <v>213380.37179881378</v>
      </c>
      <c r="H21" s="126"/>
      <c r="I21" s="126"/>
      <c r="J21" s="126">
        <f t="shared" si="1"/>
        <v>63372.605035614564</v>
      </c>
      <c r="K21" s="126"/>
      <c r="L21" s="126"/>
      <c r="M21" s="122">
        <f t="shared" si="2"/>
        <v>186906.20125881323</v>
      </c>
      <c r="N21" s="122"/>
      <c r="O21" s="122"/>
      <c r="P21" s="72" t="str">
        <f t="shared" si="3"/>
        <v/>
      </c>
      <c r="Q21" s="72" t="str">
        <f t="shared" si="4"/>
        <v>ok</v>
      </c>
      <c r="R21" s="72" t="str">
        <f t="shared" si="5"/>
        <v/>
      </c>
    </row>
    <row r="22" spans="1:18" x14ac:dyDescent="0.25">
      <c r="A22" s="10">
        <v>17</v>
      </c>
      <c r="B22" s="10" t="s">
        <v>21</v>
      </c>
      <c r="C22" s="9" t="s">
        <v>38</v>
      </c>
      <c r="D22" s="41">
        <f>'K-Means'!D22</f>
        <v>337214</v>
      </c>
      <c r="E22" s="41">
        <f>'K-Means'!E22</f>
        <v>9076</v>
      </c>
      <c r="F22" s="41">
        <f>'K-Means'!F22</f>
        <v>11634</v>
      </c>
      <c r="G22" s="126">
        <f t="shared" si="0"/>
        <v>237448.82717756261</v>
      </c>
      <c r="H22" s="126"/>
      <c r="I22" s="126"/>
      <c r="J22" s="126">
        <f t="shared" si="1"/>
        <v>87361.693710687643</v>
      </c>
      <c r="K22" s="126"/>
      <c r="L22" s="126"/>
      <c r="M22" s="122">
        <f t="shared" si="2"/>
        <v>162816.2078172809</v>
      </c>
      <c r="N22" s="122"/>
      <c r="O22" s="122"/>
      <c r="P22" s="72" t="str">
        <f t="shared" si="3"/>
        <v/>
      </c>
      <c r="Q22" s="72" t="str">
        <f t="shared" si="4"/>
        <v>ok</v>
      </c>
      <c r="R22" s="72" t="str">
        <f t="shared" si="5"/>
        <v/>
      </c>
    </row>
    <row r="23" spans="1:18" x14ac:dyDescent="0.25">
      <c r="A23" s="10">
        <v>18</v>
      </c>
      <c r="B23" s="10" t="s">
        <v>21</v>
      </c>
      <c r="C23" s="9" t="s">
        <v>39</v>
      </c>
      <c r="D23" s="41">
        <f>'K-Means'!D23</f>
        <v>285500</v>
      </c>
      <c r="E23" s="41">
        <f>'K-Means'!E23</f>
        <v>10183</v>
      </c>
      <c r="F23" s="41">
        <f>'K-Means'!F23</f>
        <v>9249</v>
      </c>
      <c r="G23" s="126">
        <f t="shared" si="0"/>
        <v>185744.16677247229</v>
      </c>
      <c r="H23" s="126"/>
      <c r="I23" s="126"/>
      <c r="J23" s="126">
        <f t="shared" si="1"/>
        <v>35713.295703421158</v>
      </c>
      <c r="K23" s="126"/>
      <c r="L23" s="126"/>
      <c r="M23" s="122">
        <f t="shared" si="2"/>
        <v>214511.34349959213</v>
      </c>
      <c r="N23" s="122"/>
      <c r="O23" s="122"/>
      <c r="P23" s="72" t="str">
        <f t="shared" si="3"/>
        <v/>
      </c>
      <c r="Q23" s="72" t="str">
        <f t="shared" si="4"/>
        <v>ok</v>
      </c>
      <c r="R23" s="72" t="str">
        <f t="shared" si="5"/>
        <v/>
      </c>
    </row>
    <row r="24" spans="1:18" x14ac:dyDescent="0.25">
      <c r="A24" s="10">
        <v>19</v>
      </c>
      <c r="B24" s="10" t="s">
        <v>21</v>
      </c>
      <c r="C24" s="9" t="s">
        <v>40</v>
      </c>
      <c r="D24" s="41">
        <f>'K-Means'!D24</f>
        <v>407312</v>
      </c>
      <c r="E24" s="41">
        <f>'K-Means'!E24</f>
        <v>4649</v>
      </c>
      <c r="F24" s="41">
        <f>'K-Means'!F24</f>
        <v>11021</v>
      </c>
      <c r="G24" s="126">
        <f t="shared" si="0"/>
        <v>307421.08090695407</v>
      </c>
      <c r="H24" s="126"/>
      <c r="I24" s="126"/>
      <c r="J24" s="126">
        <f t="shared" si="1"/>
        <v>157380.94225794938</v>
      </c>
      <c r="K24" s="126"/>
      <c r="L24" s="126"/>
      <c r="M24" s="122">
        <f t="shared" si="2"/>
        <v>92980.503257403383</v>
      </c>
      <c r="N24" s="122"/>
      <c r="O24" s="122"/>
      <c r="P24" s="72" t="str">
        <f t="shared" si="3"/>
        <v/>
      </c>
      <c r="Q24" s="72" t="str">
        <f t="shared" si="4"/>
        <v/>
      </c>
      <c r="R24" s="72" t="str">
        <f t="shared" si="5"/>
        <v>ok</v>
      </c>
    </row>
    <row r="25" spans="1:18" x14ac:dyDescent="0.25">
      <c r="A25" s="10">
        <v>20</v>
      </c>
      <c r="B25" s="10" t="s">
        <v>21</v>
      </c>
      <c r="C25" s="9" t="s">
        <v>41</v>
      </c>
      <c r="D25" s="41">
        <f>'K-Means'!D25</f>
        <v>281350</v>
      </c>
      <c r="E25" s="41">
        <f>'K-Means'!E25</f>
        <v>9657</v>
      </c>
      <c r="F25" s="41">
        <f>'K-Means'!F25</f>
        <v>7957</v>
      </c>
      <c r="G25" s="126">
        <f t="shared" si="0"/>
        <v>181539.83033483312</v>
      </c>
      <c r="H25" s="126"/>
      <c r="I25" s="126"/>
      <c r="J25" s="126">
        <f t="shared" si="1"/>
        <v>31476.943911377421</v>
      </c>
      <c r="K25" s="126"/>
      <c r="L25" s="126"/>
      <c r="M25" s="122">
        <f t="shared" si="2"/>
        <v>218677.33992803187</v>
      </c>
      <c r="N25" s="122"/>
      <c r="O25" s="122"/>
      <c r="P25" s="72" t="str">
        <f t="shared" si="3"/>
        <v/>
      </c>
      <c r="Q25" s="72" t="str">
        <f t="shared" si="4"/>
        <v>ok</v>
      </c>
      <c r="R25" s="72" t="str">
        <f t="shared" si="5"/>
        <v/>
      </c>
    </row>
    <row r="26" spans="1:18" x14ac:dyDescent="0.25">
      <c r="A26" s="10">
        <v>21</v>
      </c>
      <c r="B26" s="10" t="s">
        <v>21</v>
      </c>
      <c r="C26" s="9" t="s">
        <v>42</v>
      </c>
      <c r="D26" s="41">
        <f>'K-Means'!D26</f>
        <v>202303</v>
      </c>
      <c r="E26" s="41">
        <f>'K-Means'!E26</f>
        <v>9308</v>
      </c>
      <c r="F26" s="41">
        <f>'K-Means'!F26</f>
        <v>10274</v>
      </c>
      <c r="G26" s="126">
        <f t="shared" si="0"/>
        <v>102755.07651206339</v>
      </c>
      <c r="H26" s="126"/>
      <c r="I26" s="126"/>
      <c r="J26" s="126">
        <f t="shared" si="1"/>
        <v>47864.91145923076</v>
      </c>
      <c r="K26" s="126"/>
      <c r="L26" s="126"/>
      <c r="M26" s="122">
        <f t="shared" si="2"/>
        <v>297709.25707643019</v>
      </c>
      <c r="N26" s="122"/>
      <c r="O26" s="122"/>
      <c r="P26" s="72" t="str">
        <f t="shared" si="3"/>
        <v/>
      </c>
      <c r="Q26" s="72" t="str">
        <f t="shared" si="4"/>
        <v>ok</v>
      </c>
      <c r="R26" s="72" t="str">
        <f t="shared" si="5"/>
        <v/>
      </c>
    </row>
    <row r="27" spans="1:18" x14ac:dyDescent="0.25">
      <c r="A27" s="10">
        <v>22</v>
      </c>
      <c r="B27" s="10" t="s">
        <v>21</v>
      </c>
      <c r="C27" s="9" t="s">
        <v>43</v>
      </c>
      <c r="D27" s="41">
        <f>'K-Means'!D27</f>
        <v>171252</v>
      </c>
      <c r="E27" s="41">
        <f>'K-Means'!E27</f>
        <v>2616</v>
      </c>
      <c r="F27" s="41">
        <f>'K-Means'!F27</f>
        <v>6062</v>
      </c>
      <c r="G27" s="126">
        <f t="shared" si="0"/>
        <v>71318.796989293085</v>
      </c>
      <c r="H27" s="126"/>
      <c r="I27" s="126"/>
      <c r="J27" s="126">
        <f t="shared" si="1"/>
        <v>78875.514603709555</v>
      </c>
      <c r="K27" s="126"/>
      <c r="L27" s="126"/>
      <c r="M27" s="122">
        <f t="shared" si="2"/>
        <v>328911.84655466577</v>
      </c>
      <c r="N27" s="122"/>
      <c r="O27" s="122"/>
      <c r="P27" s="72" t="str">
        <f t="shared" si="3"/>
        <v>ok</v>
      </c>
      <c r="Q27" s="72" t="str">
        <f t="shared" si="4"/>
        <v/>
      </c>
      <c r="R27" s="72" t="str">
        <f t="shared" si="5"/>
        <v/>
      </c>
    </row>
    <row r="28" spans="1:18" x14ac:dyDescent="0.25">
      <c r="A28" s="10">
        <v>23</v>
      </c>
      <c r="B28" s="10" t="s">
        <v>21</v>
      </c>
      <c r="C28" s="9" t="s">
        <v>44</v>
      </c>
      <c r="D28" s="41">
        <f>'K-Means'!D28</f>
        <v>236575</v>
      </c>
      <c r="E28" s="41">
        <f>'K-Means'!E28</f>
        <v>3572</v>
      </c>
      <c r="F28" s="41">
        <f>'K-Means'!F28</f>
        <v>9493</v>
      </c>
      <c r="G28" s="126">
        <f t="shared" si="0"/>
        <v>136730.45329406322</v>
      </c>
      <c r="H28" s="126"/>
      <c r="I28" s="126"/>
      <c r="J28" s="126">
        <f t="shared" si="1"/>
        <v>14078.240586095977</v>
      </c>
      <c r="K28" s="126"/>
      <c r="L28" s="126"/>
      <c r="M28" s="122">
        <f t="shared" si="2"/>
        <v>263561.71166920284</v>
      </c>
      <c r="N28" s="122"/>
      <c r="O28" s="122"/>
      <c r="P28" s="72" t="str">
        <f t="shared" si="3"/>
        <v/>
      </c>
      <c r="Q28" s="72" t="str">
        <f t="shared" si="4"/>
        <v>ok</v>
      </c>
      <c r="R28" s="72" t="str">
        <f t="shared" si="5"/>
        <v/>
      </c>
    </row>
    <row r="29" spans="1:18" x14ac:dyDescent="0.25">
      <c r="A29" s="10">
        <v>24</v>
      </c>
      <c r="B29" s="10" t="s">
        <v>21</v>
      </c>
      <c r="C29" s="9" t="s">
        <v>45</v>
      </c>
      <c r="D29" s="41">
        <f>'K-Means'!D29</f>
        <v>263299</v>
      </c>
      <c r="E29" s="41">
        <f>'K-Means'!E29</f>
        <v>4143</v>
      </c>
      <c r="F29" s="41">
        <f>'K-Means'!F29</f>
        <v>10099</v>
      </c>
      <c r="G29" s="126">
        <f t="shared" si="0"/>
        <v>163457.22881231041</v>
      </c>
      <c r="H29" s="126"/>
      <c r="I29" s="126"/>
      <c r="J29" s="126">
        <f t="shared" si="1"/>
        <v>13950.973120180543</v>
      </c>
      <c r="K29" s="126"/>
      <c r="L29" s="126"/>
      <c r="M29" s="122">
        <f t="shared" si="2"/>
        <v>236831.70533313314</v>
      </c>
      <c r="N29" s="122"/>
      <c r="O29" s="122"/>
      <c r="P29" s="72" t="str">
        <f t="shared" si="3"/>
        <v/>
      </c>
      <c r="Q29" s="72" t="str">
        <f t="shared" si="4"/>
        <v>ok</v>
      </c>
      <c r="R29" s="72" t="str">
        <f t="shared" si="5"/>
        <v/>
      </c>
    </row>
    <row r="30" spans="1:18" x14ac:dyDescent="0.25">
      <c r="A30" s="10">
        <v>25</v>
      </c>
      <c r="B30" s="10" t="s">
        <v>21</v>
      </c>
      <c r="C30" s="9" t="s">
        <v>46</v>
      </c>
      <c r="D30" s="41">
        <f>'K-Means'!D30</f>
        <v>216918</v>
      </c>
      <c r="E30" s="41">
        <f>'K-Means'!E30</f>
        <v>3790</v>
      </c>
      <c r="F30" s="41">
        <f>'K-Means'!F30</f>
        <v>8990</v>
      </c>
      <c r="G30" s="126">
        <f t="shared" si="0"/>
        <v>117074.0061841227</v>
      </c>
      <c r="H30" s="126"/>
      <c r="I30" s="126"/>
      <c r="J30" s="126">
        <f t="shared" si="1"/>
        <v>33296.890605580578</v>
      </c>
      <c r="K30" s="126"/>
      <c r="L30" s="126"/>
      <c r="M30" s="123">
        <f t="shared" ref="M30" si="6">SQRT( ((D30-$M$5)^2) + ((E30-$N$5)^2) + ((F30-$O$5)^2) )</f>
        <v>283205.05455235083</v>
      </c>
      <c r="N30" s="124"/>
      <c r="O30" s="125"/>
      <c r="P30" s="72" t="str">
        <f t="shared" si="3"/>
        <v/>
      </c>
      <c r="Q30" s="72" t="str">
        <f t="shared" si="4"/>
        <v>ok</v>
      </c>
      <c r="R30" s="72" t="str">
        <f t="shared" si="5"/>
        <v/>
      </c>
    </row>
    <row r="31" spans="1:18" x14ac:dyDescent="0.25">
      <c r="A31" s="10">
        <v>26</v>
      </c>
      <c r="B31" s="10" t="s">
        <v>21</v>
      </c>
      <c r="C31" s="9" t="s">
        <v>47</v>
      </c>
      <c r="D31" s="41">
        <f>'K-Means'!D31</f>
        <v>452123</v>
      </c>
      <c r="E31" s="41">
        <f>'K-Means'!E31</f>
        <v>9253</v>
      </c>
      <c r="F31" s="41">
        <f>'K-Means'!F31</f>
        <v>11527</v>
      </c>
      <c r="G31" s="126">
        <f t="shared" si="0"/>
        <v>352281.72939708357</v>
      </c>
      <c r="H31" s="126"/>
      <c r="I31" s="126"/>
      <c r="J31" s="126">
        <f t="shared" si="1"/>
        <v>202186.24302113138</v>
      </c>
      <c r="K31" s="126"/>
      <c r="L31" s="126"/>
      <c r="M31" s="122">
        <f t="shared" si="2"/>
        <v>47966.73708936225</v>
      </c>
      <c r="N31" s="122"/>
      <c r="O31" s="122"/>
      <c r="P31" s="72" t="str">
        <f t="shared" si="3"/>
        <v/>
      </c>
      <c r="Q31" s="72" t="str">
        <f t="shared" si="4"/>
        <v/>
      </c>
      <c r="R31" s="72" t="str">
        <f t="shared" si="5"/>
        <v>ok</v>
      </c>
    </row>
    <row r="32" spans="1:18" x14ac:dyDescent="0.25">
      <c r="A32" s="10">
        <v>27</v>
      </c>
      <c r="B32" s="10" t="s">
        <v>21</v>
      </c>
      <c r="C32" s="9" t="s">
        <v>48</v>
      </c>
      <c r="D32" s="41">
        <f>'K-Means'!D32</f>
        <v>186715</v>
      </c>
      <c r="E32" s="41">
        <f>'K-Means'!E32</f>
        <v>2745</v>
      </c>
      <c r="F32" s="41">
        <f>'K-Means'!F32</f>
        <v>7169</v>
      </c>
      <c r="G32" s="126">
        <f t="shared" si="0"/>
        <v>86815.533235706156</v>
      </c>
      <c r="H32" s="126"/>
      <c r="I32" s="126"/>
      <c r="J32" s="126">
        <f t="shared" si="1"/>
        <v>63428.107420921835</v>
      </c>
      <c r="K32" s="126"/>
      <c r="L32" s="126"/>
      <c r="M32" s="122">
        <f t="shared" si="2"/>
        <v>313439.37501692411</v>
      </c>
      <c r="N32" s="122"/>
      <c r="O32" s="122"/>
      <c r="P32" s="72" t="str">
        <f t="shared" si="3"/>
        <v/>
      </c>
      <c r="Q32" s="72" t="str">
        <f t="shared" si="4"/>
        <v>ok</v>
      </c>
      <c r="R32" s="72" t="str">
        <f t="shared" si="5"/>
        <v/>
      </c>
    </row>
    <row r="33" spans="1:19" x14ac:dyDescent="0.25">
      <c r="A33" s="10">
        <v>28</v>
      </c>
      <c r="B33" s="10" t="s">
        <v>21</v>
      </c>
      <c r="C33" s="9" t="s">
        <v>49</v>
      </c>
      <c r="D33" s="41">
        <f>'K-Means'!D33</f>
        <v>282709</v>
      </c>
      <c r="E33" s="41">
        <f>'K-Means'!E33</f>
        <v>10065</v>
      </c>
      <c r="F33" s="41">
        <f>'K-Means'!F33</f>
        <v>10380</v>
      </c>
      <c r="G33" s="126">
        <f t="shared" si="0"/>
        <v>182994.41878374323</v>
      </c>
      <c r="H33" s="126"/>
      <c r="I33" s="126"/>
      <c r="J33" s="126">
        <f t="shared" si="1"/>
        <v>33025.70674489798</v>
      </c>
      <c r="K33" s="126"/>
      <c r="L33" s="126"/>
      <c r="M33" s="122">
        <f t="shared" si="2"/>
        <v>217299.64865595158</v>
      </c>
      <c r="N33" s="122"/>
      <c r="O33" s="122"/>
      <c r="P33" s="72" t="str">
        <f t="shared" si="3"/>
        <v/>
      </c>
      <c r="Q33" s="72" t="str">
        <f t="shared" si="4"/>
        <v>ok</v>
      </c>
      <c r="R33" s="72" t="str">
        <f t="shared" si="5"/>
        <v/>
      </c>
    </row>
    <row r="34" spans="1:19" x14ac:dyDescent="0.25">
      <c r="A34" s="10">
        <v>29</v>
      </c>
      <c r="B34" s="10" t="s">
        <v>21</v>
      </c>
      <c r="C34" s="9" t="s">
        <v>50</v>
      </c>
      <c r="D34" s="41">
        <f>'K-Means'!D34</f>
        <v>281221</v>
      </c>
      <c r="E34" s="41">
        <f>'K-Means'!E34</f>
        <v>2764</v>
      </c>
      <c r="F34" s="41">
        <f>'K-Means'!F34</f>
        <v>7744</v>
      </c>
      <c r="G34" s="126">
        <f t="shared" si="0"/>
        <v>181283.23715390786</v>
      </c>
      <c r="H34" s="126"/>
      <c r="I34" s="126"/>
      <c r="J34" s="126">
        <f t="shared" si="1"/>
        <v>31515.838446723894</v>
      </c>
      <c r="K34" s="126"/>
      <c r="L34" s="126"/>
      <c r="M34" s="122">
        <f t="shared" si="2"/>
        <v>218991.21003592815</v>
      </c>
      <c r="N34" s="122"/>
      <c r="O34" s="122"/>
      <c r="P34" s="72" t="str">
        <f t="shared" si="3"/>
        <v/>
      </c>
      <c r="Q34" s="72" t="str">
        <f t="shared" si="4"/>
        <v>ok</v>
      </c>
      <c r="R34" s="72" t="str">
        <f t="shared" si="5"/>
        <v/>
      </c>
    </row>
    <row r="35" spans="1:19" x14ac:dyDescent="0.25">
      <c r="A35" s="10">
        <v>30</v>
      </c>
      <c r="B35" s="10" t="s">
        <v>21</v>
      </c>
      <c r="C35" s="9" t="s">
        <v>51</v>
      </c>
      <c r="D35" s="41">
        <f>'K-Means'!D35</f>
        <v>84203</v>
      </c>
      <c r="E35" s="41">
        <f>'K-Means'!E35</f>
        <v>1710</v>
      </c>
      <c r="F35" s="41">
        <f>'K-Means'!F35</f>
        <v>2921</v>
      </c>
      <c r="G35" s="126">
        <f t="shared" si="0"/>
        <v>15849.780755581447</v>
      </c>
      <c r="H35" s="126"/>
      <c r="I35" s="126"/>
      <c r="J35" s="126">
        <f t="shared" si="1"/>
        <v>165931.51463781676</v>
      </c>
      <c r="K35" s="126"/>
      <c r="L35" s="126"/>
      <c r="M35" s="122">
        <f t="shared" si="2"/>
        <v>415993.35397335375</v>
      </c>
      <c r="N35" s="122"/>
      <c r="O35" s="122"/>
      <c r="P35" s="72" t="str">
        <f t="shared" si="3"/>
        <v>ok</v>
      </c>
      <c r="Q35" s="72" t="str">
        <f t="shared" si="4"/>
        <v/>
      </c>
      <c r="R35" s="72" t="str">
        <f t="shared" si="5"/>
        <v/>
      </c>
    </row>
    <row r="36" spans="1:19" x14ac:dyDescent="0.25">
      <c r="A36" s="10">
        <v>31</v>
      </c>
      <c r="B36" s="10" t="s">
        <v>21</v>
      </c>
      <c r="C36" s="9" t="s">
        <v>52</v>
      </c>
      <c r="D36" s="41">
        <f>'K-Means'!D36</f>
        <v>119975</v>
      </c>
      <c r="E36" s="41">
        <f>'K-Means'!E36</f>
        <v>1592</v>
      </c>
      <c r="F36" s="41">
        <f>'K-Means'!F36</f>
        <v>3116</v>
      </c>
      <c r="G36" s="122">
        <f t="shared" si="0"/>
        <v>20024.898127081695</v>
      </c>
      <c r="H36" s="122"/>
      <c r="I36" s="122"/>
      <c r="J36" s="126">
        <f t="shared" si="1"/>
        <v>130195.36299346456</v>
      </c>
      <c r="K36" s="126"/>
      <c r="L36" s="126"/>
      <c r="M36" s="122">
        <f t="shared" si="2"/>
        <v>380239.20174674259</v>
      </c>
      <c r="N36" s="122"/>
      <c r="O36" s="122"/>
      <c r="P36" s="72" t="str">
        <f t="shared" si="3"/>
        <v>ok</v>
      </c>
      <c r="Q36" s="72" t="str">
        <f t="shared" si="4"/>
        <v/>
      </c>
      <c r="R36" s="72" t="str">
        <f t="shared" si="5"/>
        <v/>
      </c>
    </row>
    <row r="37" spans="1:19" x14ac:dyDescent="0.25">
      <c r="A37" s="10">
        <v>32</v>
      </c>
      <c r="B37" s="10" t="s">
        <v>21</v>
      </c>
      <c r="C37" s="9" t="s">
        <v>53</v>
      </c>
      <c r="D37" s="41">
        <f>'K-Means'!D37</f>
        <v>76746</v>
      </c>
      <c r="E37" s="41">
        <f>'K-Means'!E37</f>
        <v>2824</v>
      </c>
      <c r="F37" s="41">
        <f>'K-Means'!F37</f>
        <v>3199</v>
      </c>
      <c r="G37" s="122">
        <f t="shared" si="0"/>
        <v>23255.517474354339</v>
      </c>
      <c r="H37" s="122"/>
      <c r="I37" s="122"/>
      <c r="J37" s="126">
        <f t="shared" si="1"/>
        <v>173345.99820301592</v>
      </c>
      <c r="K37" s="126"/>
      <c r="L37" s="126"/>
      <c r="M37" s="122">
        <f t="shared" si="2"/>
        <v>423416.40508251451</v>
      </c>
      <c r="N37" s="122"/>
      <c r="O37" s="122"/>
      <c r="P37" s="72" t="str">
        <f t="shared" si="3"/>
        <v>ok</v>
      </c>
      <c r="Q37" s="72" t="str">
        <f t="shared" si="4"/>
        <v/>
      </c>
      <c r="R37" s="72" t="str">
        <f t="shared" si="5"/>
        <v/>
      </c>
    </row>
    <row r="38" spans="1:19" x14ac:dyDescent="0.25">
      <c r="A38" s="10">
        <v>33</v>
      </c>
      <c r="B38" s="10" t="s">
        <v>21</v>
      </c>
      <c r="C38" s="9" t="s">
        <v>54</v>
      </c>
      <c r="D38" s="41">
        <f>'K-Means'!D38</f>
        <v>381884</v>
      </c>
      <c r="E38" s="41">
        <f>'K-Means'!E38</f>
        <v>15460</v>
      </c>
      <c r="F38" s="41">
        <f>'K-Means'!F38</f>
        <v>14614</v>
      </c>
      <c r="G38" s="122">
        <f t="shared" si="0"/>
        <v>282398.16934959049</v>
      </c>
      <c r="H38" s="122"/>
      <c r="I38" s="122"/>
      <c r="J38" s="126">
        <f t="shared" si="1"/>
        <v>132374.21974085437</v>
      </c>
      <c r="K38" s="126"/>
      <c r="L38" s="126"/>
      <c r="M38" s="122">
        <f t="shared" si="2"/>
        <v>118238.25967934406</v>
      </c>
      <c r="N38" s="122"/>
      <c r="O38" s="122"/>
      <c r="P38" s="72" t="str">
        <f t="shared" si="3"/>
        <v/>
      </c>
      <c r="Q38" s="72" t="str">
        <f t="shared" si="4"/>
        <v/>
      </c>
      <c r="R38" s="72" t="str">
        <f t="shared" si="5"/>
        <v>ok</v>
      </c>
    </row>
    <row r="39" spans="1:19" x14ac:dyDescent="0.25">
      <c r="A39" s="10">
        <v>34</v>
      </c>
      <c r="B39" s="10" t="s">
        <v>21</v>
      </c>
      <c r="C39" s="9" t="s">
        <v>55</v>
      </c>
      <c r="D39" s="41">
        <f>'K-Means'!D39</f>
        <v>189844</v>
      </c>
      <c r="E39" s="41">
        <f>'K-Means'!E39</f>
        <v>5098</v>
      </c>
      <c r="F39" s="41">
        <f>'K-Means'!F39</f>
        <v>10387</v>
      </c>
      <c r="G39" s="122">
        <f t="shared" si="0"/>
        <v>90171.579275290511</v>
      </c>
      <c r="H39" s="122"/>
      <c r="I39" s="122"/>
      <c r="J39" s="126">
        <f t="shared" si="1"/>
        <v>60281.288216162073</v>
      </c>
      <c r="K39" s="126"/>
      <c r="L39" s="126"/>
      <c r="M39" s="122">
        <f t="shared" si="2"/>
        <v>310232.80727382784</v>
      </c>
      <c r="N39" s="122"/>
      <c r="O39" s="122"/>
      <c r="P39" s="72" t="str">
        <f t="shared" si="3"/>
        <v/>
      </c>
      <c r="Q39" s="72" t="str">
        <f t="shared" si="4"/>
        <v>ok</v>
      </c>
      <c r="R39" s="72" t="str">
        <f t="shared" si="5"/>
        <v/>
      </c>
    </row>
    <row r="40" spans="1:19" x14ac:dyDescent="0.25">
      <c r="A40" s="10">
        <v>35</v>
      </c>
      <c r="B40" s="10" t="s">
        <v>21</v>
      </c>
      <c r="C40" s="9" t="s">
        <v>56</v>
      </c>
      <c r="D40" s="41">
        <f>'K-Means'!D40</f>
        <v>115055</v>
      </c>
      <c r="E40" s="41">
        <f>'K-Means'!E40</f>
        <v>3758</v>
      </c>
      <c r="F40" s="41">
        <f>'K-Means'!F40</f>
        <v>3445</v>
      </c>
      <c r="G40" s="122">
        <f t="shared" si="0"/>
        <v>15080.637055509293</v>
      </c>
      <c r="H40" s="122"/>
      <c r="I40" s="122"/>
      <c r="J40" s="126">
        <f t="shared" si="1"/>
        <v>135030.74321797982</v>
      </c>
      <c r="K40" s="126"/>
      <c r="L40" s="126"/>
      <c r="M40" s="122">
        <f t="shared" si="2"/>
        <v>385097.85329705488</v>
      </c>
      <c r="N40" s="122"/>
      <c r="O40" s="122"/>
      <c r="P40" s="72" t="str">
        <f t="shared" si="3"/>
        <v>ok</v>
      </c>
      <c r="Q40" s="72" t="str">
        <f t="shared" si="4"/>
        <v/>
      </c>
      <c r="R40" s="72" t="str">
        <f t="shared" si="5"/>
        <v/>
      </c>
      <c r="S40" s="73" t="s">
        <v>106</v>
      </c>
    </row>
    <row r="41" spans="1:19" x14ac:dyDescent="0.25">
      <c r="A41" s="4"/>
      <c r="B41" s="4"/>
      <c r="C41" s="70" t="s">
        <v>15</v>
      </c>
      <c r="D41" s="71">
        <f>SUM(D6:D40)</f>
        <v>9950402</v>
      </c>
      <c r="E41" s="71">
        <f t="shared" ref="E41:F41" si="7">SUM(E6:E40)</f>
        <v>260153</v>
      </c>
      <c r="F41" s="71">
        <f t="shared" si="7"/>
        <v>319760</v>
      </c>
      <c r="G41" s="127"/>
      <c r="H41" s="128"/>
      <c r="I41" s="128"/>
      <c r="J41" s="69"/>
      <c r="K41" s="69"/>
      <c r="L41" s="69"/>
      <c r="M41" s="69"/>
      <c r="N41" s="69"/>
      <c r="O41" s="69"/>
      <c r="P41" s="63">
        <f>COUNTIF(P6:P40,"ok")</f>
        <v>5</v>
      </c>
      <c r="Q41" s="63">
        <f t="shared" ref="Q41:R41" si="8">COUNTIF(Q6:Q40,"ok")</f>
        <v>22</v>
      </c>
      <c r="R41" s="63">
        <f t="shared" si="8"/>
        <v>8</v>
      </c>
      <c r="S41" s="73">
        <f>SUM(P41:R41)</f>
        <v>35</v>
      </c>
    </row>
    <row r="42" spans="1:19" x14ac:dyDescent="0.25">
      <c r="C42" s="61" t="s">
        <v>100</v>
      </c>
      <c r="D42" s="62">
        <f>AVERAGE(D6:D40)</f>
        <v>284297.2</v>
      </c>
      <c r="E42" s="62">
        <f t="shared" ref="E42:F42" si="9">AVERAGE(E6:E40)</f>
        <v>7432.9428571428571</v>
      </c>
      <c r="F42" s="62">
        <f t="shared" si="9"/>
        <v>9136</v>
      </c>
      <c r="G42" s="69"/>
      <c r="H42" s="69"/>
      <c r="I42" s="69"/>
      <c r="J42" s="69"/>
      <c r="K42" s="69"/>
      <c r="L42" s="69"/>
      <c r="M42" s="69"/>
      <c r="N42" s="69"/>
      <c r="O42" s="69"/>
    </row>
    <row r="43" spans="1:19" x14ac:dyDescent="0.25">
      <c r="C43" s="61" t="s">
        <v>101</v>
      </c>
      <c r="D43" s="62">
        <f>MIN(D6:D40)</f>
        <v>76746</v>
      </c>
      <c r="E43" s="62">
        <f t="shared" ref="E43:F43" si="10">MIN(E6:E40)</f>
        <v>1592</v>
      </c>
      <c r="F43" s="62">
        <f t="shared" si="10"/>
        <v>2921</v>
      </c>
      <c r="G43" s="69"/>
      <c r="H43" s="69"/>
      <c r="I43" s="69"/>
      <c r="J43" s="69"/>
      <c r="K43" s="69"/>
      <c r="L43" s="69"/>
      <c r="M43" s="69"/>
      <c r="N43" s="69"/>
      <c r="O43" s="69"/>
      <c r="P43" s="79">
        <f>SUM(D27,D35,D36,D37,D40)</f>
        <v>567231</v>
      </c>
      <c r="Q43" s="63">
        <f>P43/5</f>
        <v>113446.2</v>
      </c>
    </row>
    <row r="44" spans="1:19" x14ac:dyDescent="0.25">
      <c r="C44" s="61" t="s">
        <v>102</v>
      </c>
      <c r="D44" s="62">
        <f>MAX(D6:D40)</f>
        <v>576878</v>
      </c>
      <c r="E44" s="62">
        <f t="shared" ref="E44:F44" si="11">MAX(E6:E40)</f>
        <v>16795</v>
      </c>
      <c r="F44" s="62">
        <f t="shared" si="11"/>
        <v>15361</v>
      </c>
      <c r="G44" s="69"/>
      <c r="H44" s="69"/>
      <c r="I44" s="69"/>
      <c r="J44" s="69"/>
      <c r="K44" s="69"/>
      <c r="L44" s="69"/>
      <c r="M44" s="69"/>
      <c r="N44" s="69"/>
      <c r="O44" s="69"/>
    </row>
  </sheetData>
  <mergeCells count="115">
    <mergeCell ref="G4:I4"/>
    <mergeCell ref="J4:L4"/>
    <mergeCell ref="M4:O4"/>
    <mergeCell ref="G6:I6"/>
    <mergeCell ref="G7:I7"/>
    <mergeCell ref="G10:I10"/>
    <mergeCell ref="G9:I9"/>
    <mergeCell ref="G8:I8"/>
    <mergeCell ref="J7:L7"/>
    <mergeCell ref="J6:L6"/>
    <mergeCell ref="G15:I15"/>
    <mergeCell ref="G14:I14"/>
    <mergeCell ref="G13:I13"/>
    <mergeCell ref="G12:I12"/>
    <mergeCell ref="G11:I11"/>
    <mergeCell ref="G35:I35"/>
    <mergeCell ref="G34:I34"/>
    <mergeCell ref="G33:I33"/>
    <mergeCell ref="G32:I32"/>
    <mergeCell ref="G31:I31"/>
    <mergeCell ref="G18:I18"/>
    <mergeCell ref="G17:I17"/>
    <mergeCell ref="G16:I16"/>
    <mergeCell ref="G21:I21"/>
    <mergeCell ref="G20:I20"/>
    <mergeCell ref="G19:I19"/>
    <mergeCell ref="G41:I41"/>
    <mergeCell ref="G40:I40"/>
    <mergeCell ref="G39:I39"/>
    <mergeCell ref="G38:I38"/>
    <mergeCell ref="G37:I37"/>
    <mergeCell ref="G36:I36"/>
    <mergeCell ref="G24:I24"/>
    <mergeCell ref="G23:I23"/>
    <mergeCell ref="G22:I22"/>
    <mergeCell ref="G30:I30"/>
    <mergeCell ref="G29:I29"/>
    <mergeCell ref="G28:I28"/>
    <mergeCell ref="G27:I27"/>
    <mergeCell ref="G26:I26"/>
    <mergeCell ref="G25:I25"/>
    <mergeCell ref="J13:L13"/>
    <mergeCell ref="J12:L12"/>
    <mergeCell ref="J11:L11"/>
    <mergeCell ref="J10:L10"/>
    <mergeCell ref="J9:L9"/>
    <mergeCell ref="J8:L8"/>
    <mergeCell ref="J19:L19"/>
    <mergeCell ref="J18:L18"/>
    <mergeCell ref="J17:L17"/>
    <mergeCell ref="J16:L16"/>
    <mergeCell ref="J15:L15"/>
    <mergeCell ref="J14:L14"/>
    <mergeCell ref="J34:L34"/>
    <mergeCell ref="J33:L33"/>
    <mergeCell ref="J32:L32"/>
    <mergeCell ref="J31:L31"/>
    <mergeCell ref="J30:L30"/>
    <mergeCell ref="J29:L29"/>
    <mergeCell ref="J40:L40"/>
    <mergeCell ref="J39:L39"/>
    <mergeCell ref="J38:L38"/>
    <mergeCell ref="J37:L37"/>
    <mergeCell ref="J36:L36"/>
    <mergeCell ref="J35:L35"/>
    <mergeCell ref="J22:L22"/>
    <mergeCell ref="J21:L21"/>
    <mergeCell ref="J20:L20"/>
    <mergeCell ref="M20:O20"/>
    <mergeCell ref="M19:O19"/>
    <mergeCell ref="M18:O18"/>
    <mergeCell ref="M22:O22"/>
    <mergeCell ref="M21:O21"/>
    <mergeCell ref="J28:L28"/>
    <mergeCell ref="J27:L27"/>
    <mergeCell ref="J26:L26"/>
    <mergeCell ref="J25:L25"/>
    <mergeCell ref="J24:L24"/>
    <mergeCell ref="J23:L23"/>
    <mergeCell ref="M34:O34"/>
    <mergeCell ref="M33:O33"/>
    <mergeCell ref="M32:O32"/>
    <mergeCell ref="M31:O31"/>
    <mergeCell ref="M30:O30"/>
    <mergeCell ref="M29:O29"/>
    <mergeCell ref="M40:O40"/>
    <mergeCell ref="M39:O39"/>
    <mergeCell ref="M38:O38"/>
    <mergeCell ref="M37:O37"/>
    <mergeCell ref="M36:O36"/>
    <mergeCell ref="M35:O35"/>
    <mergeCell ref="Y4:AA4"/>
    <mergeCell ref="S4:U4"/>
    <mergeCell ref="V4:X4"/>
    <mergeCell ref="R4:R5"/>
    <mergeCell ref="Q4:Q5"/>
    <mergeCell ref="P4:P5"/>
    <mergeCell ref="M28:O28"/>
    <mergeCell ref="M27:O27"/>
    <mergeCell ref="M26:O26"/>
    <mergeCell ref="M25:O25"/>
    <mergeCell ref="M24:O24"/>
    <mergeCell ref="M23:O23"/>
    <mergeCell ref="M11:O11"/>
    <mergeCell ref="M10:O10"/>
    <mergeCell ref="M9:O9"/>
    <mergeCell ref="M8:O8"/>
    <mergeCell ref="M7:O7"/>
    <mergeCell ref="M6:O6"/>
    <mergeCell ref="M17:O17"/>
    <mergeCell ref="M16:O16"/>
    <mergeCell ref="M15:O15"/>
    <mergeCell ref="M14:O14"/>
    <mergeCell ref="M13:O13"/>
    <mergeCell ref="M12:O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44"/>
  <sheetViews>
    <sheetView zoomScale="70" zoomScaleNormal="70" workbookViewId="0">
      <selection activeCell="S5" sqref="S5"/>
    </sheetView>
  </sheetViews>
  <sheetFormatPr defaultRowHeight="15" x14ac:dyDescent="0.25"/>
  <cols>
    <col min="1" max="1" width="7.140625" customWidth="1"/>
    <col min="2" max="2" width="12.140625" hidden="1" customWidth="1"/>
    <col min="3" max="3" width="17" bestFit="1" customWidth="1"/>
    <col min="4" max="4" width="17.5703125" hidden="1" customWidth="1"/>
    <col min="5" max="5" width="19.42578125" hidden="1" customWidth="1"/>
    <col min="6" max="6" width="12.42578125" hidden="1" customWidth="1"/>
    <col min="7" max="15" width="10.7109375" style="64" customWidth="1"/>
    <col min="16" max="18" width="11.5703125" style="63" bestFit="1" customWidth="1"/>
    <col min="19" max="27" width="10.7109375" style="63" customWidth="1"/>
  </cols>
  <sheetData>
    <row r="1" spans="1:28" ht="26.25" x14ac:dyDescent="0.4">
      <c r="A1" s="17" t="s">
        <v>67</v>
      </c>
      <c r="B1" s="17"/>
      <c r="C1" s="1"/>
    </row>
    <row r="2" spans="1:28" ht="26.25" x14ac:dyDescent="0.4">
      <c r="A2" s="17"/>
      <c r="B2" s="17"/>
      <c r="C2" s="1"/>
      <c r="G2" s="65" t="s">
        <v>103</v>
      </c>
      <c r="H2" s="65" t="s">
        <v>104</v>
      </c>
      <c r="I2" s="65" t="s">
        <v>105</v>
      </c>
      <c r="J2" s="66" t="s">
        <v>103</v>
      </c>
      <c r="K2" s="66" t="s">
        <v>104</v>
      </c>
      <c r="L2" s="66" t="s">
        <v>105</v>
      </c>
      <c r="M2" s="67" t="s">
        <v>103</v>
      </c>
      <c r="N2" s="67" t="s">
        <v>104</v>
      </c>
      <c r="O2" s="67" t="s">
        <v>105</v>
      </c>
    </row>
    <row r="3" spans="1:28" ht="38.25" customHeight="1" x14ac:dyDescent="0.25">
      <c r="A3" s="59"/>
      <c r="B3" s="59" t="s">
        <v>2</v>
      </c>
      <c r="C3" s="59" t="s">
        <v>3</v>
      </c>
      <c r="D3" s="60"/>
      <c r="E3" s="60"/>
      <c r="F3" s="60"/>
      <c r="G3" s="68"/>
      <c r="H3" s="68"/>
      <c r="I3" s="68"/>
      <c r="J3" s="68"/>
      <c r="K3" s="68"/>
      <c r="L3" s="68"/>
      <c r="M3" s="68"/>
      <c r="N3" s="68"/>
      <c r="O3" s="68"/>
      <c r="S3" s="63" t="s">
        <v>103</v>
      </c>
      <c r="T3" s="63" t="s">
        <v>104</v>
      </c>
      <c r="U3" s="63" t="s">
        <v>105</v>
      </c>
      <c r="V3" s="63" t="s">
        <v>103</v>
      </c>
      <c r="W3" s="63" t="s">
        <v>104</v>
      </c>
      <c r="X3" s="63" t="s">
        <v>105</v>
      </c>
      <c r="Y3" s="63" t="s">
        <v>103</v>
      </c>
      <c r="Z3" s="63" t="s">
        <v>104</v>
      </c>
      <c r="AA3" s="63" t="s">
        <v>105</v>
      </c>
      <c r="AB3" s="40"/>
    </row>
    <row r="4" spans="1:28" ht="15" customHeight="1" x14ac:dyDescent="0.25">
      <c r="A4" s="55"/>
      <c r="B4" s="55" t="s">
        <v>2</v>
      </c>
      <c r="C4" s="55" t="s">
        <v>3</v>
      </c>
      <c r="D4" s="56" t="s">
        <v>64</v>
      </c>
      <c r="E4" s="56" t="s">
        <v>65</v>
      </c>
      <c r="F4" s="56" t="s">
        <v>66</v>
      </c>
      <c r="G4" s="85" t="s">
        <v>97</v>
      </c>
      <c r="H4" s="85"/>
      <c r="I4" s="85"/>
      <c r="J4" s="85" t="s">
        <v>98</v>
      </c>
      <c r="K4" s="85"/>
      <c r="L4" s="85"/>
      <c r="M4" s="85" t="s">
        <v>99</v>
      </c>
      <c r="N4" s="85"/>
      <c r="O4" s="85"/>
      <c r="P4" s="121" t="s">
        <v>97</v>
      </c>
      <c r="Q4" s="121" t="s">
        <v>98</v>
      </c>
      <c r="R4" s="121" t="s">
        <v>99</v>
      </c>
      <c r="S4" s="120" t="s">
        <v>107</v>
      </c>
      <c r="T4" s="119"/>
      <c r="U4" s="119"/>
      <c r="V4" s="119" t="s">
        <v>108</v>
      </c>
      <c r="W4" s="119"/>
      <c r="X4" s="119"/>
      <c r="Y4" s="119" t="s">
        <v>109</v>
      </c>
      <c r="Z4" s="119"/>
      <c r="AA4" s="119"/>
      <c r="AB4" s="40" t="s">
        <v>70</v>
      </c>
    </row>
    <row r="5" spans="1:28" ht="15" customHeight="1" x14ac:dyDescent="0.25">
      <c r="A5" s="57"/>
      <c r="B5" s="57"/>
      <c r="C5" s="57"/>
      <c r="D5" s="58"/>
      <c r="E5" s="58"/>
      <c r="F5" s="58"/>
      <c r="G5" s="75">
        <f>'K-Means Processing'!S5</f>
        <v>113446.2</v>
      </c>
      <c r="H5" s="75">
        <f>'K-Means Processing'!T5</f>
        <v>2500</v>
      </c>
      <c r="I5" s="75">
        <f>'K-Means Processing'!U5</f>
        <v>3748.6</v>
      </c>
      <c r="J5" s="75">
        <f>'K-Means Processing'!V5</f>
        <v>263492.18181818182</v>
      </c>
      <c r="K5" s="75">
        <f>'K-Means Processing'!W5</f>
        <v>7654.5</v>
      </c>
      <c r="L5" s="75">
        <f>'K-Means Processing'!X5</f>
        <v>9133.7272727272721</v>
      </c>
      <c r="M5" s="75">
        <f>'K-Means Processing'!Y5</f>
        <v>448292.875</v>
      </c>
      <c r="N5" s="75">
        <f>'K-Means Processing'!Z5</f>
        <v>9906.75</v>
      </c>
      <c r="O5" s="75">
        <f>'K-Means Processing'!AA5</f>
        <v>12509.375</v>
      </c>
      <c r="P5" s="121"/>
      <c r="Q5" s="121"/>
      <c r="R5" s="121"/>
      <c r="S5" s="74">
        <f>SUM(D27,D32,D35,D36,D37,D40)/P41</f>
        <v>125657.66666666667</v>
      </c>
      <c r="T5" s="74">
        <f>SUM(E27,E32,E35,E36,E37,E40)/P41</f>
        <v>2540.8333333333335</v>
      </c>
      <c r="U5" s="74">
        <f>SUM(F27,F32,F35,F36,F37,F40)/P41</f>
        <v>4318.666666666667</v>
      </c>
      <c r="V5" s="74">
        <f>SUM(D6,D8:D10,D13,D15:D16,D18:D23,D25:D26,D28:D30,D33,D34,D39)/Q41</f>
        <v>267148.23809523811</v>
      </c>
      <c r="W5" s="74">
        <f>SUM(E6,E8:E10,E13,E15:E16,E18:E23,E25:E26,E28:E30,E33,E34,E39)/Q41</f>
        <v>7888.2857142857147</v>
      </c>
      <c r="X5" s="74">
        <f>SUM(F6,F8:F10,F13,F15:F16,F18:F23,F25:F26,F28:F30,F33,F34,F39)/Q41</f>
        <v>9227.2857142857138</v>
      </c>
      <c r="Y5" s="74">
        <f>SUM(D7,D11:D12,D14,D17,D24,D31,D38)/R41</f>
        <v>448292.875</v>
      </c>
      <c r="Z5" s="74">
        <f>SUM(E7,E11:E12,E14,E17,E24,E31,E38)/R41</f>
        <v>9906.75</v>
      </c>
      <c r="AA5" s="74">
        <f>SUM(F7,F11:F12,F14,F17,F24,F31,F38)/R41</f>
        <v>12509.375</v>
      </c>
      <c r="AB5" t="s">
        <v>72</v>
      </c>
    </row>
    <row r="6" spans="1:28" x14ac:dyDescent="0.25">
      <c r="A6" s="10">
        <v>1</v>
      </c>
      <c r="B6" s="10" t="s">
        <v>21</v>
      </c>
      <c r="C6" s="9" t="s">
        <v>22</v>
      </c>
      <c r="D6" s="41">
        <f>'K-Means'!D6</f>
        <v>327472</v>
      </c>
      <c r="E6" s="41">
        <f>'K-Means'!E6</f>
        <v>9767</v>
      </c>
      <c r="F6" s="41">
        <f>'K-Means'!F6</f>
        <v>9494</v>
      </c>
      <c r="G6" s="122">
        <f>SQRT( ((D6-$G$5)^2) + ((E6-$H$5)^2) + ((F6-$I$5)^2) )</f>
        <v>214226.19348669759</v>
      </c>
      <c r="H6" s="122"/>
      <c r="I6" s="122"/>
      <c r="J6" s="122">
        <f>SQRT( ((D6-$J$5)^2) + ((E6-$K$5)^2) + ((F6-$L$5)^2) )</f>
        <v>64015.697975313276</v>
      </c>
      <c r="K6" s="122"/>
      <c r="L6" s="122"/>
      <c r="M6" s="122">
        <f>SQRT( ((D6-$M$5)^2) + ((E6-$N$5)^2) + ((F6-$O$5)^2) )</f>
        <v>120858.57790086209</v>
      </c>
      <c r="N6" s="122"/>
      <c r="O6" s="122"/>
      <c r="P6" s="72" t="str">
        <f>IF(G6&lt;J6,IF(G6&lt;M6,"ok",""),"")</f>
        <v/>
      </c>
      <c r="Q6" s="72" t="str">
        <f>IF(J6&lt;G6,IF(J6&lt;M6,"ok",""),"")</f>
        <v>ok</v>
      </c>
      <c r="R6" s="72" t="str">
        <f>IF(M6&lt;G6,IF(M6&lt;J6,"ok",""),"")</f>
        <v/>
      </c>
      <c r="AB6" t="s">
        <v>77</v>
      </c>
    </row>
    <row r="7" spans="1:28" x14ac:dyDescent="0.25">
      <c r="A7" s="10">
        <v>2</v>
      </c>
      <c r="B7" s="10" t="s">
        <v>21</v>
      </c>
      <c r="C7" s="9" t="s">
        <v>23</v>
      </c>
      <c r="D7" s="41">
        <f>'K-Means'!D7</f>
        <v>410805</v>
      </c>
      <c r="E7" s="41">
        <f>'K-Means'!E7</f>
        <v>16795</v>
      </c>
      <c r="F7" s="41">
        <f>'K-Means'!F7</f>
        <v>15361</v>
      </c>
      <c r="G7" s="122">
        <f t="shared" ref="G7:G40" si="0">SQRT( ((D7-$G$5)^2) + ((E7-$H$5)^2) + ((F7-$I$5)^2) )</f>
        <v>297928.60016487166</v>
      </c>
      <c r="H7" s="122"/>
      <c r="I7" s="122"/>
      <c r="J7" s="122">
        <f t="shared" ref="J7:J40" si="1">SQRT( ((D7-$J$5)^2) + ((E7-$K$5)^2) + ((F7-$L$5)^2) )</f>
        <v>147727.43166568372</v>
      </c>
      <c r="K7" s="122"/>
      <c r="L7" s="122"/>
      <c r="M7" s="122">
        <f t="shared" ref="M7:M40" si="2">SQRT( ((D7-$M$5)^2) + ((E7-$N$5)^2) + ((F7-$O$5)^2) )</f>
        <v>38221.990074023488</v>
      </c>
      <c r="N7" s="122"/>
      <c r="O7" s="122"/>
      <c r="P7" s="72" t="str">
        <f t="shared" ref="P7:P40" si="3">IF(G7&lt;J7,IF(G7&lt;M7,"ok",""),"")</f>
        <v/>
      </c>
      <c r="Q7" s="72" t="str">
        <f t="shared" ref="Q7:Q40" si="4">IF(J7&lt;G7,IF(J7&lt;M7,"ok",""),"")</f>
        <v/>
      </c>
      <c r="R7" s="72" t="str">
        <f t="shared" ref="R7:R40" si="5">IF(M7&lt;G7,IF(M7&lt;J7,"ok",""),"")</f>
        <v>ok</v>
      </c>
      <c r="AB7" t="s">
        <v>82</v>
      </c>
    </row>
    <row r="8" spans="1:28" x14ac:dyDescent="0.25">
      <c r="A8" s="10">
        <v>3</v>
      </c>
      <c r="B8" s="10" t="s">
        <v>21</v>
      </c>
      <c r="C8" s="9" t="s">
        <v>24</v>
      </c>
      <c r="D8" s="41">
        <f>'K-Means'!D8</f>
        <v>208766</v>
      </c>
      <c r="E8" s="41">
        <f>'K-Means'!E8</f>
        <v>3657</v>
      </c>
      <c r="F8" s="41">
        <f>'K-Means'!F8</f>
        <v>6131</v>
      </c>
      <c r="G8" s="122">
        <f t="shared" si="0"/>
        <v>95356.587348751113</v>
      </c>
      <c r="H8" s="122"/>
      <c r="I8" s="122"/>
      <c r="J8" s="122">
        <f t="shared" si="1"/>
        <v>54954.08404951424</v>
      </c>
      <c r="K8" s="122"/>
      <c r="L8" s="122"/>
      <c r="M8" s="122">
        <f t="shared" si="2"/>
        <v>239693.27668912357</v>
      </c>
      <c r="N8" s="122"/>
      <c r="O8" s="122"/>
      <c r="P8" s="72" t="str">
        <f t="shared" si="3"/>
        <v/>
      </c>
      <c r="Q8" s="72" t="str">
        <f t="shared" si="4"/>
        <v>ok</v>
      </c>
      <c r="R8" s="72" t="str">
        <f t="shared" si="5"/>
        <v/>
      </c>
      <c r="AB8" t="s">
        <v>73</v>
      </c>
    </row>
    <row r="9" spans="1:28" x14ac:dyDescent="0.25">
      <c r="A9" s="10">
        <v>4</v>
      </c>
      <c r="B9" s="10" t="s">
        <v>21</v>
      </c>
      <c r="C9" s="9" t="s">
        <v>25</v>
      </c>
      <c r="D9" s="41">
        <f>'K-Means'!D9</f>
        <v>242274</v>
      </c>
      <c r="E9" s="41">
        <f>'K-Means'!E9</f>
        <v>8419</v>
      </c>
      <c r="F9" s="41">
        <f>'K-Means'!F9</f>
        <v>7035</v>
      </c>
      <c r="G9" s="122">
        <f t="shared" si="0"/>
        <v>129005.56979758665</v>
      </c>
      <c r="H9" s="122"/>
      <c r="I9" s="122"/>
      <c r="J9" s="122">
        <f t="shared" si="1"/>
        <v>21335.424909870228</v>
      </c>
      <c r="K9" s="122"/>
      <c r="L9" s="122"/>
      <c r="M9" s="122">
        <f t="shared" si="2"/>
        <v>206096.96513527012</v>
      </c>
      <c r="N9" s="122"/>
      <c r="O9" s="122"/>
      <c r="P9" s="72" t="str">
        <f t="shared" si="3"/>
        <v/>
      </c>
      <c r="Q9" s="72" t="str">
        <f t="shared" si="4"/>
        <v>ok</v>
      </c>
      <c r="R9" s="72" t="str">
        <f t="shared" si="5"/>
        <v/>
      </c>
      <c r="AB9" t="s">
        <v>74</v>
      </c>
    </row>
    <row r="10" spans="1:28" x14ac:dyDescent="0.25">
      <c r="A10" s="10">
        <v>5</v>
      </c>
      <c r="B10" s="10" t="s">
        <v>21</v>
      </c>
      <c r="C10" s="9" t="s">
        <v>26</v>
      </c>
      <c r="D10" s="41">
        <f>'K-Means'!D10</f>
        <v>285778</v>
      </c>
      <c r="E10" s="41">
        <f>'K-Means'!E10</f>
        <v>6720</v>
      </c>
      <c r="F10" s="41">
        <f>'K-Means'!F10</f>
        <v>10868</v>
      </c>
      <c r="G10" s="122">
        <f t="shared" si="0"/>
        <v>172530.41339891352</v>
      </c>
      <c r="H10" s="122"/>
      <c r="I10" s="122"/>
      <c r="J10" s="122">
        <f t="shared" si="1"/>
        <v>22372.721876777076</v>
      </c>
      <c r="K10" s="122"/>
      <c r="L10" s="122"/>
      <c r="M10" s="122">
        <f t="shared" si="2"/>
        <v>162554.40345840759</v>
      </c>
      <c r="N10" s="122"/>
      <c r="O10" s="122"/>
      <c r="P10" s="72" t="str">
        <f t="shared" si="3"/>
        <v/>
      </c>
      <c r="Q10" s="72" t="str">
        <f t="shared" si="4"/>
        <v>ok</v>
      </c>
      <c r="R10" s="72" t="str">
        <f t="shared" si="5"/>
        <v/>
      </c>
      <c r="AB10" t="s">
        <v>75</v>
      </c>
    </row>
    <row r="11" spans="1:28" x14ac:dyDescent="0.25">
      <c r="A11" s="10">
        <v>6</v>
      </c>
      <c r="B11" s="10" t="s">
        <v>21</v>
      </c>
      <c r="C11" s="9" t="s">
        <v>27</v>
      </c>
      <c r="D11" s="41">
        <f>'K-Means'!D11</f>
        <v>545924</v>
      </c>
      <c r="E11" s="41">
        <f>'K-Means'!E11</f>
        <v>3258</v>
      </c>
      <c r="F11" s="41">
        <f>'K-Means'!F11</f>
        <v>13151</v>
      </c>
      <c r="G11" s="122">
        <f t="shared" si="0"/>
        <v>432580.65974174114</v>
      </c>
      <c r="H11" s="122"/>
      <c r="I11" s="122"/>
      <c r="J11" s="122">
        <f t="shared" si="1"/>
        <v>282494.60103496292</v>
      </c>
      <c r="K11" s="122"/>
      <c r="L11" s="122"/>
      <c r="M11" s="122">
        <f t="shared" si="2"/>
        <v>97859.358918647893</v>
      </c>
      <c r="N11" s="122"/>
      <c r="O11" s="122"/>
      <c r="P11" s="72" t="str">
        <f t="shared" si="3"/>
        <v/>
      </c>
      <c r="Q11" s="72" t="str">
        <f t="shared" si="4"/>
        <v/>
      </c>
      <c r="R11" s="72" t="str">
        <f t="shared" si="5"/>
        <v>ok</v>
      </c>
      <c r="AB11" t="s">
        <v>76</v>
      </c>
    </row>
    <row r="12" spans="1:28" x14ac:dyDescent="0.25">
      <c r="A12" s="10">
        <v>7</v>
      </c>
      <c r="B12" s="10" t="s">
        <v>21</v>
      </c>
      <c r="C12" s="9" t="s">
        <v>28</v>
      </c>
      <c r="D12" s="41">
        <f>'K-Means'!D12</f>
        <v>576878</v>
      </c>
      <c r="E12" s="41">
        <f>'K-Means'!E12</f>
        <v>5088</v>
      </c>
      <c r="F12" s="41">
        <f>'K-Means'!F12</f>
        <v>14633</v>
      </c>
      <c r="G12" s="122">
        <f t="shared" si="0"/>
        <v>463566.82491157623</v>
      </c>
      <c r="H12" s="122"/>
      <c r="I12" s="122"/>
      <c r="J12" s="122">
        <f t="shared" si="1"/>
        <v>313444.57238922885</v>
      </c>
      <c r="K12" s="122"/>
      <c r="L12" s="122"/>
      <c r="M12" s="122">
        <f t="shared" si="2"/>
        <v>128692.90775318099</v>
      </c>
      <c r="N12" s="122"/>
      <c r="O12" s="122"/>
      <c r="P12" s="72" t="str">
        <f t="shared" si="3"/>
        <v/>
      </c>
      <c r="Q12" s="72" t="str">
        <f t="shared" si="4"/>
        <v/>
      </c>
      <c r="R12" s="72" t="str">
        <f t="shared" si="5"/>
        <v>ok</v>
      </c>
      <c r="AB12" t="s">
        <v>81</v>
      </c>
    </row>
    <row r="13" spans="1:28" x14ac:dyDescent="0.25">
      <c r="A13" s="10">
        <v>8</v>
      </c>
      <c r="B13" s="10" t="s">
        <v>21</v>
      </c>
      <c r="C13" s="9" t="s">
        <v>29</v>
      </c>
      <c r="D13" s="41">
        <f>'K-Means'!D13</f>
        <v>313821</v>
      </c>
      <c r="E13" s="41">
        <f>'K-Means'!E13</f>
        <v>9101</v>
      </c>
      <c r="F13" s="41">
        <f>'K-Means'!F13</f>
        <v>9185</v>
      </c>
      <c r="G13" s="122">
        <f t="shared" si="0"/>
        <v>200557.194139228</v>
      </c>
      <c r="H13" s="122"/>
      <c r="I13" s="122"/>
      <c r="J13" s="122">
        <f t="shared" si="1"/>
        <v>50349.62691739705</v>
      </c>
      <c r="K13" s="122"/>
      <c r="L13" s="122"/>
      <c r="M13" s="122">
        <f t="shared" si="2"/>
        <v>134515.37409611867</v>
      </c>
      <c r="N13" s="122"/>
      <c r="O13" s="122"/>
      <c r="P13" s="72" t="str">
        <f t="shared" si="3"/>
        <v/>
      </c>
      <c r="Q13" s="72" t="str">
        <f t="shared" si="4"/>
        <v>ok</v>
      </c>
      <c r="R13" s="72" t="str">
        <f t="shared" si="5"/>
        <v/>
      </c>
      <c r="AB13" t="s">
        <v>85</v>
      </c>
    </row>
    <row r="14" spans="1:28" x14ac:dyDescent="0.25">
      <c r="A14" s="10">
        <v>9</v>
      </c>
      <c r="B14" s="10" t="s">
        <v>21</v>
      </c>
      <c r="C14" s="9" t="s">
        <v>30</v>
      </c>
      <c r="D14" s="41">
        <f>'K-Means'!D14</f>
        <v>394368</v>
      </c>
      <c r="E14" s="41">
        <f>'K-Means'!E14</f>
        <v>13941</v>
      </c>
      <c r="F14" s="41">
        <f>'K-Means'!F14</f>
        <v>10612</v>
      </c>
      <c r="G14" s="122">
        <f t="shared" si="0"/>
        <v>281238.44057276379</v>
      </c>
      <c r="H14" s="122"/>
      <c r="I14" s="122"/>
      <c r="J14" s="122">
        <f t="shared" si="1"/>
        <v>131035.05316237532</v>
      </c>
      <c r="K14" s="122"/>
      <c r="L14" s="122"/>
      <c r="M14" s="122">
        <f t="shared" si="2"/>
        <v>54108.847231471766</v>
      </c>
      <c r="N14" s="122"/>
      <c r="O14" s="122"/>
      <c r="P14" s="72" t="str">
        <f t="shared" si="3"/>
        <v/>
      </c>
      <c r="Q14" s="72" t="str">
        <f t="shared" si="4"/>
        <v/>
      </c>
      <c r="R14" s="72" t="str">
        <f t="shared" si="5"/>
        <v>ok</v>
      </c>
    </row>
    <row r="15" spans="1:28" x14ac:dyDescent="0.25">
      <c r="A15" s="10">
        <v>10</v>
      </c>
      <c r="B15" s="10" t="s">
        <v>21</v>
      </c>
      <c r="C15" s="9" t="s">
        <v>31</v>
      </c>
      <c r="D15" s="41">
        <f>'K-Means'!D15</f>
        <v>302260</v>
      </c>
      <c r="E15" s="41">
        <f>'K-Means'!E15</f>
        <v>3336</v>
      </c>
      <c r="F15" s="41">
        <f>'K-Means'!F15</f>
        <v>6182</v>
      </c>
      <c r="G15" s="122">
        <f t="shared" si="0"/>
        <v>188831.33056248899</v>
      </c>
      <c r="H15" s="122"/>
      <c r="I15" s="122"/>
      <c r="J15" s="122">
        <f t="shared" si="1"/>
        <v>39119.124002475743</v>
      </c>
      <c r="K15" s="122"/>
      <c r="L15" s="122"/>
      <c r="M15" s="122">
        <f t="shared" si="2"/>
        <v>146317.50069871597</v>
      </c>
      <c r="N15" s="122"/>
      <c r="O15" s="122"/>
      <c r="P15" s="72" t="str">
        <f t="shared" si="3"/>
        <v/>
      </c>
      <c r="Q15" s="72" t="str">
        <f t="shared" si="4"/>
        <v>ok</v>
      </c>
      <c r="R15" s="72" t="str">
        <f t="shared" si="5"/>
        <v/>
      </c>
    </row>
    <row r="16" spans="1:28" x14ac:dyDescent="0.25">
      <c r="A16" s="10">
        <v>11</v>
      </c>
      <c r="B16" s="10" t="s">
        <v>21</v>
      </c>
      <c r="C16" s="9" t="s">
        <v>32</v>
      </c>
      <c r="D16" s="41">
        <f>'K-Means'!D16</f>
        <v>218873</v>
      </c>
      <c r="E16" s="41">
        <f>'K-Means'!E16</f>
        <v>13853</v>
      </c>
      <c r="F16" s="41">
        <f>'K-Means'!F16</f>
        <v>10089</v>
      </c>
      <c r="G16" s="122">
        <f t="shared" si="0"/>
        <v>106225.70987948256</v>
      </c>
      <c r="H16" s="122"/>
      <c r="I16" s="122"/>
      <c r="J16" s="122">
        <f t="shared" si="1"/>
        <v>45057.799928063934</v>
      </c>
      <c r="K16" s="122"/>
      <c r="L16" s="122"/>
      <c r="M16" s="122">
        <f t="shared" si="2"/>
        <v>229466.57741209012</v>
      </c>
      <c r="N16" s="122"/>
      <c r="O16" s="122"/>
      <c r="P16" s="72" t="str">
        <f t="shared" si="3"/>
        <v/>
      </c>
      <c r="Q16" s="72" t="str">
        <f t="shared" si="4"/>
        <v>ok</v>
      </c>
      <c r="R16" s="72" t="str">
        <f t="shared" si="5"/>
        <v/>
      </c>
    </row>
    <row r="17" spans="1:18" x14ac:dyDescent="0.25">
      <c r="A17" s="10">
        <v>12</v>
      </c>
      <c r="B17" s="10" t="s">
        <v>21</v>
      </c>
      <c r="C17" s="9" t="s">
        <v>33</v>
      </c>
      <c r="D17" s="41">
        <f>'K-Means'!D17</f>
        <v>417049</v>
      </c>
      <c r="E17" s="41">
        <f>'K-Means'!E17</f>
        <v>10810</v>
      </c>
      <c r="F17" s="41">
        <f>'K-Means'!F17</f>
        <v>9156</v>
      </c>
      <c r="G17" s="122">
        <f t="shared" si="0"/>
        <v>303764.63955273002</v>
      </c>
      <c r="H17" s="122"/>
      <c r="I17" s="122"/>
      <c r="J17" s="122">
        <f t="shared" si="1"/>
        <v>153589.23818565006</v>
      </c>
      <c r="K17" s="122"/>
      <c r="L17" s="122"/>
      <c r="M17" s="122">
        <f t="shared" si="2"/>
        <v>31436.296051996171</v>
      </c>
      <c r="N17" s="122"/>
      <c r="O17" s="122"/>
      <c r="P17" s="72" t="str">
        <f t="shared" si="3"/>
        <v/>
      </c>
      <c r="Q17" s="72" t="str">
        <f t="shared" si="4"/>
        <v/>
      </c>
      <c r="R17" s="72" t="str">
        <f t="shared" si="5"/>
        <v>ok</v>
      </c>
    </row>
    <row r="18" spans="1:18" x14ac:dyDescent="0.25">
      <c r="A18" s="10">
        <v>13</v>
      </c>
      <c r="B18" s="10" t="s">
        <v>21</v>
      </c>
      <c r="C18" s="9" t="s">
        <v>34</v>
      </c>
      <c r="D18" s="41">
        <f>'K-Means'!D18</f>
        <v>268512</v>
      </c>
      <c r="E18" s="41">
        <f>'K-Means'!E18</f>
        <v>14877</v>
      </c>
      <c r="F18" s="41">
        <f>'K-Means'!F18</f>
        <v>9671</v>
      </c>
      <c r="G18" s="122">
        <f t="shared" si="0"/>
        <v>155671.66498884759</v>
      </c>
      <c r="H18" s="122"/>
      <c r="I18" s="122"/>
      <c r="J18" s="122">
        <f t="shared" si="1"/>
        <v>8812.0226288851209</v>
      </c>
      <c r="K18" s="122"/>
      <c r="L18" s="122"/>
      <c r="M18" s="122">
        <f t="shared" si="2"/>
        <v>179871.96216606064</v>
      </c>
      <c r="N18" s="122"/>
      <c r="O18" s="122"/>
      <c r="P18" s="72" t="str">
        <f t="shared" si="3"/>
        <v/>
      </c>
      <c r="Q18" s="72" t="str">
        <f t="shared" si="4"/>
        <v>ok</v>
      </c>
      <c r="R18" s="72" t="str">
        <f t="shared" si="5"/>
        <v/>
      </c>
    </row>
    <row r="19" spans="1:18" x14ac:dyDescent="0.25">
      <c r="A19" s="10">
        <v>14</v>
      </c>
      <c r="B19" s="10" t="s">
        <v>21</v>
      </c>
      <c r="C19" s="9" t="s">
        <v>35</v>
      </c>
      <c r="D19" s="41">
        <f>'K-Means'!D19</f>
        <v>299788</v>
      </c>
      <c r="E19" s="41">
        <f>'K-Means'!E19</f>
        <v>12700</v>
      </c>
      <c r="F19" s="41">
        <f>'K-Means'!F19</f>
        <v>10206</v>
      </c>
      <c r="G19" s="122">
        <f t="shared" si="0"/>
        <v>186732.44078627581</v>
      </c>
      <c r="H19" s="122"/>
      <c r="I19" s="122"/>
      <c r="J19" s="122">
        <f t="shared" si="1"/>
        <v>36660.513588045324</v>
      </c>
      <c r="K19" s="122"/>
      <c r="L19" s="122"/>
      <c r="M19" s="122">
        <f t="shared" si="2"/>
        <v>148549.0009415033</v>
      </c>
      <c r="N19" s="122"/>
      <c r="O19" s="122"/>
      <c r="P19" s="72" t="str">
        <f t="shared" si="3"/>
        <v/>
      </c>
      <c r="Q19" s="72" t="str">
        <f t="shared" si="4"/>
        <v>ok</v>
      </c>
      <c r="R19" s="72" t="str">
        <f t="shared" si="5"/>
        <v/>
      </c>
    </row>
    <row r="20" spans="1:18" x14ac:dyDescent="0.25">
      <c r="A20" s="10">
        <v>15</v>
      </c>
      <c r="B20" s="10" t="s">
        <v>21</v>
      </c>
      <c r="C20" s="9" t="s">
        <v>36</v>
      </c>
      <c r="D20" s="41">
        <f>'K-Means'!D20</f>
        <v>252416</v>
      </c>
      <c r="E20" s="41">
        <f>'K-Means'!E20</f>
        <v>10418</v>
      </c>
      <c r="F20" s="41">
        <f>'K-Means'!F20</f>
        <v>7718</v>
      </c>
      <c r="G20" s="122">
        <f t="shared" si="0"/>
        <v>139251.77260056691</v>
      </c>
      <c r="H20" s="122"/>
      <c r="I20" s="122"/>
      <c r="J20" s="122">
        <f t="shared" si="1"/>
        <v>11503.174328426279</v>
      </c>
      <c r="K20" s="122"/>
      <c r="L20" s="122"/>
      <c r="M20" s="122">
        <f t="shared" si="2"/>
        <v>195936.13452020215</v>
      </c>
      <c r="N20" s="122"/>
      <c r="O20" s="122"/>
      <c r="P20" s="72" t="str">
        <f t="shared" si="3"/>
        <v/>
      </c>
      <c r="Q20" s="72" t="str">
        <f t="shared" si="4"/>
        <v>ok</v>
      </c>
      <c r="R20" s="72" t="str">
        <f t="shared" si="5"/>
        <v/>
      </c>
    </row>
    <row r="21" spans="1:18" x14ac:dyDescent="0.25">
      <c r="A21" s="10">
        <v>16</v>
      </c>
      <c r="B21" s="10" t="s">
        <v>21</v>
      </c>
      <c r="C21" s="9" t="s">
        <v>37</v>
      </c>
      <c r="D21" s="41">
        <f>'K-Means'!D21</f>
        <v>313220</v>
      </c>
      <c r="E21" s="41">
        <f>'K-Means'!E21</f>
        <v>5150</v>
      </c>
      <c r="F21" s="41">
        <f>'K-Means'!F21</f>
        <v>10987</v>
      </c>
      <c r="G21" s="122">
        <f t="shared" si="0"/>
        <v>199922.45521951752</v>
      </c>
      <c r="H21" s="122"/>
      <c r="I21" s="122"/>
      <c r="J21" s="122">
        <f t="shared" si="1"/>
        <v>49825.325299245356</v>
      </c>
      <c r="K21" s="122"/>
      <c r="L21" s="122"/>
      <c r="M21" s="122">
        <f t="shared" si="2"/>
        <v>135165.17989840708</v>
      </c>
      <c r="N21" s="122"/>
      <c r="O21" s="122"/>
      <c r="P21" s="72" t="str">
        <f t="shared" si="3"/>
        <v/>
      </c>
      <c r="Q21" s="72" t="str">
        <f t="shared" si="4"/>
        <v>ok</v>
      </c>
      <c r="R21" s="72" t="str">
        <f t="shared" si="5"/>
        <v/>
      </c>
    </row>
    <row r="22" spans="1:18" x14ac:dyDescent="0.25">
      <c r="A22" s="10">
        <v>17</v>
      </c>
      <c r="B22" s="10" t="s">
        <v>21</v>
      </c>
      <c r="C22" s="9" t="s">
        <v>38</v>
      </c>
      <c r="D22" s="41">
        <f>'K-Means'!D22</f>
        <v>337214</v>
      </c>
      <c r="E22" s="41">
        <f>'K-Means'!E22</f>
        <v>9076</v>
      </c>
      <c r="F22" s="41">
        <f>'K-Means'!F22</f>
        <v>11634</v>
      </c>
      <c r="G22" s="122">
        <f t="shared" si="0"/>
        <v>224003.24021317193</v>
      </c>
      <c r="H22" s="122"/>
      <c r="I22" s="122"/>
      <c r="J22" s="122">
        <f t="shared" si="1"/>
        <v>73777.899820974853</v>
      </c>
      <c r="K22" s="122"/>
      <c r="L22" s="122"/>
      <c r="M22" s="122">
        <f t="shared" si="2"/>
        <v>111085.43062984791</v>
      </c>
      <c r="N22" s="122"/>
      <c r="O22" s="122"/>
      <c r="P22" s="72" t="str">
        <f t="shared" si="3"/>
        <v/>
      </c>
      <c r="Q22" s="72" t="str">
        <f t="shared" si="4"/>
        <v>ok</v>
      </c>
      <c r="R22" s="72" t="str">
        <f t="shared" si="5"/>
        <v/>
      </c>
    </row>
    <row r="23" spans="1:18" x14ac:dyDescent="0.25">
      <c r="A23" s="10">
        <v>18</v>
      </c>
      <c r="B23" s="10" t="s">
        <v>21</v>
      </c>
      <c r="C23" s="9" t="s">
        <v>39</v>
      </c>
      <c r="D23" s="41">
        <f>'K-Means'!D23</f>
        <v>285500</v>
      </c>
      <c r="E23" s="41">
        <f>'K-Means'!E23</f>
        <v>10183</v>
      </c>
      <c r="F23" s="41">
        <f>'K-Means'!F23</f>
        <v>9249</v>
      </c>
      <c r="G23" s="122">
        <f t="shared" si="0"/>
        <v>172313.06678136744</v>
      </c>
      <c r="H23" s="122"/>
      <c r="I23" s="122"/>
      <c r="J23" s="122">
        <f t="shared" si="1"/>
        <v>22152.892839889322</v>
      </c>
      <c r="K23" s="122"/>
      <c r="L23" s="122"/>
      <c r="M23" s="122">
        <f t="shared" si="2"/>
        <v>162825.75505726589</v>
      </c>
      <c r="N23" s="122"/>
      <c r="O23" s="122"/>
      <c r="P23" s="72" t="str">
        <f t="shared" si="3"/>
        <v/>
      </c>
      <c r="Q23" s="72" t="str">
        <f t="shared" si="4"/>
        <v>ok</v>
      </c>
      <c r="R23" s="72" t="str">
        <f t="shared" si="5"/>
        <v/>
      </c>
    </row>
    <row r="24" spans="1:18" x14ac:dyDescent="0.25">
      <c r="A24" s="10">
        <v>19</v>
      </c>
      <c r="B24" s="10" t="s">
        <v>21</v>
      </c>
      <c r="C24" s="9" t="s">
        <v>40</v>
      </c>
      <c r="D24" s="41">
        <f>'K-Means'!D24</f>
        <v>407312</v>
      </c>
      <c r="E24" s="41">
        <f>'K-Means'!E24</f>
        <v>4649</v>
      </c>
      <c r="F24" s="41">
        <f>'K-Means'!F24</f>
        <v>11021</v>
      </c>
      <c r="G24" s="122">
        <f t="shared" si="0"/>
        <v>293963.6277031565</v>
      </c>
      <c r="H24" s="122"/>
      <c r="I24" s="122"/>
      <c r="J24" s="122">
        <f t="shared" si="1"/>
        <v>143863.59835082793</v>
      </c>
      <c r="K24" s="122"/>
      <c r="L24" s="122"/>
      <c r="M24" s="122">
        <f t="shared" si="2"/>
        <v>41343.576417247095</v>
      </c>
      <c r="N24" s="122"/>
      <c r="O24" s="122"/>
      <c r="P24" s="72" t="str">
        <f t="shared" si="3"/>
        <v/>
      </c>
      <c r="Q24" s="72" t="str">
        <f t="shared" si="4"/>
        <v/>
      </c>
      <c r="R24" s="72" t="str">
        <f t="shared" si="5"/>
        <v>ok</v>
      </c>
    </row>
    <row r="25" spans="1:18" x14ac:dyDescent="0.25">
      <c r="A25" s="10">
        <v>20</v>
      </c>
      <c r="B25" s="10" t="s">
        <v>21</v>
      </c>
      <c r="C25" s="9" t="s">
        <v>41</v>
      </c>
      <c r="D25" s="41">
        <f>'K-Means'!D25</f>
        <v>281350</v>
      </c>
      <c r="E25" s="41">
        <f>'K-Means'!E25</f>
        <v>9657</v>
      </c>
      <c r="F25" s="41">
        <f>'K-Means'!F25</f>
        <v>7957</v>
      </c>
      <c r="G25" s="122">
        <f t="shared" si="0"/>
        <v>168108.9507849002</v>
      </c>
      <c r="H25" s="122"/>
      <c r="I25" s="122"/>
      <c r="J25" s="122">
        <f t="shared" si="1"/>
        <v>18008.230438864779</v>
      </c>
      <c r="K25" s="122"/>
      <c r="L25" s="122"/>
      <c r="M25" s="122">
        <f t="shared" si="2"/>
        <v>167005.11970136949</v>
      </c>
      <c r="N25" s="122"/>
      <c r="O25" s="122"/>
      <c r="P25" s="72" t="str">
        <f t="shared" si="3"/>
        <v/>
      </c>
      <c r="Q25" s="72" t="str">
        <f t="shared" si="4"/>
        <v>ok</v>
      </c>
      <c r="R25" s="72" t="str">
        <f t="shared" si="5"/>
        <v/>
      </c>
    </row>
    <row r="26" spans="1:18" x14ac:dyDescent="0.25">
      <c r="A26" s="10">
        <v>21</v>
      </c>
      <c r="B26" s="10" t="s">
        <v>21</v>
      </c>
      <c r="C26" s="9" t="s">
        <v>42</v>
      </c>
      <c r="D26" s="41">
        <f>'K-Means'!D26</f>
        <v>202303</v>
      </c>
      <c r="E26" s="41">
        <f>'K-Means'!E26</f>
        <v>9308</v>
      </c>
      <c r="F26" s="41">
        <f>'K-Means'!F26</f>
        <v>10274</v>
      </c>
      <c r="G26" s="122">
        <f t="shared" si="0"/>
        <v>89355.809074732242</v>
      </c>
      <c r="H26" s="122"/>
      <c r="I26" s="122"/>
      <c r="J26" s="122">
        <f t="shared" si="1"/>
        <v>61222.138607868597</v>
      </c>
      <c r="K26" s="122"/>
      <c r="L26" s="122"/>
      <c r="M26" s="122">
        <f t="shared" si="2"/>
        <v>246000.76017254245</v>
      </c>
      <c r="N26" s="122"/>
      <c r="O26" s="122"/>
      <c r="P26" s="72" t="str">
        <f t="shared" si="3"/>
        <v/>
      </c>
      <c r="Q26" s="72" t="str">
        <f t="shared" si="4"/>
        <v>ok</v>
      </c>
      <c r="R26" s="72" t="str">
        <f t="shared" si="5"/>
        <v/>
      </c>
    </row>
    <row r="27" spans="1:18" x14ac:dyDescent="0.25">
      <c r="A27" s="10">
        <v>22</v>
      </c>
      <c r="B27" s="10" t="s">
        <v>21</v>
      </c>
      <c r="C27" s="9" t="s">
        <v>43</v>
      </c>
      <c r="D27" s="41">
        <f>'K-Means'!D27</f>
        <v>171252</v>
      </c>
      <c r="E27" s="41">
        <f>'K-Means'!E27</f>
        <v>2616</v>
      </c>
      <c r="F27" s="41">
        <f>'K-Means'!F27</f>
        <v>6062</v>
      </c>
      <c r="G27" s="122">
        <f t="shared" si="0"/>
        <v>57852.189147861987</v>
      </c>
      <c r="H27" s="122"/>
      <c r="I27" s="122"/>
      <c r="J27" s="122">
        <f t="shared" si="1"/>
        <v>92428.74624563106</v>
      </c>
      <c r="K27" s="122"/>
      <c r="L27" s="122"/>
      <c r="M27" s="122">
        <f t="shared" si="2"/>
        <v>277211.77843071305</v>
      </c>
      <c r="N27" s="122"/>
      <c r="O27" s="122"/>
      <c r="P27" s="72" t="str">
        <f t="shared" si="3"/>
        <v>ok</v>
      </c>
      <c r="Q27" s="72" t="str">
        <f t="shared" si="4"/>
        <v/>
      </c>
      <c r="R27" s="72" t="str">
        <f t="shared" si="5"/>
        <v/>
      </c>
    </row>
    <row r="28" spans="1:18" x14ac:dyDescent="0.25">
      <c r="A28" s="10">
        <v>23</v>
      </c>
      <c r="B28" s="10" t="s">
        <v>21</v>
      </c>
      <c r="C28" s="9" t="s">
        <v>44</v>
      </c>
      <c r="D28" s="41">
        <f>'K-Means'!D28</f>
        <v>236575</v>
      </c>
      <c r="E28" s="41">
        <f>'K-Means'!E28</f>
        <v>3572</v>
      </c>
      <c r="F28" s="41">
        <f>'K-Means'!F28</f>
        <v>9493</v>
      </c>
      <c r="G28" s="122">
        <f t="shared" si="0"/>
        <v>123267.38702836205</v>
      </c>
      <c r="H28" s="122"/>
      <c r="I28" s="122"/>
      <c r="J28" s="122">
        <f t="shared" si="1"/>
        <v>27227.386216374503</v>
      </c>
      <c r="K28" s="122"/>
      <c r="L28" s="122"/>
      <c r="M28" s="122">
        <f t="shared" si="2"/>
        <v>211834.10058396819</v>
      </c>
      <c r="N28" s="122"/>
      <c r="O28" s="122"/>
      <c r="P28" s="72" t="str">
        <f t="shared" si="3"/>
        <v/>
      </c>
      <c r="Q28" s="72" t="str">
        <f t="shared" si="4"/>
        <v>ok</v>
      </c>
      <c r="R28" s="72" t="str">
        <f t="shared" si="5"/>
        <v/>
      </c>
    </row>
    <row r="29" spans="1:18" x14ac:dyDescent="0.25">
      <c r="A29" s="10">
        <v>24</v>
      </c>
      <c r="B29" s="10" t="s">
        <v>21</v>
      </c>
      <c r="C29" s="9" t="s">
        <v>45</v>
      </c>
      <c r="D29" s="41">
        <f>'K-Means'!D29</f>
        <v>263299</v>
      </c>
      <c r="E29" s="41">
        <f>'K-Means'!E29</f>
        <v>4143</v>
      </c>
      <c r="F29" s="41">
        <f>'K-Means'!F29</f>
        <v>10099</v>
      </c>
      <c r="G29" s="122">
        <f t="shared" si="0"/>
        <v>149996.29561092498</v>
      </c>
      <c r="H29" s="122"/>
      <c r="I29" s="122"/>
      <c r="J29" s="122">
        <f t="shared" si="1"/>
        <v>3646.8757728900728</v>
      </c>
      <c r="K29" s="122"/>
      <c r="L29" s="122"/>
      <c r="M29" s="122">
        <f t="shared" si="2"/>
        <v>185099.33686866291</v>
      </c>
      <c r="N29" s="122"/>
      <c r="O29" s="122"/>
      <c r="P29" s="72" t="str">
        <f t="shared" si="3"/>
        <v/>
      </c>
      <c r="Q29" s="72" t="str">
        <f t="shared" si="4"/>
        <v>ok</v>
      </c>
      <c r="R29" s="72" t="str">
        <f t="shared" si="5"/>
        <v/>
      </c>
    </row>
    <row r="30" spans="1:18" x14ac:dyDescent="0.25">
      <c r="A30" s="10">
        <v>25</v>
      </c>
      <c r="B30" s="10" t="s">
        <v>21</v>
      </c>
      <c r="C30" s="9" t="s">
        <v>46</v>
      </c>
      <c r="D30" s="41">
        <f>'K-Means'!D30</f>
        <v>216918</v>
      </c>
      <c r="E30" s="41">
        <f>'K-Means'!E30</f>
        <v>3790</v>
      </c>
      <c r="F30" s="41">
        <f>'K-Means'!F30</f>
        <v>8990</v>
      </c>
      <c r="G30" s="122">
        <f t="shared" si="0"/>
        <v>103612.49813222341</v>
      </c>
      <c r="H30" s="122"/>
      <c r="I30" s="122"/>
      <c r="J30" s="122">
        <f t="shared" si="1"/>
        <v>46734.456558432168</v>
      </c>
      <c r="K30" s="122"/>
      <c r="L30" s="122"/>
      <c r="M30" s="122">
        <f t="shared" si="2"/>
        <v>231482.4689090272</v>
      </c>
      <c r="N30" s="122"/>
      <c r="O30" s="122"/>
      <c r="P30" s="72" t="str">
        <f t="shared" si="3"/>
        <v/>
      </c>
      <c r="Q30" s="72" t="str">
        <f t="shared" si="4"/>
        <v>ok</v>
      </c>
      <c r="R30" s="72" t="str">
        <f t="shared" si="5"/>
        <v/>
      </c>
    </row>
    <row r="31" spans="1:18" x14ac:dyDescent="0.25">
      <c r="A31" s="10">
        <v>26</v>
      </c>
      <c r="B31" s="10" t="s">
        <v>21</v>
      </c>
      <c r="C31" s="9" t="s">
        <v>47</v>
      </c>
      <c r="D31" s="41">
        <f>'K-Means'!D31</f>
        <v>452123</v>
      </c>
      <c r="E31" s="41">
        <f>'K-Means'!E31</f>
        <v>9253</v>
      </c>
      <c r="F31" s="41">
        <f>'K-Means'!F31</f>
        <v>11527</v>
      </c>
      <c r="G31" s="122">
        <f t="shared" si="0"/>
        <v>338833.41242238786</v>
      </c>
      <c r="H31" s="122"/>
      <c r="I31" s="122"/>
      <c r="J31" s="122">
        <f t="shared" si="1"/>
        <v>188652.77237437898</v>
      </c>
      <c r="K31" s="122"/>
      <c r="L31" s="122"/>
      <c r="M31" s="122">
        <f t="shared" si="2"/>
        <v>4007.7808346702295</v>
      </c>
      <c r="N31" s="122"/>
      <c r="O31" s="122"/>
      <c r="P31" s="72" t="str">
        <f t="shared" si="3"/>
        <v/>
      </c>
      <c r="Q31" s="72" t="str">
        <f t="shared" si="4"/>
        <v/>
      </c>
      <c r="R31" s="72" t="str">
        <f t="shared" si="5"/>
        <v>ok</v>
      </c>
    </row>
    <row r="32" spans="1:18" x14ac:dyDescent="0.25">
      <c r="A32" s="10">
        <v>27</v>
      </c>
      <c r="B32" s="10" t="s">
        <v>21</v>
      </c>
      <c r="C32" s="9" t="s">
        <v>48</v>
      </c>
      <c r="D32" s="41">
        <f>'K-Means'!D32</f>
        <v>186715</v>
      </c>
      <c r="E32" s="41">
        <f>'K-Means'!E32</f>
        <v>2745</v>
      </c>
      <c r="F32" s="41">
        <f>'K-Means'!F32</f>
        <v>7169</v>
      </c>
      <c r="G32" s="122">
        <f t="shared" si="0"/>
        <v>73349.002819397618</v>
      </c>
      <c r="H32" s="122"/>
      <c r="I32" s="122"/>
      <c r="J32" s="122">
        <f t="shared" si="1"/>
        <v>76959.07348356233</v>
      </c>
      <c r="K32" s="122"/>
      <c r="L32" s="122"/>
      <c r="M32" s="122">
        <f t="shared" si="2"/>
        <v>261730.38600383935</v>
      </c>
      <c r="N32" s="122"/>
      <c r="O32" s="122"/>
      <c r="P32" s="72" t="str">
        <f t="shared" si="3"/>
        <v>ok</v>
      </c>
      <c r="Q32" s="72" t="str">
        <f t="shared" si="4"/>
        <v/>
      </c>
      <c r="R32" s="72" t="str">
        <f t="shared" si="5"/>
        <v/>
      </c>
    </row>
    <row r="33" spans="1:19" x14ac:dyDescent="0.25">
      <c r="A33" s="10">
        <v>28</v>
      </c>
      <c r="B33" s="10" t="s">
        <v>21</v>
      </c>
      <c r="C33" s="9" t="s">
        <v>49</v>
      </c>
      <c r="D33" s="41">
        <f>'K-Means'!D33</f>
        <v>282709</v>
      </c>
      <c r="E33" s="41">
        <f>'K-Means'!E33</f>
        <v>10065</v>
      </c>
      <c r="F33" s="41">
        <f>'K-Means'!F33</f>
        <v>10380</v>
      </c>
      <c r="G33" s="122">
        <f t="shared" si="0"/>
        <v>169561.49372661233</v>
      </c>
      <c r="H33" s="122"/>
      <c r="I33" s="122"/>
      <c r="J33" s="122">
        <f t="shared" si="1"/>
        <v>19407.467815091215</v>
      </c>
      <c r="K33" s="122"/>
      <c r="L33" s="122"/>
      <c r="M33" s="122">
        <f t="shared" si="2"/>
        <v>165597.64171318608</v>
      </c>
      <c r="N33" s="122"/>
      <c r="O33" s="122"/>
      <c r="P33" s="72" t="str">
        <f t="shared" si="3"/>
        <v/>
      </c>
      <c r="Q33" s="72" t="str">
        <f t="shared" si="4"/>
        <v>ok</v>
      </c>
      <c r="R33" s="72" t="str">
        <f t="shared" si="5"/>
        <v/>
      </c>
    </row>
    <row r="34" spans="1:19" x14ac:dyDescent="0.25">
      <c r="A34" s="10">
        <v>29</v>
      </c>
      <c r="B34" s="10" t="s">
        <v>21</v>
      </c>
      <c r="C34" s="9" t="s">
        <v>50</v>
      </c>
      <c r="D34" s="41">
        <f>'K-Means'!D34</f>
        <v>281221</v>
      </c>
      <c r="E34" s="41">
        <f>'K-Means'!E34</f>
        <v>2764</v>
      </c>
      <c r="F34" s="41">
        <f>'K-Means'!F34</f>
        <v>7744</v>
      </c>
      <c r="G34" s="122">
        <f t="shared" si="0"/>
        <v>167822.5742628208</v>
      </c>
      <c r="H34" s="122"/>
      <c r="I34" s="122"/>
      <c r="J34" s="122">
        <f t="shared" si="1"/>
        <v>18443.408748561877</v>
      </c>
      <c r="K34" s="122"/>
      <c r="L34" s="122"/>
      <c r="M34" s="122">
        <f t="shared" si="2"/>
        <v>167292.37607395247</v>
      </c>
      <c r="N34" s="122"/>
      <c r="O34" s="122"/>
      <c r="P34" s="72" t="str">
        <f t="shared" si="3"/>
        <v/>
      </c>
      <c r="Q34" s="72" t="str">
        <f t="shared" si="4"/>
        <v>ok</v>
      </c>
      <c r="R34" s="72" t="str">
        <f t="shared" si="5"/>
        <v/>
      </c>
    </row>
    <row r="35" spans="1:19" x14ac:dyDescent="0.25">
      <c r="A35" s="10">
        <v>30</v>
      </c>
      <c r="B35" s="10" t="s">
        <v>21</v>
      </c>
      <c r="C35" s="9" t="s">
        <v>51</v>
      </c>
      <c r="D35" s="41">
        <f>'K-Means'!D35</f>
        <v>84203</v>
      </c>
      <c r="E35" s="41">
        <f>'K-Means'!E35</f>
        <v>1710</v>
      </c>
      <c r="F35" s="41">
        <f>'K-Means'!F35</f>
        <v>2921</v>
      </c>
      <c r="G35" s="122">
        <f t="shared" si="0"/>
        <v>29265.573085111449</v>
      </c>
      <c r="H35" s="122"/>
      <c r="I35" s="122"/>
      <c r="J35" s="122">
        <f t="shared" si="1"/>
        <v>179495.25279919899</v>
      </c>
      <c r="K35" s="122"/>
      <c r="L35" s="122"/>
      <c r="M35" s="122">
        <f t="shared" si="2"/>
        <v>364308.33194317523</v>
      </c>
      <c r="N35" s="122"/>
      <c r="O35" s="122"/>
      <c r="P35" s="72" t="str">
        <f t="shared" si="3"/>
        <v>ok</v>
      </c>
      <c r="Q35" s="72" t="str">
        <f t="shared" si="4"/>
        <v/>
      </c>
      <c r="R35" s="72" t="str">
        <f t="shared" si="5"/>
        <v/>
      </c>
    </row>
    <row r="36" spans="1:19" x14ac:dyDescent="0.25">
      <c r="A36" s="10">
        <v>31</v>
      </c>
      <c r="B36" s="10" t="s">
        <v>21</v>
      </c>
      <c r="C36" s="9" t="s">
        <v>52</v>
      </c>
      <c r="D36" s="41">
        <f>'K-Means'!D36</f>
        <v>119975</v>
      </c>
      <c r="E36" s="41">
        <f>'K-Means'!E36</f>
        <v>1592</v>
      </c>
      <c r="F36" s="41">
        <f>'K-Means'!F36</f>
        <v>3116</v>
      </c>
      <c r="G36" s="122">
        <f t="shared" si="0"/>
        <v>6621.9239047273895</v>
      </c>
      <c r="H36" s="122"/>
      <c r="I36" s="122"/>
      <c r="J36" s="122">
        <f t="shared" si="1"/>
        <v>143771.16687574037</v>
      </c>
      <c r="K36" s="122"/>
      <c r="L36" s="122"/>
      <c r="M36" s="122">
        <f t="shared" si="2"/>
        <v>328557.44947568723</v>
      </c>
      <c r="N36" s="122"/>
      <c r="O36" s="122"/>
      <c r="P36" s="72" t="str">
        <f t="shared" si="3"/>
        <v>ok</v>
      </c>
      <c r="Q36" s="72" t="str">
        <f t="shared" si="4"/>
        <v/>
      </c>
      <c r="R36" s="72" t="str">
        <f t="shared" si="5"/>
        <v/>
      </c>
    </row>
    <row r="37" spans="1:19" x14ac:dyDescent="0.25">
      <c r="A37" s="10">
        <v>32</v>
      </c>
      <c r="B37" s="10" t="s">
        <v>21</v>
      </c>
      <c r="C37" s="9" t="s">
        <v>53</v>
      </c>
      <c r="D37" s="41">
        <f>'K-Means'!D37</f>
        <v>76746</v>
      </c>
      <c r="E37" s="41">
        <f>'K-Means'!E37</f>
        <v>2824</v>
      </c>
      <c r="F37" s="41">
        <f>'K-Means'!F37</f>
        <v>3199</v>
      </c>
      <c r="G37" s="122">
        <f t="shared" si="0"/>
        <v>36705.745002655916</v>
      </c>
      <c r="H37" s="122"/>
      <c r="I37" s="122"/>
      <c r="J37" s="122">
        <f t="shared" si="1"/>
        <v>186902.89227757038</v>
      </c>
      <c r="K37" s="122"/>
      <c r="L37" s="122"/>
      <c r="M37" s="122">
        <f t="shared" si="2"/>
        <v>371730.989766079</v>
      </c>
      <c r="N37" s="122"/>
      <c r="O37" s="122"/>
      <c r="P37" s="72" t="str">
        <f t="shared" si="3"/>
        <v>ok</v>
      </c>
      <c r="Q37" s="72" t="str">
        <f t="shared" si="4"/>
        <v/>
      </c>
      <c r="R37" s="72" t="str">
        <f t="shared" si="5"/>
        <v/>
      </c>
    </row>
    <row r="38" spans="1:19" x14ac:dyDescent="0.25">
      <c r="A38" s="10">
        <v>33</v>
      </c>
      <c r="B38" s="10" t="s">
        <v>21</v>
      </c>
      <c r="C38" s="9" t="s">
        <v>54</v>
      </c>
      <c r="D38" s="41">
        <f>'K-Means'!D38</f>
        <v>381884</v>
      </c>
      <c r="E38" s="41">
        <f>'K-Means'!E38</f>
        <v>15460</v>
      </c>
      <c r="F38" s="41">
        <f>'K-Means'!F38</f>
        <v>14614</v>
      </c>
      <c r="G38" s="122">
        <f t="shared" si="0"/>
        <v>268970.01874930225</v>
      </c>
      <c r="H38" s="122"/>
      <c r="I38" s="122"/>
      <c r="J38" s="122">
        <f t="shared" si="1"/>
        <v>118775.3418509582</v>
      </c>
      <c r="K38" s="122"/>
      <c r="L38" s="122"/>
      <c r="M38" s="122">
        <f t="shared" si="2"/>
        <v>66673.883273128391</v>
      </c>
      <c r="N38" s="122"/>
      <c r="O38" s="122"/>
      <c r="P38" s="72" t="str">
        <f t="shared" si="3"/>
        <v/>
      </c>
      <c r="Q38" s="72" t="str">
        <f t="shared" si="4"/>
        <v/>
      </c>
      <c r="R38" s="72" t="str">
        <f t="shared" si="5"/>
        <v>ok</v>
      </c>
    </row>
    <row r="39" spans="1:19" x14ac:dyDescent="0.25">
      <c r="A39" s="10">
        <v>34</v>
      </c>
      <c r="B39" s="10" t="s">
        <v>21</v>
      </c>
      <c r="C39" s="9" t="s">
        <v>55</v>
      </c>
      <c r="D39" s="41">
        <f>'K-Means'!D39</f>
        <v>189844</v>
      </c>
      <c r="E39" s="41">
        <f>'K-Means'!E39</f>
        <v>5098</v>
      </c>
      <c r="F39" s="41">
        <f>'K-Means'!F39</f>
        <v>10387</v>
      </c>
      <c r="G39" s="122">
        <f t="shared" si="0"/>
        <v>76729.667035638835</v>
      </c>
      <c r="H39" s="122"/>
      <c r="I39" s="122"/>
      <c r="J39" s="122">
        <f t="shared" si="1"/>
        <v>73703.19579165407</v>
      </c>
      <c r="K39" s="122"/>
      <c r="L39" s="122"/>
      <c r="M39" s="122">
        <f t="shared" si="2"/>
        <v>258502.32018488488</v>
      </c>
      <c r="N39" s="122"/>
      <c r="O39" s="122"/>
      <c r="P39" s="72" t="str">
        <f t="shared" si="3"/>
        <v/>
      </c>
      <c r="Q39" s="72" t="str">
        <f t="shared" si="4"/>
        <v>ok</v>
      </c>
      <c r="R39" s="72" t="str">
        <f t="shared" si="5"/>
        <v/>
      </c>
    </row>
    <row r="40" spans="1:19" x14ac:dyDescent="0.25">
      <c r="A40" s="10">
        <v>35</v>
      </c>
      <c r="B40" s="10" t="s">
        <v>21</v>
      </c>
      <c r="C40" s="9" t="s">
        <v>56</v>
      </c>
      <c r="D40" s="41">
        <f>'K-Means'!D40</f>
        <v>115055</v>
      </c>
      <c r="E40" s="41">
        <f>'K-Means'!E40</f>
        <v>3758</v>
      </c>
      <c r="F40" s="41">
        <f>'K-Means'!F40</f>
        <v>3445</v>
      </c>
      <c r="G40" s="122">
        <f t="shared" si="0"/>
        <v>2064.6971690783153</v>
      </c>
      <c r="H40" s="122"/>
      <c r="I40" s="122"/>
      <c r="J40" s="122">
        <f t="shared" si="1"/>
        <v>148597.2451842814</v>
      </c>
      <c r="K40" s="122"/>
      <c r="L40" s="122"/>
      <c r="M40" s="122">
        <f t="shared" si="2"/>
        <v>333417.832989207</v>
      </c>
      <c r="N40" s="122"/>
      <c r="O40" s="122"/>
      <c r="P40" s="72" t="str">
        <f t="shared" si="3"/>
        <v>ok</v>
      </c>
      <c r="Q40" s="72" t="str">
        <f t="shared" si="4"/>
        <v/>
      </c>
      <c r="R40" s="72" t="str">
        <f t="shared" si="5"/>
        <v/>
      </c>
      <c r="S40" s="73" t="s">
        <v>106</v>
      </c>
    </row>
    <row r="41" spans="1:19" x14ac:dyDescent="0.25">
      <c r="A41" s="4"/>
      <c r="B41" s="4"/>
      <c r="C41" s="70" t="s">
        <v>15</v>
      </c>
      <c r="D41" s="71">
        <f>SUM(D6:D40)</f>
        <v>9950402</v>
      </c>
      <c r="E41" s="71">
        <f t="shared" ref="E41:F41" si="6">SUM(E6:E40)</f>
        <v>260153</v>
      </c>
      <c r="F41" s="71">
        <f t="shared" si="6"/>
        <v>319760</v>
      </c>
      <c r="G41" s="127"/>
      <c r="H41" s="128"/>
      <c r="I41" s="128"/>
      <c r="J41" s="69"/>
      <c r="K41" s="69"/>
      <c r="L41" s="69"/>
      <c r="M41" s="69"/>
      <c r="N41" s="69"/>
      <c r="O41" s="69"/>
      <c r="P41" s="63">
        <f>COUNTIF(P6:P40,"ok")</f>
        <v>6</v>
      </c>
      <c r="Q41" s="63">
        <f t="shared" ref="Q41:R41" si="7">COUNTIF(Q6:Q40,"ok")</f>
        <v>21</v>
      </c>
      <c r="R41" s="63">
        <f t="shared" si="7"/>
        <v>8</v>
      </c>
      <c r="S41" s="73">
        <f>SUM(P41:R41)</f>
        <v>35</v>
      </c>
    </row>
    <row r="42" spans="1:19" x14ac:dyDescent="0.25">
      <c r="C42" s="61" t="s">
        <v>100</v>
      </c>
      <c r="D42" s="62">
        <f>AVERAGE(D6:D40)</f>
        <v>284297.2</v>
      </c>
      <c r="E42" s="62">
        <f t="shared" ref="E42:F42" si="8">AVERAGE(E6:E40)</f>
        <v>7432.9428571428571</v>
      </c>
      <c r="F42" s="62">
        <f t="shared" si="8"/>
        <v>9136</v>
      </c>
      <c r="G42" s="69"/>
      <c r="H42" s="69"/>
      <c r="I42" s="69"/>
      <c r="J42" s="69"/>
      <c r="K42" s="69"/>
      <c r="L42" s="69"/>
      <c r="M42" s="69"/>
      <c r="N42" s="69"/>
      <c r="O42" s="69"/>
    </row>
    <row r="43" spans="1:19" x14ac:dyDescent="0.25">
      <c r="C43" s="61" t="s">
        <v>101</v>
      </c>
      <c r="D43" s="62">
        <f>MIN(D6:D40)</f>
        <v>76746</v>
      </c>
      <c r="E43" s="62">
        <f t="shared" ref="E43:F43" si="9">MIN(E6:E40)</f>
        <v>1592</v>
      </c>
      <c r="F43" s="62">
        <f t="shared" si="9"/>
        <v>2921</v>
      </c>
      <c r="G43" s="69"/>
      <c r="H43" s="69"/>
      <c r="I43" s="69"/>
      <c r="J43" s="69"/>
      <c r="K43" s="69"/>
      <c r="L43" s="69"/>
      <c r="M43" s="69"/>
      <c r="N43" s="69"/>
      <c r="O43" s="69"/>
    </row>
    <row r="44" spans="1:19" x14ac:dyDescent="0.25">
      <c r="C44" s="61" t="s">
        <v>102</v>
      </c>
      <c r="D44" s="62">
        <f>MAX(D6:D40)</f>
        <v>576878</v>
      </c>
      <c r="E44" s="62">
        <f t="shared" ref="E44:F44" si="10">MAX(E6:E40)</f>
        <v>16795</v>
      </c>
      <c r="F44" s="62">
        <f t="shared" si="10"/>
        <v>15361</v>
      </c>
      <c r="G44" s="69"/>
      <c r="H44" s="69"/>
      <c r="I44" s="69"/>
      <c r="J44" s="69"/>
      <c r="K44" s="69"/>
      <c r="L44" s="69"/>
      <c r="M44" s="69"/>
      <c r="N44" s="69"/>
      <c r="O44" s="69"/>
    </row>
  </sheetData>
  <mergeCells count="115">
    <mergeCell ref="G7:I7"/>
    <mergeCell ref="J7:L7"/>
    <mergeCell ref="M7:O7"/>
    <mergeCell ref="G8:I8"/>
    <mergeCell ref="J8:L8"/>
    <mergeCell ref="M8:O8"/>
    <mergeCell ref="S4:U4"/>
    <mergeCell ref="V4:X4"/>
    <mergeCell ref="Y4:AA4"/>
    <mergeCell ref="G6:I6"/>
    <mergeCell ref="J6:L6"/>
    <mergeCell ref="M6:O6"/>
    <mergeCell ref="G4:I4"/>
    <mergeCell ref="J4:L4"/>
    <mergeCell ref="M4:O4"/>
    <mergeCell ref="P4:P5"/>
    <mergeCell ref="Q4:Q5"/>
    <mergeCell ref="R4:R5"/>
    <mergeCell ref="G11:I11"/>
    <mergeCell ref="J11:L11"/>
    <mergeCell ref="M11:O11"/>
    <mergeCell ref="G12:I12"/>
    <mergeCell ref="J12:L12"/>
    <mergeCell ref="M12:O12"/>
    <mergeCell ref="G9:I9"/>
    <mergeCell ref="J9:L9"/>
    <mergeCell ref="M9:O9"/>
    <mergeCell ref="G10:I10"/>
    <mergeCell ref="J10:L10"/>
    <mergeCell ref="M10:O10"/>
    <mergeCell ref="G15:I15"/>
    <mergeCell ref="J15:L15"/>
    <mergeCell ref="M15:O15"/>
    <mergeCell ref="G16:I16"/>
    <mergeCell ref="J16:L16"/>
    <mergeCell ref="M16:O16"/>
    <mergeCell ref="G13:I13"/>
    <mergeCell ref="J13:L13"/>
    <mergeCell ref="M13:O13"/>
    <mergeCell ref="G14:I14"/>
    <mergeCell ref="J14:L14"/>
    <mergeCell ref="M14:O14"/>
    <mergeCell ref="G19:I19"/>
    <mergeCell ref="J19:L19"/>
    <mergeCell ref="M19:O19"/>
    <mergeCell ref="G20:I20"/>
    <mergeCell ref="J20:L20"/>
    <mergeCell ref="M20:O20"/>
    <mergeCell ref="G17:I17"/>
    <mergeCell ref="J17:L17"/>
    <mergeCell ref="M17:O17"/>
    <mergeCell ref="G18:I18"/>
    <mergeCell ref="J18:L18"/>
    <mergeCell ref="M18:O18"/>
    <mergeCell ref="G23:I23"/>
    <mergeCell ref="J23:L23"/>
    <mergeCell ref="M23:O23"/>
    <mergeCell ref="G24:I24"/>
    <mergeCell ref="J24:L24"/>
    <mergeCell ref="M24:O24"/>
    <mergeCell ref="G21:I21"/>
    <mergeCell ref="J21:L21"/>
    <mergeCell ref="M21:O21"/>
    <mergeCell ref="G22:I22"/>
    <mergeCell ref="J22:L22"/>
    <mergeCell ref="M22:O22"/>
    <mergeCell ref="G27:I27"/>
    <mergeCell ref="J27:L27"/>
    <mergeCell ref="M27:O27"/>
    <mergeCell ref="G28:I28"/>
    <mergeCell ref="J28:L28"/>
    <mergeCell ref="M28:O28"/>
    <mergeCell ref="G25:I25"/>
    <mergeCell ref="J25:L25"/>
    <mergeCell ref="M25:O25"/>
    <mergeCell ref="G26:I26"/>
    <mergeCell ref="J26:L26"/>
    <mergeCell ref="M26:O26"/>
    <mergeCell ref="G31:I31"/>
    <mergeCell ref="J31:L31"/>
    <mergeCell ref="M31:O31"/>
    <mergeCell ref="G32:I32"/>
    <mergeCell ref="J32:L32"/>
    <mergeCell ref="M32:O32"/>
    <mergeCell ref="G29:I29"/>
    <mergeCell ref="J29:L29"/>
    <mergeCell ref="M29:O29"/>
    <mergeCell ref="G30:I30"/>
    <mergeCell ref="J30:L30"/>
    <mergeCell ref="M30:O30"/>
    <mergeCell ref="G35:I35"/>
    <mergeCell ref="J35:L35"/>
    <mergeCell ref="M35:O35"/>
    <mergeCell ref="G36:I36"/>
    <mergeCell ref="J36:L36"/>
    <mergeCell ref="M36:O36"/>
    <mergeCell ref="G33:I33"/>
    <mergeCell ref="J33:L33"/>
    <mergeCell ref="M33:O33"/>
    <mergeCell ref="G34:I34"/>
    <mergeCell ref="J34:L34"/>
    <mergeCell ref="M34:O34"/>
    <mergeCell ref="G41:I41"/>
    <mergeCell ref="G39:I39"/>
    <mergeCell ref="J39:L39"/>
    <mergeCell ref="M39:O39"/>
    <mergeCell ref="G40:I40"/>
    <mergeCell ref="J40:L40"/>
    <mergeCell ref="M40:O40"/>
    <mergeCell ref="G37:I37"/>
    <mergeCell ref="J37:L37"/>
    <mergeCell ref="M37:O37"/>
    <mergeCell ref="G38:I38"/>
    <mergeCell ref="J38:L38"/>
    <mergeCell ref="M38:O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44"/>
  <sheetViews>
    <sheetView zoomScale="70" zoomScaleNormal="70" workbookViewId="0">
      <selection activeCell="G5" sqref="G5"/>
    </sheetView>
  </sheetViews>
  <sheetFormatPr defaultRowHeight="15" x14ac:dyDescent="0.25"/>
  <cols>
    <col min="1" max="1" width="6.140625" customWidth="1"/>
    <col min="2" max="2" width="12.140625" hidden="1" customWidth="1"/>
    <col min="3" max="3" width="17" bestFit="1" customWidth="1"/>
    <col min="4" max="4" width="17.5703125" hidden="1" customWidth="1"/>
    <col min="5" max="5" width="19.42578125" hidden="1" customWidth="1"/>
    <col min="6" max="6" width="12.42578125" hidden="1" customWidth="1"/>
    <col min="7" max="15" width="10.7109375" style="64" customWidth="1"/>
    <col min="16" max="18" width="11.5703125" style="63" bestFit="1" customWidth="1"/>
    <col min="19" max="27" width="10.7109375" style="63" customWidth="1"/>
  </cols>
  <sheetData>
    <row r="1" spans="1:28" ht="26.25" x14ac:dyDescent="0.4">
      <c r="A1" s="17" t="s">
        <v>67</v>
      </c>
      <c r="B1" s="17"/>
      <c r="C1" s="1"/>
    </row>
    <row r="2" spans="1:28" ht="26.25" x14ac:dyDescent="0.4">
      <c r="A2" s="17"/>
      <c r="B2" s="17"/>
      <c r="C2" s="1"/>
      <c r="G2" s="65" t="s">
        <v>103</v>
      </c>
      <c r="H2" s="65" t="s">
        <v>104</v>
      </c>
      <c r="I2" s="65" t="s">
        <v>105</v>
      </c>
      <c r="J2" s="66" t="s">
        <v>103</v>
      </c>
      <c r="K2" s="66" t="s">
        <v>104</v>
      </c>
      <c r="L2" s="66" t="s">
        <v>105</v>
      </c>
      <c r="M2" s="67" t="s">
        <v>103</v>
      </c>
      <c r="N2" s="67" t="s">
        <v>104</v>
      </c>
      <c r="O2" s="67" t="s">
        <v>105</v>
      </c>
    </row>
    <row r="3" spans="1:28" ht="38.25" customHeight="1" x14ac:dyDescent="0.25">
      <c r="A3" s="59"/>
      <c r="B3" s="59" t="s">
        <v>2</v>
      </c>
      <c r="C3" s="59" t="s">
        <v>3</v>
      </c>
      <c r="D3" s="60"/>
      <c r="E3" s="60"/>
      <c r="F3" s="60"/>
      <c r="G3" s="68"/>
      <c r="H3" s="68"/>
      <c r="I3" s="68"/>
      <c r="J3" s="68"/>
      <c r="K3" s="68"/>
      <c r="L3" s="68"/>
      <c r="M3" s="68"/>
      <c r="N3" s="68"/>
      <c r="O3" s="68"/>
      <c r="S3" s="63" t="s">
        <v>103</v>
      </c>
      <c r="T3" s="63" t="s">
        <v>104</v>
      </c>
      <c r="U3" s="63" t="s">
        <v>105</v>
      </c>
      <c r="V3" s="63" t="s">
        <v>103</v>
      </c>
      <c r="W3" s="63" t="s">
        <v>104</v>
      </c>
      <c r="X3" s="63" t="s">
        <v>105</v>
      </c>
      <c r="Y3" s="63" t="s">
        <v>103</v>
      </c>
      <c r="Z3" s="63" t="s">
        <v>104</v>
      </c>
      <c r="AA3" s="63" t="s">
        <v>105</v>
      </c>
      <c r="AB3" s="40"/>
    </row>
    <row r="4" spans="1:28" ht="15" customHeight="1" x14ac:dyDescent="0.25">
      <c r="A4" s="55"/>
      <c r="B4" s="55" t="s">
        <v>2</v>
      </c>
      <c r="C4" s="55" t="s">
        <v>3</v>
      </c>
      <c r="D4" s="56" t="s">
        <v>64</v>
      </c>
      <c r="E4" s="56" t="s">
        <v>65</v>
      </c>
      <c r="F4" s="56" t="s">
        <v>66</v>
      </c>
      <c r="G4" s="85" t="s">
        <v>97</v>
      </c>
      <c r="H4" s="85"/>
      <c r="I4" s="85"/>
      <c r="J4" s="85" t="s">
        <v>98</v>
      </c>
      <c r="K4" s="85"/>
      <c r="L4" s="85"/>
      <c r="M4" s="85" t="s">
        <v>99</v>
      </c>
      <c r="N4" s="85"/>
      <c r="O4" s="85"/>
      <c r="P4" s="121" t="s">
        <v>97</v>
      </c>
      <c r="Q4" s="121" t="s">
        <v>98</v>
      </c>
      <c r="R4" s="121" t="s">
        <v>99</v>
      </c>
      <c r="S4" s="120" t="s">
        <v>107</v>
      </c>
      <c r="T4" s="119"/>
      <c r="U4" s="119"/>
      <c r="V4" s="119" t="s">
        <v>108</v>
      </c>
      <c r="W4" s="119"/>
      <c r="X4" s="119"/>
      <c r="Y4" s="119" t="s">
        <v>109</v>
      </c>
      <c r="Z4" s="119"/>
      <c r="AA4" s="119"/>
      <c r="AB4" s="40" t="s">
        <v>70</v>
      </c>
    </row>
    <row r="5" spans="1:28" ht="15" customHeight="1" x14ac:dyDescent="0.25">
      <c r="A5" s="57"/>
      <c r="B5" s="57"/>
      <c r="C5" s="57"/>
      <c r="D5" s="58"/>
      <c r="E5" s="58"/>
      <c r="F5" s="58"/>
      <c r="G5" s="75">
        <f>'K-Means Processing Step 2'!S5</f>
        <v>125657.66666666667</v>
      </c>
      <c r="H5" s="75">
        <f>'K-Means Processing Step 2'!T5</f>
        <v>2540.8333333333335</v>
      </c>
      <c r="I5" s="75">
        <f>'K-Means Processing Step 2'!U5</f>
        <v>4318.666666666667</v>
      </c>
      <c r="J5" s="75">
        <f>'K-Means Processing Step 2'!V5</f>
        <v>267148.23809523811</v>
      </c>
      <c r="K5" s="75">
        <f>'K-Means Processing Step 2'!W5</f>
        <v>7888.2857142857147</v>
      </c>
      <c r="L5" s="75">
        <f>'K-Means Processing Step 2'!X5</f>
        <v>9227.2857142857138</v>
      </c>
      <c r="M5" s="75">
        <f>'K-Means Processing Step 2'!Y5</f>
        <v>448292.875</v>
      </c>
      <c r="N5" s="75">
        <f>'K-Means Processing Step 2'!Z5</f>
        <v>9906.75</v>
      </c>
      <c r="O5" s="75">
        <f>'K-Means Processing Step 2'!AA5</f>
        <v>12509.375</v>
      </c>
      <c r="P5" s="121"/>
      <c r="Q5" s="121"/>
      <c r="R5" s="121"/>
      <c r="S5" s="74">
        <f>SUM(D27,D32,D35,D36,D37,D39,D40)/P41</f>
        <v>134827.14285714287</v>
      </c>
      <c r="T5" s="74">
        <f>SUM(E27,E32,E35,E36,E37,E39,E40)/P41</f>
        <v>2906.1428571428573</v>
      </c>
      <c r="U5" s="74">
        <f>SUM(F27,F32,F35,F36,F37,F39,F40)/P41</f>
        <v>5185.5714285714284</v>
      </c>
      <c r="V5" s="74">
        <f>SUM(D6,D8:D10,D13,D15:D16,D18:D23,D25:D26,D28:D30,D33,D34)/Q41</f>
        <v>271013.45</v>
      </c>
      <c r="W5" s="74">
        <f>SUM(E6,E8:E10,E13,E15:E16,E18:E23,E25:E26,E28:E30,E33,E34)/Q41</f>
        <v>8027.8</v>
      </c>
      <c r="X5" s="74">
        <f>SUM(F6,F8:F10,F13,F15:F16,F18:F23,F25:F26,F28:F30,F33,F34)/Q41</f>
        <v>9169.2999999999993</v>
      </c>
      <c r="Y5" s="74">
        <f>SUM(D7,D11:D12,D14,D17,D24,D31,D38)/R41</f>
        <v>448292.875</v>
      </c>
      <c r="Z5" s="74">
        <f>SUM(E7,E11:E12,E14,E17,E24,E31,E38)/R41</f>
        <v>9906.75</v>
      </c>
      <c r="AA5" s="74">
        <f>SUM(F7,F11:F12,F14,F17,F24,F31,F38)/R41</f>
        <v>12509.375</v>
      </c>
      <c r="AB5" t="s">
        <v>72</v>
      </c>
    </row>
    <row r="6" spans="1:28" x14ac:dyDescent="0.25">
      <c r="A6" s="10">
        <v>1</v>
      </c>
      <c r="B6" s="10" t="s">
        <v>21</v>
      </c>
      <c r="C6" s="9" t="s">
        <v>22</v>
      </c>
      <c r="D6" s="41">
        <f>'K-Means'!D6</f>
        <v>327472</v>
      </c>
      <c r="E6" s="41">
        <f>'K-Means'!E6</f>
        <v>9767</v>
      </c>
      <c r="F6" s="41">
        <f>'K-Means'!F6</f>
        <v>9494</v>
      </c>
      <c r="G6" s="122">
        <f>SQRT( ((D6-$G$5)^2) + ((E6-$H$5)^2) + ((F6-$I$5)^2) )</f>
        <v>202009.96682981591</v>
      </c>
      <c r="H6" s="122"/>
      <c r="I6" s="122"/>
      <c r="J6" s="122">
        <f>SQRT( ((D6-$J$5)^2) + ((E6-$K$5)^2) + ((F6-$L$5)^2) )</f>
        <v>60353.5993476773</v>
      </c>
      <c r="K6" s="122"/>
      <c r="L6" s="122"/>
      <c r="M6" s="122">
        <f>SQRT( ((D6-$M$5)^2) + ((E6-$N$5)^2) + ((F6-$O$5)^2) )</f>
        <v>120858.57790086209</v>
      </c>
      <c r="N6" s="122"/>
      <c r="O6" s="122"/>
      <c r="P6" s="72" t="str">
        <f>IF(G6&lt;J6,IF(G6&lt;M6,"ok",""),"")</f>
        <v/>
      </c>
      <c r="Q6" s="72" t="str">
        <f>IF(J6&lt;G6,IF(J6&lt;M6,"ok",""),"")</f>
        <v>ok</v>
      </c>
      <c r="R6" s="72" t="str">
        <f>IF(M6&lt;G6,IF(M6&lt;J6,"ok",""),"")</f>
        <v/>
      </c>
      <c r="AB6" t="s">
        <v>77</v>
      </c>
    </row>
    <row r="7" spans="1:28" x14ac:dyDescent="0.25">
      <c r="A7" s="10">
        <v>2</v>
      </c>
      <c r="B7" s="10" t="s">
        <v>21</v>
      </c>
      <c r="C7" s="9" t="s">
        <v>23</v>
      </c>
      <c r="D7" s="41">
        <f>'K-Means'!D7</f>
        <v>410805</v>
      </c>
      <c r="E7" s="41">
        <f>'K-Means'!E7</f>
        <v>16795</v>
      </c>
      <c r="F7" s="41">
        <f>'K-Means'!F7</f>
        <v>15361</v>
      </c>
      <c r="G7" s="122">
        <f t="shared" ref="G7:G40" si="0">SQRT( ((D7-$G$5)^2) + ((E7-$H$5)^2) + ((F7-$I$5)^2) )</f>
        <v>285716.84602052544</v>
      </c>
      <c r="H7" s="122"/>
      <c r="I7" s="122"/>
      <c r="J7" s="122">
        <f t="shared" ref="J7:J40" si="1">SQRT( ((D7-$J$5)^2) + ((E7-$K$5)^2) + ((F7-$L$5)^2) )</f>
        <v>144063.24045802793</v>
      </c>
      <c r="K7" s="122"/>
      <c r="L7" s="122"/>
      <c r="M7" s="122">
        <f t="shared" ref="M7:M40" si="2">SQRT( ((D7-$M$5)^2) + ((E7-$N$5)^2) + ((F7-$O$5)^2) )</f>
        <v>38221.990074023488</v>
      </c>
      <c r="N7" s="122"/>
      <c r="O7" s="122"/>
      <c r="P7" s="72" t="str">
        <f t="shared" ref="P7:P40" si="3">IF(G7&lt;J7,IF(G7&lt;M7,"ok",""),"")</f>
        <v/>
      </c>
      <c r="Q7" s="72" t="str">
        <f t="shared" ref="Q7:Q40" si="4">IF(J7&lt;G7,IF(J7&lt;M7,"ok",""),"")</f>
        <v/>
      </c>
      <c r="R7" s="72" t="str">
        <f t="shared" ref="R7:R40" si="5">IF(M7&lt;G7,IF(M7&lt;J7,"ok",""),"")</f>
        <v>ok</v>
      </c>
      <c r="AB7" t="s">
        <v>82</v>
      </c>
    </row>
    <row r="8" spans="1:28" x14ac:dyDescent="0.25">
      <c r="A8" s="10">
        <v>3</v>
      </c>
      <c r="B8" s="10" t="s">
        <v>21</v>
      </c>
      <c r="C8" s="9" t="s">
        <v>24</v>
      </c>
      <c r="D8" s="41">
        <f>'K-Means'!D8</f>
        <v>208766</v>
      </c>
      <c r="E8" s="41">
        <f>'K-Means'!E8</f>
        <v>3657</v>
      </c>
      <c r="F8" s="41">
        <f>'K-Means'!F8</f>
        <v>6131</v>
      </c>
      <c r="G8" s="122">
        <f t="shared" si="0"/>
        <v>83135.584737122845</v>
      </c>
      <c r="H8" s="122"/>
      <c r="I8" s="122"/>
      <c r="J8" s="122">
        <f t="shared" si="1"/>
        <v>58617.203012677768</v>
      </c>
      <c r="K8" s="122"/>
      <c r="L8" s="122"/>
      <c r="M8" s="122">
        <f t="shared" si="2"/>
        <v>239693.27668912357</v>
      </c>
      <c r="N8" s="122"/>
      <c r="O8" s="122"/>
      <c r="P8" s="72" t="str">
        <f t="shared" si="3"/>
        <v/>
      </c>
      <c r="Q8" s="72" t="str">
        <f t="shared" si="4"/>
        <v>ok</v>
      </c>
      <c r="R8" s="72" t="str">
        <f t="shared" si="5"/>
        <v/>
      </c>
      <c r="AB8" t="s">
        <v>73</v>
      </c>
    </row>
    <row r="9" spans="1:28" x14ac:dyDescent="0.25">
      <c r="A9" s="10">
        <v>4</v>
      </c>
      <c r="B9" s="10" t="s">
        <v>21</v>
      </c>
      <c r="C9" s="9" t="s">
        <v>25</v>
      </c>
      <c r="D9" s="41">
        <f>'K-Means'!D9</f>
        <v>242274</v>
      </c>
      <c r="E9" s="41">
        <f>'K-Means'!E9</f>
        <v>8419</v>
      </c>
      <c r="F9" s="41">
        <f>'K-Means'!F9</f>
        <v>7035</v>
      </c>
      <c r="G9" s="122">
        <f t="shared" si="0"/>
        <v>116795.97814244289</v>
      </c>
      <c r="H9" s="122"/>
      <c r="I9" s="122"/>
      <c r="J9" s="122">
        <f t="shared" si="1"/>
        <v>24976.298667431034</v>
      </c>
      <c r="K9" s="122"/>
      <c r="L9" s="122"/>
      <c r="M9" s="122">
        <f t="shared" si="2"/>
        <v>206096.96513527012</v>
      </c>
      <c r="N9" s="122"/>
      <c r="O9" s="122"/>
      <c r="P9" s="72" t="str">
        <f t="shared" si="3"/>
        <v/>
      </c>
      <c r="Q9" s="72" t="str">
        <f t="shared" si="4"/>
        <v>ok</v>
      </c>
      <c r="R9" s="72" t="str">
        <f t="shared" si="5"/>
        <v/>
      </c>
      <c r="AB9" t="s">
        <v>74</v>
      </c>
    </row>
    <row r="10" spans="1:28" x14ac:dyDescent="0.25">
      <c r="A10" s="10">
        <v>5</v>
      </c>
      <c r="B10" s="10" t="s">
        <v>21</v>
      </c>
      <c r="C10" s="9" t="s">
        <v>26</v>
      </c>
      <c r="D10" s="41">
        <f>'K-Means'!D10</f>
        <v>285778</v>
      </c>
      <c r="E10" s="41">
        <f>'K-Means'!E10</f>
        <v>6720</v>
      </c>
      <c r="F10" s="41">
        <f>'K-Means'!F10</f>
        <v>10868</v>
      </c>
      <c r="G10" s="122">
        <f t="shared" si="0"/>
        <v>160308.70328187631</v>
      </c>
      <c r="H10" s="122"/>
      <c r="I10" s="122"/>
      <c r="J10" s="122">
        <f t="shared" si="1"/>
        <v>18738.326059327406</v>
      </c>
      <c r="K10" s="122"/>
      <c r="L10" s="122"/>
      <c r="M10" s="122">
        <f t="shared" si="2"/>
        <v>162554.40345840759</v>
      </c>
      <c r="N10" s="122"/>
      <c r="O10" s="122"/>
      <c r="P10" s="72" t="str">
        <f t="shared" si="3"/>
        <v/>
      </c>
      <c r="Q10" s="72" t="str">
        <f t="shared" si="4"/>
        <v>ok</v>
      </c>
      <c r="R10" s="72" t="str">
        <f t="shared" si="5"/>
        <v/>
      </c>
      <c r="AB10" t="s">
        <v>75</v>
      </c>
    </row>
    <row r="11" spans="1:28" x14ac:dyDescent="0.25">
      <c r="A11" s="10">
        <v>6</v>
      </c>
      <c r="B11" s="10" t="s">
        <v>21</v>
      </c>
      <c r="C11" s="9" t="s">
        <v>27</v>
      </c>
      <c r="D11" s="41">
        <f>'K-Means'!D11</f>
        <v>545924</v>
      </c>
      <c r="E11" s="41">
        <f>'K-Means'!E11</f>
        <v>3258</v>
      </c>
      <c r="F11" s="41">
        <f>'K-Means'!F11</f>
        <v>13151</v>
      </c>
      <c r="G11" s="122">
        <f t="shared" si="0"/>
        <v>420359.74518688553</v>
      </c>
      <c r="H11" s="122"/>
      <c r="I11" s="122"/>
      <c r="J11" s="122">
        <f t="shared" si="1"/>
        <v>278841.81986418809</v>
      </c>
      <c r="K11" s="122"/>
      <c r="L11" s="122"/>
      <c r="M11" s="122">
        <f t="shared" si="2"/>
        <v>97859.358918647893</v>
      </c>
      <c r="N11" s="122"/>
      <c r="O11" s="122"/>
      <c r="P11" s="72" t="str">
        <f t="shared" si="3"/>
        <v/>
      </c>
      <c r="Q11" s="72" t="str">
        <f t="shared" si="4"/>
        <v/>
      </c>
      <c r="R11" s="72" t="str">
        <f t="shared" si="5"/>
        <v>ok</v>
      </c>
      <c r="AB11" t="s">
        <v>76</v>
      </c>
    </row>
    <row r="12" spans="1:28" x14ac:dyDescent="0.25">
      <c r="A12" s="10">
        <v>7</v>
      </c>
      <c r="B12" s="10" t="s">
        <v>21</v>
      </c>
      <c r="C12" s="9" t="s">
        <v>28</v>
      </c>
      <c r="D12" s="41">
        <f>'K-Means'!D12</f>
        <v>576878</v>
      </c>
      <c r="E12" s="41">
        <f>'K-Means'!E12</f>
        <v>5088</v>
      </c>
      <c r="F12" s="41">
        <f>'K-Means'!F12</f>
        <v>14633</v>
      </c>
      <c r="G12" s="122">
        <f t="shared" si="0"/>
        <v>451345.39184928354</v>
      </c>
      <c r="H12" s="122"/>
      <c r="I12" s="122"/>
      <c r="J12" s="122">
        <f t="shared" si="1"/>
        <v>309789.58787635341</v>
      </c>
      <c r="K12" s="122"/>
      <c r="L12" s="122"/>
      <c r="M12" s="122">
        <f t="shared" si="2"/>
        <v>128692.90775318099</v>
      </c>
      <c r="N12" s="122"/>
      <c r="O12" s="122"/>
      <c r="P12" s="72" t="str">
        <f t="shared" si="3"/>
        <v/>
      </c>
      <c r="Q12" s="72" t="str">
        <f t="shared" si="4"/>
        <v/>
      </c>
      <c r="R12" s="72" t="str">
        <f t="shared" si="5"/>
        <v>ok</v>
      </c>
      <c r="AB12" t="s">
        <v>81</v>
      </c>
    </row>
    <row r="13" spans="1:28" x14ac:dyDescent="0.25">
      <c r="A13" s="10">
        <v>8</v>
      </c>
      <c r="B13" s="10" t="s">
        <v>21</v>
      </c>
      <c r="C13" s="9" t="s">
        <v>29</v>
      </c>
      <c r="D13" s="41">
        <f>'K-Means'!D13</f>
        <v>313821</v>
      </c>
      <c r="E13" s="41">
        <f>'K-Means'!E13</f>
        <v>9101</v>
      </c>
      <c r="F13" s="41">
        <f>'K-Means'!F13</f>
        <v>9185</v>
      </c>
      <c r="G13" s="122">
        <f t="shared" si="0"/>
        <v>188340.53466504937</v>
      </c>
      <c r="H13" s="122"/>
      <c r="I13" s="122"/>
      <c r="J13" s="122">
        <f t="shared" si="1"/>
        <v>46688.533579873772</v>
      </c>
      <c r="K13" s="122"/>
      <c r="L13" s="122"/>
      <c r="M13" s="122">
        <f t="shared" si="2"/>
        <v>134515.37409611867</v>
      </c>
      <c r="N13" s="122"/>
      <c r="O13" s="122"/>
      <c r="P13" s="72" t="str">
        <f t="shared" si="3"/>
        <v/>
      </c>
      <c r="Q13" s="72" t="str">
        <f t="shared" si="4"/>
        <v>ok</v>
      </c>
      <c r="R13" s="72" t="str">
        <f t="shared" si="5"/>
        <v/>
      </c>
      <c r="AB13" t="s">
        <v>85</v>
      </c>
    </row>
    <row r="14" spans="1:28" x14ac:dyDescent="0.25">
      <c r="A14" s="10">
        <v>9</v>
      </c>
      <c r="B14" s="10" t="s">
        <v>21</v>
      </c>
      <c r="C14" s="9" t="s">
        <v>30</v>
      </c>
      <c r="D14" s="41">
        <f>'K-Means'!D14</f>
        <v>394368</v>
      </c>
      <c r="E14" s="41">
        <f>'K-Means'!E14</f>
        <v>13941</v>
      </c>
      <c r="F14" s="41">
        <f>'K-Means'!F14</f>
        <v>10612</v>
      </c>
      <c r="G14" s="122">
        <f t="shared" si="0"/>
        <v>269025.67365324689</v>
      </c>
      <c r="H14" s="122"/>
      <c r="I14" s="122"/>
      <c r="J14" s="122">
        <f t="shared" si="1"/>
        <v>127371.1922020904</v>
      </c>
      <c r="K14" s="122"/>
      <c r="L14" s="122"/>
      <c r="M14" s="122">
        <f t="shared" si="2"/>
        <v>54108.847231471766</v>
      </c>
      <c r="N14" s="122"/>
      <c r="O14" s="122"/>
      <c r="P14" s="72" t="str">
        <f t="shared" si="3"/>
        <v/>
      </c>
      <c r="Q14" s="72" t="str">
        <f t="shared" si="4"/>
        <v/>
      </c>
      <c r="R14" s="72" t="str">
        <f t="shared" si="5"/>
        <v>ok</v>
      </c>
    </row>
    <row r="15" spans="1:28" x14ac:dyDescent="0.25">
      <c r="A15" s="10">
        <v>10</v>
      </c>
      <c r="B15" s="10" t="s">
        <v>21</v>
      </c>
      <c r="C15" s="9" t="s">
        <v>31</v>
      </c>
      <c r="D15" s="41">
        <f>'K-Means'!D15</f>
        <v>302260</v>
      </c>
      <c r="E15" s="41">
        <f>'K-Means'!E15</f>
        <v>3336</v>
      </c>
      <c r="F15" s="41">
        <f>'K-Means'!F15</f>
        <v>6182</v>
      </c>
      <c r="G15" s="122">
        <f t="shared" si="0"/>
        <v>176613.95312918132</v>
      </c>
      <c r="H15" s="122"/>
      <c r="I15" s="122"/>
      <c r="J15" s="122">
        <f t="shared" si="1"/>
        <v>35536.36017324806</v>
      </c>
      <c r="K15" s="122"/>
      <c r="L15" s="122"/>
      <c r="M15" s="122">
        <f t="shared" si="2"/>
        <v>146317.50069871597</v>
      </c>
      <c r="N15" s="122"/>
      <c r="O15" s="122"/>
      <c r="P15" s="72" t="str">
        <f t="shared" si="3"/>
        <v/>
      </c>
      <c r="Q15" s="72" t="str">
        <f t="shared" si="4"/>
        <v>ok</v>
      </c>
      <c r="R15" s="72" t="str">
        <f t="shared" si="5"/>
        <v/>
      </c>
    </row>
    <row r="16" spans="1:28" x14ac:dyDescent="0.25">
      <c r="A16" s="10">
        <v>11</v>
      </c>
      <c r="B16" s="10" t="s">
        <v>21</v>
      </c>
      <c r="C16" s="9" t="s">
        <v>32</v>
      </c>
      <c r="D16" s="41">
        <f>'K-Means'!D16</f>
        <v>218873</v>
      </c>
      <c r="E16" s="41">
        <f>'K-Means'!E16</f>
        <v>13853</v>
      </c>
      <c r="F16" s="41">
        <f>'K-Means'!F16</f>
        <v>10089</v>
      </c>
      <c r="G16" s="126">
        <f t="shared" si="0"/>
        <v>94076.353192057068</v>
      </c>
      <c r="H16" s="126"/>
      <c r="I16" s="126"/>
      <c r="J16" s="122">
        <f t="shared" si="1"/>
        <v>48649.963835262373</v>
      </c>
      <c r="K16" s="122"/>
      <c r="L16" s="122"/>
      <c r="M16" s="122">
        <f t="shared" si="2"/>
        <v>229466.57741209012</v>
      </c>
      <c r="N16" s="122"/>
      <c r="O16" s="122"/>
      <c r="P16" s="72" t="str">
        <f t="shared" si="3"/>
        <v/>
      </c>
      <c r="Q16" s="72" t="str">
        <f t="shared" si="4"/>
        <v>ok</v>
      </c>
      <c r="R16" s="72" t="str">
        <f t="shared" si="5"/>
        <v/>
      </c>
    </row>
    <row r="17" spans="1:18" x14ac:dyDescent="0.25">
      <c r="A17" s="10">
        <v>12</v>
      </c>
      <c r="B17" s="10" t="s">
        <v>21</v>
      </c>
      <c r="C17" s="9" t="s">
        <v>33</v>
      </c>
      <c r="D17" s="41">
        <f>'K-Means'!D17</f>
        <v>417049</v>
      </c>
      <c r="E17" s="41">
        <f>'K-Means'!E17</f>
        <v>10810</v>
      </c>
      <c r="F17" s="41">
        <f>'K-Means'!F17</f>
        <v>9156</v>
      </c>
      <c r="G17" s="126">
        <f t="shared" si="0"/>
        <v>291548.77474089421</v>
      </c>
      <c r="H17" s="126"/>
      <c r="I17" s="126"/>
      <c r="J17" s="122">
        <f t="shared" si="1"/>
        <v>149929.2497001453</v>
      </c>
      <c r="K17" s="122"/>
      <c r="L17" s="122"/>
      <c r="M17" s="122">
        <f t="shared" si="2"/>
        <v>31436.296051996171</v>
      </c>
      <c r="N17" s="122"/>
      <c r="O17" s="122"/>
      <c r="P17" s="72" t="str">
        <f t="shared" si="3"/>
        <v/>
      </c>
      <c r="Q17" s="72" t="str">
        <f t="shared" si="4"/>
        <v/>
      </c>
      <c r="R17" s="72" t="str">
        <f t="shared" si="5"/>
        <v>ok</v>
      </c>
    </row>
    <row r="18" spans="1:18" x14ac:dyDescent="0.25">
      <c r="A18" s="10">
        <v>13</v>
      </c>
      <c r="B18" s="10" t="s">
        <v>21</v>
      </c>
      <c r="C18" s="9" t="s">
        <v>34</v>
      </c>
      <c r="D18" s="41">
        <f>'K-Means'!D18</f>
        <v>268512</v>
      </c>
      <c r="E18" s="41">
        <f>'K-Means'!E18</f>
        <v>14877</v>
      </c>
      <c r="F18" s="41">
        <f>'K-Means'!F18</f>
        <v>9671</v>
      </c>
      <c r="G18" s="126">
        <f t="shared" si="0"/>
        <v>143485.84958890543</v>
      </c>
      <c r="H18" s="126"/>
      <c r="I18" s="126"/>
      <c r="J18" s="122">
        <f t="shared" si="1"/>
        <v>7134.343436334816</v>
      </c>
      <c r="K18" s="122"/>
      <c r="L18" s="122"/>
      <c r="M18" s="122">
        <f t="shared" si="2"/>
        <v>179871.96216606064</v>
      </c>
      <c r="N18" s="122"/>
      <c r="O18" s="122"/>
      <c r="P18" s="72" t="str">
        <f t="shared" si="3"/>
        <v/>
      </c>
      <c r="Q18" s="72" t="str">
        <f t="shared" si="4"/>
        <v>ok</v>
      </c>
      <c r="R18" s="72" t="str">
        <f t="shared" si="5"/>
        <v/>
      </c>
    </row>
    <row r="19" spans="1:18" x14ac:dyDescent="0.25">
      <c r="A19" s="10">
        <v>14</v>
      </c>
      <c r="B19" s="10" t="s">
        <v>21</v>
      </c>
      <c r="C19" s="9" t="s">
        <v>35</v>
      </c>
      <c r="D19" s="41">
        <f>'K-Means'!D19</f>
        <v>299788</v>
      </c>
      <c r="E19" s="41">
        <f>'K-Means'!E19</f>
        <v>12700</v>
      </c>
      <c r="F19" s="41">
        <f>'K-Means'!F19</f>
        <v>10206</v>
      </c>
      <c r="G19" s="126">
        <f t="shared" si="0"/>
        <v>174525.76413789645</v>
      </c>
      <c r="H19" s="126"/>
      <c r="I19" s="126"/>
      <c r="J19" s="122">
        <f t="shared" si="1"/>
        <v>33007.037631692336</v>
      </c>
      <c r="K19" s="122"/>
      <c r="L19" s="122"/>
      <c r="M19" s="122">
        <f t="shared" si="2"/>
        <v>148549.0009415033</v>
      </c>
      <c r="N19" s="122"/>
      <c r="O19" s="122"/>
      <c r="P19" s="72" t="str">
        <f t="shared" si="3"/>
        <v/>
      </c>
      <c r="Q19" s="72" t="str">
        <f t="shared" si="4"/>
        <v>ok</v>
      </c>
      <c r="R19" s="72" t="str">
        <f t="shared" si="5"/>
        <v/>
      </c>
    </row>
    <row r="20" spans="1:18" x14ac:dyDescent="0.25">
      <c r="A20" s="10">
        <v>15</v>
      </c>
      <c r="B20" s="10" t="s">
        <v>21</v>
      </c>
      <c r="C20" s="9" t="s">
        <v>36</v>
      </c>
      <c r="D20" s="41">
        <f>'K-Means'!D20</f>
        <v>252416</v>
      </c>
      <c r="E20" s="41">
        <f>'K-Means'!E20</f>
        <v>10418</v>
      </c>
      <c r="F20" s="41">
        <f>'K-Means'!F20</f>
        <v>7718</v>
      </c>
      <c r="G20" s="126">
        <f t="shared" si="0"/>
        <v>127048.33840412868</v>
      </c>
      <c r="H20" s="126"/>
      <c r="I20" s="126"/>
      <c r="J20" s="126">
        <f t="shared" si="1"/>
        <v>15023.855597997432</v>
      </c>
      <c r="K20" s="126"/>
      <c r="L20" s="126"/>
      <c r="M20" s="122">
        <f t="shared" si="2"/>
        <v>195936.13452020215</v>
      </c>
      <c r="N20" s="122"/>
      <c r="O20" s="122"/>
      <c r="P20" s="72" t="str">
        <f t="shared" si="3"/>
        <v/>
      </c>
      <c r="Q20" s="72" t="str">
        <f t="shared" si="4"/>
        <v>ok</v>
      </c>
      <c r="R20" s="72" t="str">
        <f t="shared" si="5"/>
        <v/>
      </c>
    </row>
    <row r="21" spans="1:18" x14ac:dyDescent="0.25">
      <c r="A21" s="10">
        <v>16</v>
      </c>
      <c r="B21" s="10" t="s">
        <v>21</v>
      </c>
      <c r="C21" s="9" t="s">
        <v>37</v>
      </c>
      <c r="D21" s="41">
        <f>'K-Means'!D21</f>
        <v>313220</v>
      </c>
      <c r="E21" s="41">
        <f>'K-Means'!E21</f>
        <v>5150</v>
      </c>
      <c r="F21" s="41">
        <f>'K-Means'!F21</f>
        <v>10987</v>
      </c>
      <c r="G21" s="126">
        <f t="shared" si="0"/>
        <v>187698.96991082109</v>
      </c>
      <c r="H21" s="126"/>
      <c r="I21" s="126"/>
      <c r="J21" s="126">
        <f t="shared" si="1"/>
        <v>46186.600308200621</v>
      </c>
      <c r="K21" s="126"/>
      <c r="L21" s="126"/>
      <c r="M21" s="122">
        <f t="shared" si="2"/>
        <v>135165.17989840708</v>
      </c>
      <c r="N21" s="122"/>
      <c r="O21" s="122"/>
      <c r="P21" s="72" t="str">
        <f t="shared" si="3"/>
        <v/>
      </c>
      <c r="Q21" s="72" t="str">
        <f t="shared" si="4"/>
        <v>ok</v>
      </c>
      <c r="R21" s="72" t="str">
        <f t="shared" si="5"/>
        <v/>
      </c>
    </row>
    <row r="22" spans="1:18" x14ac:dyDescent="0.25">
      <c r="A22" s="10">
        <v>17</v>
      </c>
      <c r="B22" s="10" t="s">
        <v>21</v>
      </c>
      <c r="C22" s="9" t="s">
        <v>38</v>
      </c>
      <c r="D22" s="41">
        <f>'K-Means'!D22</f>
        <v>337214</v>
      </c>
      <c r="E22" s="41">
        <f>'K-Means'!E22</f>
        <v>9076</v>
      </c>
      <c r="F22" s="41">
        <f>'K-Means'!F22</f>
        <v>11634</v>
      </c>
      <c r="G22" s="126">
        <f t="shared" si="0"/>
        <v>211783.62703141934</v>
      </c>
      <c r="H22" s="126"/>
      <c r="I22" s="126"/>
      <c r="J22" s="126">
        <f t="shared" si="1"/>
        <v>70117.144338402242</v>
      </c>
      <c r="K22" s="126"/>
      <c r="L22" s="126"/>
      <c r="M22" s="122">
        <f t="shared" si="2"/>
        <v>111085.43062984791</v>
      </c>
      <c r="N22" s="122"/>
      <c r="O22" s="122"/>
      <c r="P22" s="72" t="str">
        <f t="shared" si="3"/>
        <v/>
      </c>
      <c r="Q22" s="72" t="str">
        <f t="shared" si="4"/>
        <v>ok</v>
      </c>
      <c r="R22" s="72" t="str">
        <f t="shared" si="5"/>
        <v/>
      </c>
    </row>
    <row r="23" spans="1:18" x14ac:dyDescent="0.25">
      <c r="A23" s="10">
        <v>18</v>
      </c>
      <c r="B23" s="10" t="s">
        <v>21</v>
      </c>
      <c r="C23" s="9" t="s">
        <v>39</v>
      </c>
      <c r="D23" s="41">
        <f>'K-Means'!D23</f>
        <v>285500</v>
      </c>
      <c r="E23" s="41">
        <f>'K-Means'!E23</f>
        <v>10183</v>
      </c>
      <c r="F23" s="41">
        <f>'K-Means'!F23</f>
        <v>9249</v>
      </c>
      <c r="G23" s="126">
        <f t="shared" si="0"/>
        <v>160100.85078969234</v>
      </c>
      <c r="H23" s="126"/>
      <c r="I23" s="126"/>
      <c r="J23" s="126">
        <f t="shared" si="1"/>
        <v>18494.684376121026</v>
      </c>
      <c r="K23" s="126"/>
      <c r="L23" s="126"/>
      <c r="M23" s="122">
        <f t="shared" si="2"/>
        <v>162825.75505726589</v>
      </c>
      <c r="N23" s="122"/>
      <c r="O23" s="122"/>
      <c r="P23" s="72" t="str">
        <f t="shared" si="3"/>
        <v/>
      </c>
      <c r="Q23" s="72" t="str">
        <f t="shared" si="4"/>
        <v>ok</v>
      </c>
      <c r="R23" s="72" t="str">
        <f t="shared" si="5"/>
        <v/>
      </c>
    </row>
    <row r="24" spans="1:18" x14ac:dyDescent="0.25">
      <c r="A24" s="10">
        <v>19</v>
      </c>
      <c r="B24" s="10" t="s">
        <v>21</v>
      </c>
      <c r="C24" s="9" t="s">
        <v>40</v>
      </c>
      <c r="D24" s="41">
        <f>'K-Means'!D24</f>
        <v>407312</v>
      </c>
      <c r="E24" s="41">
        <f>'K-Means'!E24</f>
        <v>4649</v>
      </c>
      <c r="F24" s="41">
        <f>'K-Means'!F24</f>
        <v>11021</v>
      </c>
      <c r="G24" s="126">
        <f t="shared" si="0"/>
        <v>281741.95485275169</v>
      </c>
      <c r="H24" s="126"/>
      <c r="I24" s="126"/>
      <c r="J24" s="126">
        <f t="shared" si="1"/>
        <v>140212.66181829775</v>
      </c>
      <c r="K24" s="126"/>
      <c r="L24" s="126"/>
      <c r="M24" s="122">
        <f t="shared" si="2"/>
        <v>41343.576417247095</v>
      </c>
      <c r="N24" s="122"/>
      <c r="O24" s="122"/>
      <c r="P24" s="72" t="str">
        <f t="shared" si="3"/>
        <v/>
      </c>
      <c r="Q24" s="72" t="str">
        <f t="shared" si="4"/>
        <v/>
      </c>
      <c r="R24" s="72" t="str">
        <f t="shared" si="5"/>
        <v>ok</v>
      </c>
    </row>
    <row r="25" spans="1:18" x14ac:dyDescent="0.25">
      <c r="A25" s="10">
        <v>20</v>
      </c>
      <c r="B25" s="10" t="s">
        <v>21</v>
      </c>
      <c r="C25" s="9" t="s">
        <v>41</v>
      </c>
      <c r="D25" s="41">
        <f>'K-Means'!D25</f>
        <v>281350</v>
      </c>
      <c r="E25" s="41">
        <f>'K-Means'!E25</f>
        <v>9657</v>
      </c>
      <c r="F25" s="41">
        <f>'K-Means'!F25</f>
        <v>7957</v>
      </c>
      <c r="G25" s="126">
        <f t="shared" si="0"/>
        <v>155897.33787415997</v>
      </c>
      <c r="H25" s="126"/>
      <c r="I25" s="126"/>
      <c r="J25" s="126">
        <f t="shared" si="1"/>
        <v>14367.742245041645</v>
      </c>
      <c r="K25" s="126"/>
      <c r="L25" s="126"/>
      <c r="M25" s="122">
        <f t="shared" si="2"/>
        <v>167005.11970136949</v>
      </c>
      <c r="N25" s="122"/>
      <c r="O25" s="122"/>
      <c r="P25" s="72" t="str">
        <f t="shared" si="3"/>
        <v/>
      </c>
      <c r="Q25" s="72" t="str">
        <f t="shared" si="4"/>
        <v>ok</v>
      </c>
      <c r="R25" s="72" t="str">
        <f t="shared" si="5"/>
        <v/>
      </c>
    </row>
    <row r="26" spans="1:18" x14ac:dyDescent="0.25">
      <c r="A26" s="10">
        <v>21</v>
      </c>
      <c r="B26" s="10" t="s">
        <v>21</v>
      </c>
      <c r="C26" s="9" t="s">
        <v>42</v>
      </c>
      <c r="D26" s="41">
        <f>'K-Means'!D26</f>
        <v>202303</v>
      </c>
      <c r="E26" s="41">
        <f>'K-Means'!E26</f>
        <v>9308</v>
      </c>
      <c r="F26" s="41">
        <f>'K-Means'!F26</f>
        <v>10274</v>
      </c>
      <c r="G26" s="126">
        <f t="shared" si="0"/>
        <v>77173.620244117948</v>
      </c>
      <c r="H26" s="126"/>
      <c r="I26" s="126"/>
      <c r="J26" s="126">
        <f t="shared" si="1"/>
        <v>64869.22308057265</v>
      </c>
      <c r="K26" s="126"/>
      <c r="L26" s="126"/>
      <c r="M26" s="122">
        <f t="shared" si="2"/>
        <v>246000.76017254245</v>
      </c>
      <c r="N26" s="122"/>
      <c r="O26" s="122"/>
      <c r="P26" s="72" t="str">
        <f t="shared" si="3"/>
        <v/>
      </c>
      <c r="Q26" s="72" t="str">
        <f t="shared" si="4"/>
        <v>ok</v>
      </c>
      <c r="R26" s="72" t="str">
        <f t="shared" si="5"/>
        <v/>
      </c>
    </row>
    <row r="27" spans="1:18" x14ac:dyDescent="0.25">
      <c r="A27" s="10">
        <v>22</v>
      </c>
      <c r="B27" s="10" t="s">
        <v>21</v>
      </c>
      <c r="C27" s="9" t="s">
        <v>43</v>
      </c>
      <c r="D27" s="41">
        <f>'K-Means'!D27</f>
        <v>171252</v>
      </c>
      <c r="E27" s="41">
        <f>'K-Means'!E27</f>
        <v>2616</v>
      </c>
      <c r="F27" s="41">
        <f>'K-Means'!F27</f>
        <v>6062</v>
      </c>
      <c r="G27" s="126">
        <f t="shared" si="0"/>
        <v>45627.711900225717</v>
      </c>
      <c r="H27" s="126"/>
      <c r="I27" s="126"/>
      <c r="J27" s="126">
        <f t="shared" si="1"/>
        <v>96093.20741407646</v>
      </c>
      <c r="K27" s="126"/>
      <c r="L27" s="126"/>
      <c r="M27" s="122">
        <f t="shared" si="2"/>
        <v>277211.77843071305</v>
      </c>
      <c r="N27" s="122"/>
      <c r="O27" s="122"/>
      <c r="P27" s="72" t="str">
        <f t="shared" si="3"/>
        <v>ok</v>
      </c>
      <c r="Q27" s="72" t="str">
        <f t="shared" si="4"/>
        <v/>
      </c>
      <c r="R27" s="72" t="str">
        <f t="shared" si="5"/>
        <v/>
      </c>
    </row>
    <row r="28" spans="1:18" x14ac:dyDescent="0.25">
      <c r="A28" s="10">
        <v>23</v>
      </c>
      <c r="B28" s="10" t="s">
        <v>21</v>
      </c>
      <c r="C28" s="9" t="s">
        <v>44</v>
      </c>
      <c r="D28" s="41">
        <f>'K-Means'!D28</f>
        <v>236575</v>
      </c>
      <c r="E28" s="41">
        <f>'K-Means'!E28</f>
        <v>3572</v>
      </c>
      <c r="F28" s="41">
        <f>'K-Means'!F28</f>
        <v>9493</v>
      </c>
      <c r="G28" s="126">
        <f t="shared" si="0"/>
        <v>111042.74791230928</v>
      </c>
      <c r="H28" s="126"/>
      <c r="I28" s="126"/>
      <c r="J28" s="126">
        <f t="shared" si="1"/>
        <v>30877.561660161868</v>
      </c>
      <c r="K28" s="126"/>
      <c r="L28" s="126"/>
      <c r="M28" s="122">
        <f t="shared" si="2"/>
        <v>211834.10058396819</v>
      </c>
      <c r="N28" s="122"/>
      <c r="O28" s="122"/>
      <c r="P28" s="72" t="str">
        <f t="shared" si="3"/>
        <v/>
      </c>
      <c r="Q28" s="72" t="str">
        <f t="shared" si="4"/>
        <v>ok</v>
      </c>
      <c r="R28" s="72" t="str">
        <f t="shared" si="5"/>
        <v/>
      </c>
    </row>
    <row r="29" spans="1:18" x14ac:dyDescent="0.25">
      <c r="A29" s="10">
        <v>24</v>
      </c>
      <c r="B29" s="10" t="s">
        <v>21</v>
      </c>
      <c r="C29" s="9" t="s">
        <v>45</v>
      </c>
      <c r="D29" s="41">
        <f>'K-Means'!D29</f>
        <v>263299</v>
      </c>
      <c r="E29" s="41">
        <f>'K-Means'!E29</f>
        <v>4143</v>
      </c>
      <c r="F29" s="41">
        <f>'K-Means'!F29</f>
        <v>10099</v>
      </c>
      <c r="G29" s="126">
        <f t="shared" si="0"/>
        <v>137771.97041942165</v>
      </c>
      <c r="H29" s="126"/>
      <c r="I29" s="126"/>
      <c r="J29" s="126">
        <f t="shared" si="1"/>
        <v>5440.9268320189076</v>
      </c>
      <c r="K29" s="126"/>
      <c r="L29" s="126"/>
      <c r="M29" s="122">
        <f t="shared" si="2"/>
        <v>185099.33686866291</v>
      </c>
      <c r="N29" s="122"/>
      <c r="O29" s="122"/>
      <c r="P29" s="72" t="str">
        <f t="shared" si="3"/>
        <v/>
      </c>
      <c r="Q29" s="72" t="str">
        <f t="shared" si="4"/>
        <v>ok</v>
      </c>
      <c r="R29" s="72" t="str">
        <f t="shared" si="5"/>
        <v/>
      </c>
    </row>
    <row r="30" spans="1:18" x14ac:dyDescent="0.25">
      <c r="A30" s="10">
        <v>25</v>
      </c>
      <c r="B30" s="10" t="s">
        <v>21</v>
      </c>
      <c r="C30" s="9" t="s">
        <v>46</v>
      </c>
      <c r="D30" s="41">
        <f>'K-Means'!D30</f>
        <v>216918</v>
      </c>
      <c r="E30" s="41">
        <f>'K-Means'!E30</f>
        <v>3790</v>
      </c>
      <c r="F30" s="41">
        <f>'K-Means'!F30</f>
        <v>8990</v>
      </c>
      <c r="G30" s="126">
        <f t="shared" si="0"/>
        <v>91388.348341478035</v>
      </c>
      <c r="H30" s="126"/>
      <c r="I30" s="126"/>
      <c r="J30" s="126">
        <f t="shared" si="1"/>
        <v>50397.708969857274</v>
      </c>
      <c r="K30" s="126"/>
      <c r="L30" s="126"/>
      <c r="M30" s="123">
        <f t="shared" si="2"/>
        <v>231482.4689090272</v>
      </c>
      <c r="N30" s="124"/>
      <c r="O30" s="125"/>
      <c r="P30" s="72" t="str">
        <f t="shared" si="3"/>
        <v/>
      </c>
      <c r="Q30" s="72" t="str">
        <f t="shared" si="4"/>
        <v>ok</v>
      </c>
      <c r="R30" s="72" t="str">
        <f t="shared" si="5"/>
        <v/>
      </c>
    </row>
    <row r="31" spans="1:18" x14ac:dyDescent="0.25">
      <c r="A31" s="10">
        <v>26</v>
      </c>
      <c r="B31" s="10" t="s">
        <v>21</v>
      </c>
      <c r="C31" s="9" t="s">
        <v>47</v>
      </c>
      <c r="D31" s="41">
        <f>'K-Means'!D31</f>
        <v>452123</v>
      </c>
      <c r="E31" s="41">
        <f>'K-Means'!E31</f>
        <v>9253</v>
      </c>
      <c r="F31" s="41">
        <f>'K-Means'!F31</f>
        <v>11527</v>
      </c>
      <c r="G31" s="126">
        <f t="shared" si="0"/>
        <v>326613.88078165014</v>
      </c>
      <c r="H31" s="126"/>
      <c r="I31" s="126"/>
      <c r="J31" s="126">
        <f t="shared" si="1"/>
        <v>184994.09091265834</v>
      </c>
      <c r="K31" s="126"/>
      <c r="L31" s="126"/>
      <c r="M31" s="122">
        <f t="shared" si="2"/>
        <v>4007.7808346702295</v>
      </c>
      <c r="N31" s="122"/>
      <c r="O31" s="122"/>
      <c r="P31" s="72" t="str">
        <f t="shared" si="3"/>
        <v/>
      </c>
      <c r="Q31" s="72" t="str">
        <f t="shared" si="4"/>
        <v/>
      </c>
      <c r="R31" s="72" t="str">
        <f t="shared" si="5"/>
        <v>ok</v>
      </c>
    </row>
    <row r="32" spans="1:18" x14ac:dyDescent="0.25">
      <c r="A32" s="10">
        <v>27</v>
      </c>
      <c r="B32" s="10" t="s">
        <v>21</v>
      </c>
      <c r="C32" s="9" t="s">
        <v>48</v>
      </c>
      <c r="D32" s="41">
        <f>'K-Means'!D32</f>
        <v>186715</v>
      </c>
      <c r="E32" s="41">
        <f>'K-Means'!E32</f>
        <v>2745</v>
      </c>
      <c r="F32" s="41">
        <f>'K-Means'!F32</f>
        <v>7169</v>
      </c>
      <c r="G32" s="126">
        <f t="shared" si="0"/>
        <v>61124.169016164677</v>
      </c>
      <c r="H32" s="126"/>
      <c r="I32" s="126"/>
      <c r="J32" s="126">
        <f t="shared" si="1"/>
        <v>80623.791268493878</v>
      </c>
      <c r="K32" s="126"/>
      <c r="L32" s="126"/>
      <c r="M32" s="122">
        <f t="shared" si="2"/>
        <v>261730.38600383935</v>
      </c>
      <c r="N32" s="122"/>
      <c r="O32" s="122"/>
      <c r="P32" s="72" t="str">
        <f t="shared" si="3"/>
        <v>ok</v>
      </c>
      <c r="Q32" s="72" t="str">
        <f t="shared" si="4"/>
        <v/>
      </c>
      <c r="R32" s="72" t="str">
        <f t="shared" si="5"/>
        <v/>
      </c>
    </row>
    <row r="33" spans="1:19" x14ac:dyDescent="0.25">
      <c r="A33" s="10">
        <v>28</v>
      </c>
      <c r="B33" s="10" t="s">
        <v>21</v>
      </c>
      <c r="C33" s="9" t="s">
        <v>49</v>
      </c>
      <c r="D33" s="41">
        <f>'K-Means'!D33</f>
        <v>282709</v>
      </c>
      <c r="E33" s="41">
        <f>'K-Means'!E33</f>
        <v>10065</v>
      </c>
      <c r="F33" s="41">
        <f>'K-Means'!F33</f>
        <v>10380</v>
      </c>
      <c r="G33" s="126">
        <f t="shared" si="0"/>
        <v>157348.25752954281</v>
      </c>
      <c r="H33" s="126"/>
      <c r="I33" s="126"/>
      <c r="J33" s="126">
        <f t="shared" si="1"/>
        <v>15754.49606819626</v>
      </c>
      <c r="K33" s="126"/>
      <c r="L33" s="126"/>
      <c r="M33" s="122">
        <f t="shared" si="2"/>
        <v>165597.64171318608</v>
      </c>
      <c r="N33" s="122"/>
      <c r="O33" s="122"/>
      <c r="P33" s="72" t="str">
        <f t="shared" si="3"/>
        <v/>
      </c>
      <c r="Q33" s="72" t="str">
        <f t="shared" si="4"/>
        <v>ok</v>
      </c>
      <c r="R33" s="72" t="str">
        <f t="shared" si="5"/>
        <v/>
      </c>
    </row>
    <row r="34" spans="1:19" x14ac:dyDescent="0.25">
      <c r="A34" s="10">
        <v>29</v>
      </c>
      <c r="B34" s="10" t="s">
        <v>21</v>
      </c>
      <c r="C34" s="9" t="s">
        <v>50</v>
      </c>
      <c r="D34" s="41">
        <f>'K-Means'!D34</f>
        <v>281221</v>
      </c>
      <c r="E34" s="41">
        <f>'K-Means'!E34</f>
        <v>2764</v>
      </c>
      <c r="F34" s="41">
        <f>'K-Means'!F34</f>
        <v>7744</v>
      </c>
      <c r="G34" s="126">
        <f t="shared" si="0"/>
        <v>155601.19983336673</v>
      </c>
      <c r="H34" s="126"/>
      <c r="I34" s="126"/>
      <c r="J34" s="126">
        <f t="shared" si="1"/>
        <v>15049.95243248145</v>
      </c>
      <c r="K34" s="126"/>
      <c r="L34" s="126"/>
      <c r="M34" s="122">
        <f t="shared" si="2"/>
        <v>167292.37607395247</v>
      </c>
      <c r="N34" s="122"/>
      <c r="O34" s="122"/>
      <c r="P34" s="72" t="str">
        <f t="shared" si="3"/>
        <v/>
      </c>
      <c r="Q34" s="72" t="str">
        <f t="shared" si="4"/>
        <v>ok</v>
      </c>
      <c r="R34" s="72" t="str">
        <f t="shared" si="5"/>
        <v/>
      </c>
    </row>
    <row r="35" spans="1:19" x14ac:dyDescent="0.25">
      <c r="A35" s="10">
        <v>30</v>
      </c>
      <c r="B35" s="10" t="s">
        <v>21</v>
      </c>
      <c r="C35" s="9" t="s">
        <v>51</v>
      </c>
      <c r="D35" s="41">
        <f>'K-Means'!D35</f>
        <v>84203</v>
      </c>
      <c r="E35" s="41">
        <f>'K-Means'!E35</f>
        <v>1710</v>
      </c>
      <c r="F35" s="41">
        <f>'K-Means'!F35</f>
        <v>2921</v>
      </c>
      <c r="G35" s="126">
        <f t="shared" si="0"/>
        <v>41486.541728412769</v>
      </c>
      <c r="H35" s="126"/>
      <c r="I35" s="126"/>
      <c r="J35" s="126">
        <f t="shared" si="1"/>
        <v>183158.13002867473</v>
      </c>
      <c r="K35" s="126"/>
      <c r="L35" s="126"/>
      <c r="M35" s="122">
        <f t="shared" si="2"/>
        <v>364308.33194317523</v>
      </c>
      <c r="N35" s="122"/>
      <c r="O35" s="122"/>
      <c r="P35" s="72" t="str">
        <f t="shared" si="3"/>
        <v>ok</v>
      </c>
      <c r="Q35" s="72" t="str">
        <f t="shared" si="4"/>
        <v/>
      </c>
      <c r="R35" s="72" t="str">
        <f t="shared" si="5"/>
        <v/>
      </c>
    </row>
    <row r="36" spans="1:19" x14ac:dyDescent="0.25">
      <c r="A36" s="10">
        <v>31</v>
      </c>
      <c r="B36" s="10" t="s">
        <v>21</v>
      </c>
      <c r="C36" s="9" t="s">
        <v>52</v>
      </c>
      <c r="D36" s="41">
        <f>'K-Means'!D36</f>
        <v>119975</v>
      </c>
      <c r="E36" s="41">
        <f>'K-Means'!E36</f>
        <v>1592</v>
      </c>
      <c r="F36" s="41">
        <f>'K-Means'!F36</f>
        <v>3116</v>
      </c>
      <c r="G36" s="122">
        <f t="shared" si="0"/>
        <v>5885.5239571341526</v>
      </c>
      <c r="H36" s="122"/>
      <c r="I36" s="122"/>
      <c r="J36" s="126">
        <f t="shared" si="1"/>
        <v>147434.57205932128</v>
      </c>
      <c r="K36" s="126"/>
      <c r="L36" s="126"/>
      <c r="M36" s="122">
        <f t="shared" si="2"/>
        <v>328557.44947568723</v>
      </c>
      <c r="N36" s="122"/>
      <c r="O36" s="122"/>
      <c r="P36" s="72" t="str">
        <f t="shared" si="3"/>
        <v>ok</v>
      </c>
      <c r="Q36" s="72" t="str">
        <f t="shared" si="4"/>
        <v/>
      </c>
      <c r="R36" s="72" t="str">
        <f t="shared" si="5"/>
        <v/>
      </c>
    </row>
    <row r="37" spans="1:19" x14ac:dyDescent="0.25">
      <c r="A37" s="10">
        <v>32</v>
      </c>
      <c r="B37" s="10" t="s">
        <v>21</v>
      </c>
      <c r="C37" s="9" t="s">
        <v>53</v>
      </c>
      <c r="D37" s="41">
        <f>'K-Means'!D37</f>
        <v>76746</v>
      </c>
      <c r="E37" s="41">
        <f>'K-Means'!E37</f>
        <v>2824</v>
      </c>
      <c r="F37" s="41">
        <f>'K-Means'!F37</f>
        <v>3199</v>
      </c>
      <c r="G37" s="122">
        <f t="shared" si="0"/>
        <v>48925.299926690968</v>
      </c>
      <c r="H37" s="122"/>
      <c r="I37" s="122"/>
      <c r="J37" s="126">
        <f t="shared" si="1"/>
        <v>190564.94822008774</v>
      </c>
      <c r="K37" s="126"/>
      <c r="L37" s="126"/>
      <c r="M37" s="122">
        <f t="shared" si="2"/>
        <v>371730.989766079</v>
      </c>
      <c r="N37" s="122"/>
      <c r="O37" s="122"/>
      <c r="P37" s="72" t="str">
        <f t="shared" si="3"/>
        <v>ok</v>
      </c>
      <c r="Q37" s="72" t="str">
        <f t="shared" si="4"/>
        <v/>
      </c>
      <c r="R37" s="72" t="str">
        <f t="shared" si="5"/>
        <v/>
      </c>
    </row>
    <row r="38" spans="1:19" x14ac:dyDescent="0.25">
      <c r="A38" s="10">
        <v>33</v>
      </c>
      <c r="B38" s="10" t="s">
        <v>21</v>
      </c>
      <c r="C38" s="9" t="s">
        <v>54</v>
      </c>
      <c r="D38" s="41">
        <f>'K-Means'!D38</f>
        <v>381884</v>
      </c>
      <c r="E38" s="41">
        <f>'K-Means'!E38</f>
        <v>15460</v>
      </c>
      <c r="F38" s="41">
        <f>'K-Means'!F38</f>
        <v>14614</v>
      </c>
      <c r="G38" s="122">
        <f t="shared" si="0"/>
        <v>256758.315637975</v>
      </c>
      <c r="H38" s="122"/>
      <c r="I38" s="122"/>
      <c r="J38" s="126">
        <f t="shared" si="1"/>
        <v>115111.43560865974</v>
      </c>
      <c r="K38" s="126"/>
      <c r="L38" s="126"/>
      <c r="M38" s="122">
        <f t="shared" si="2"/>
        <v>66673.883273128391</v>
      </c>
      <c r="N38" s="122"/>
      <c r="O38" s="122"/>
      <c r="P38" s="72" t="str">
        <f t="shared" si="3"/>
        <v/>
      </c>
      <c r="Q38" s="72" t="str">
        <f t="shared" si="4"/>
        <v/>
      </c>
      <c r="R38" s="72" t="str">
        <f t="shared" si="5"/>
        <v>ok</v>
      </c>
    </row>
    <row r="39" spans="1:19" x14ac:dyDescent="0.25">
      <c r="A39" s="10">
        <v>34</v>
      </c>
      <c r="B39" s="10" t="s">
        <v>21</v>
      </c>
      <c r="C39" s="9" t="s">
        <v>55</v>
      </c>
      <c r="D39" s="41">
        <f>'K-Means'!D39</f>
        <v>189844</v>
      </c>
      <c r="E39" s="41">
        <f>'K-Means'!E39</f>
        <v>5098</v>
      </c>
      <c r="F39" s="41">
        <f>'K-Means'!F39</f>
        <v>10387</v>
      </c>
      <c r="G39" s="122">
        <f t="shared" si="0"/>
        <v>64523.245094952661</v>
      </c>
      <c r="H39" s="122"/>
      <c r="I39" s="122"/>
      <c r="J39" s="126">
        <f t="shared" si="1"/>
        <v>77363.272029284664</v>
      </c>
      <c r="K39" s="126"/>
      <c r="L39" s="126"/>
      <c r="M39" s="122">
        <f t="shared" si="2"/>
        <v>258502.32018488488</v>
      </c>
      <c r="N39" s="122"/>
      <c r="O39" s="122"/>
      <c r="P39" s="72" t="str">
        <f t="shared" si="3"/>
        <v>ok</v>
      </c>
      <c r="Q39" s="72" t="str">
        <f t="shared" si="4"/>
        <v/>
      </c>
      <c r="R39" s="72" t="str">
        <f t="shared" si="5"/>
        <v/>
      </c>
    </row>
    <row r="40" spans="1:19" x14ac:dyDescent="0.25">
      <c r="A40" s="10">
        <v>35</v>
      </c>
      <c r="B40" s="10" t="s">
        <v>21</v>
      </c>
      <c r="C40" s="9" t="s">
        <v>56</v>
      </c>
      <c r="D40" s="41">
        <f>'K-Means'!D40</f>
        <v>115055</v>
      </c>
      <c r="E40" s="41">
        <f>'K-Means'!E40</f>
        <v>3758</v>
      </c>
      <c r="F40" s="41">
        <f>'K-Means'!F40</f>
        <v>3445</v>
      </c>
      <c r="G40" s="122">
        <f t="shared" si="0"/>
        <v>10708.003015657656</v>
      </c>
      <c r="H40" s="122"/>
      <c r="I40" s="122"/>
      <c r="J40" s="126">
        <f t="shared" si="1"/>
        <v>152259.14475806718</v>
      </c>
      <c r="K40" s="126"/>
      <c r="L40" s="126"/>
      <c r="M40" s="122">
        <f t="shared" si="2"/>
        <v>333417.832989207</v>
      </c>
      <c r="N40" s="122"/>
      <c r="O40" s="122"/>
      <c r="P40" s="72" t="str">
        <f t="shared" si="3"/>
        <v>ok</v>
      </c>
      <c r="Q40" s="72" t="str">
        <f t="shared" si="4"/>
        <v/>
      </c>
      <c r="R40" s="72" t="str">
        <f t="shared" si="5"/>
        <v/>
      </c>
      <c r="S40" s="73" t="s">
        <v>106</v>
      </c>
    </row>
    <row r="41" spans="1:19" x14ac:dyDescent="0.25">
      <c r="A41" s="4"/>
      <c r="B41" s="4"/>
      <c r="C41" s="70" t="s">
        <v>15</v>
      </c>
      <c r="D41" s="71">
        <f>SUM(D6:D40)</f>
        <v>9950402</v>
      </c>
      <c r="E41" s="71">
        <f t="shared" ref="E41:F41" si="6">SUM(E6:E40)</f>
        <v>260153</v>
      </c>
      <c r="F41" s="71">
        <f t="shared" si="6"/>
        <v>319760</v>
      </c>
      <c r="G41" s="127"/>
      <c r="H41" s="128"/>
      <c r="I41" s="128"/>
      <c r="J41" s="69"/>
      <c r="K41" s="69"/>
      <c r="L41" s="69"/>
      <c r="M41" s="69"/>
      <c r="N41" s="69"/>
      <c r="O41" s="69"/>
      <c r="P41" s="63">
        <f>COUNTIF(P6:P40,"ok")</f>
        <v>7</v>
      </c>
      <c r="Q41" s="63">
        <f t="shared" ref="Q41:R41" si="7">COUNTIF(Q6:Q40,"ok")</f>
        <v>20</v>
      </c>
      <c r="R41" s="63">
        <f t="shared" si="7"/>
        <v>8</v>
      </c>
      <c r="S41" s="73">
        <f>SUM(P41:R41)</f>
        <v>35</v>
      </c>
    </row>
    <row r="42" spans="1:19" x14ac:dyDescent="0.25">
      <c r="C42" s="61" t="s">
        <v>100</v>
      </c>
      <c r="D42" s="62">
        <f>AVERAGE(D6:D40)</f>
        <v>284297.2</v>
      </c>
      <c r="E42" s="62">
        <f t="shared" ref="E42:F42" si="8">AVERAGE(E6:E40)</f>
        <v>7432.9428571428571</v>
      </c>
      <c r="F42" s="62">
        <f t="shared" si="8"/>
        <v>9136</v>
      </c>
      <c r="G42" s="69"/>
      <c r="H42" s="69"/>
      <c r="I42" s="69"/>
      <c r="J42" s="69"/>
      <c r="K42" s="69"/>
      <c r="L42" s="69"/>
      <c r="M42" s="69"/>
      <c r="N42" s="69"/>
      <c r="O42" s="69"/>
    </row>
    <row r="43" spans="1:19" x14ac:dyDescent="0.25">
      <c r="C43" s="61" t="s">
        <v>101</v>
      </c>
      <c r="D43" s="62">
        <f>MIN(D6:D40)</f>
        <v>76746</v>
      </c>
      <c r="E43" s="62">
        <f t="shared" ref="E43:F43" si="9">MIN(E6:E40)</f>
        <v>1592</v>
      </c>
      <c r="F43" s="62">
        <f t="shared" si="9"/>
        <v>2921</v>
      </c>
      <c r="G43" s="69"/>
      <c r="H43" s="69"/>
      <c r="I43" s="69"/>
      <c r="J43" s="69"/>
      <c r="K43" s="69"/>
      <c r="L43" s="69"/>
      <c r="M43" s="69"/>
      <c r="N43" s="69"/>
      <c r="O43" s="69"/>
    </row>
    <row r="44" spans="1:19" x14ac:dyDescent="0.25">
      <c r="C44" s="61" t="s">
        <v>102</v>
      </c>
      <c r="D44" s="62">
        <f>MAX(D6:D40)</f>
        <v>576878</v>
      </c>
      <c r="E44" s="62">
        <f t="shared" ref="E44:F44" si="10">MAX(E6:E40)</f>
        <v>16795</v>
      </c>
      <c r="F44" s="62">
        <f t="shared" si="10"/>
        <v>15361</v>
      </c>
      <c r="G44" s="69"/>
      <c r="H44" s="69"/>
      <c r="I44" s="69"/>
      <c r="J44" s="69"/>
      <c r="K44" s="69"/>
      <c r="L44" s="69"/>
      <c r="M44" s="69"/>
      <c r="N44" s="69"/>
      <c r="O44" s="69"/>
    </row>
  </sheetData>
  <mergeCells count="115">
    <mergeCell ref="G7:I7"/>
    <mergeCell ref="J7:L7"/>
    <mergeCell ref="M7:O7"/>
    <mergeCell ref="G8:I8"/>
    <mergeCell ref="J8:L8"/>
    <mergeCell ref="M8:O8"/>
    <mergeCell ref="S4:U4"/>
    <mergeCell ref="V4:X4"/>
    <mergeCell ref="Y4:AA4"/>
    <mergeCell ref="G6:I6"/>
    <mergeCell ref="J6:L6"/>
    <mergeCell ref="M6:O6"/>
    <mergeCell ref="G4:I4"/>
    <mergeCell ref="J4:L4"/>
    <mergeCell ref="M4:O4"/>
    <mergeCell ref="P4:P5"/>
    <mergeCell ref="Q4:Q5"/>
    <mergeCell ref="R4:R5"/>
    <mergeCell ref="G11:I11"/>
    <mergeCell ref="J11:L11"/>
    <mergeCell ref="M11:O11"/>
    <mergeCell ref="G12:I12"/>
    <mergeCell ref="J12:L12"/>
    <mergeCell ref="M12:O12"/>
    <mergeCell ref="G9:I9"/>
    <mergeCell ref="J9:L9"/>
    <mergeCell ref="M9:O9"/>
    <mergeCell ref="G10:I10"/>
    <mergeCell ref="J10:L10"/>
    <mergeCell ref="M10:O10"/>
    <mergeCell ref="G15:I15"/>
    <mergeCell ref="J15:L15"/>
    <mergeCell ref="M15:O15"/>
    <mergeCell ref="G16:I16"/>
    <mergeCell ref="J16:L16"/>
    <mergeCell ref="M16:O16"/>
    <mergeCell ref="G13:I13"/>
    <mergeCell ref="J13:L13"/>
    <mergeCell ref="M13:O13"/>
    <mergeCell ref="G14:I14"/>
    <mergeCell ref="J14:L14"/>
    <mergeCell ref="M14:O14"/>
    <mergeCell ref="G19:I19"/>
    <mergeCell ref="J19:L19"/>
    <mergeCell ref="M19:O19"/>
    <mergeCell ref="G20:I20"/>
    <mergeCell ref="J20:L20"/>
    <mergeCell ref="M20:O20"/>
    <mergeCell ref="G17:I17"/>
    <mergeCell ref="J17:L17"/>
    <mergeCell ref="M17:O17"/>
    <mergeCell ref="G18:I18"/>
    <mergeCell ref="J18:L18"/>
    <mergeCell ref="M18:O18"/>
    <mergeCell ref="G23:I23"/>
    <mergeCell ref="J23:L23"/>
    <mergeCell ref="M23:O23"/>
    <mergeCell ref="G24:I24"/>
    <mergeCell ref="J24:L24"/>
    <mergeCell ref="M24:O24"/>
    <mergeCell ref="G21:I21"/>
    <mergeCell ref="J21:L21"/>
    <mergeCell ref="M21:O21"/>
    <mergeCell ref="G22:I22"/>
    <mergeCell ref="J22:L22"/>
    <mergeCell ref="M22:O22"/>
    <mergeCell ref="G27:I27"/>
    <mergeCell ref="J27:L27"/>
    <mergeCell ref="M27:O27"/>
    <mergeCell ref="G28:I28"/>
    <mergeCell ref="J28:L28"/>
    <mergeCell ref="M28:O28"/>
    <mergeCell ref="G25:I25"/>
    <mergeCell ref="J25:L25"/>
    <mergeCell ref="M25:O25"/>
    <mergeCell ref="G26:I26"/>
    <mergeCell ref="J26:L26"/>
    <mergeCell ref="M26:O26"/>
    <mergeCell ref="G31:I31"/>
    <mergeCell ref="J31:L31"/>
    <mergeCell ref="M31:O31"/>
    <mergeCell ref="G32:I32"/>
    <mergeCell ref="J32:L32"/>
    <mergeCell ref="M32:O32"/>
    <mergeCell ref="G29:I29"/>
    <mergeCell ref="J29:L29"/>
    <mergeCell ref="M29:O29"/>
    <mergeCell ref="G30:I30"/>
    <mergeCell ref="J30:L30"/>
    <mergeCell ref="M30:O30"/>
    <mergeCell ref="G35:I35"/>
    <mergeCell ref="J35:L35"/>
    <mergeCell ref="M35:O35"/>
    <mergeCell ref="G36:I36"/>
    <mergeCell ref="J36:L36"/>
    <mergeCell ref="M36:O36"/>
    <mergeCell ref="G33:I33"/>
    <mergeCell ref="J33:L33"/>
    <mergeCell ref="M33:O33"/>
    <mergeCell ref="G34:I34"/>
    <mergeCell ref="J34:L34"/>
    <mergeCell ref="M34:O34"/>
    <mergeCell ref="G41:I41"/>
    <mergeCell ref="G39:I39"/>
    <mergeCell ref="J39:L39"/>
    <mergeCell ref="M39:O39"/>
    <mergeCell ref="G40:I40"/>
    <mergeCell ref="J40:L40"/>
    <mergeCell ref="M40:O40"/>
    <mergeCell ref="G37:I37"/>
    <mergeCell ref="J37:L37"/>
    <mergeCell ref="M37:O37"/>
    <mergeCell ref="G38:I38"/>
    <mergeCell ref="J38:L38"/>
    <mergeCell ref="M38:O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44"/>
  <sheetViews>
    <sheetView topLeftCell="A20" zoomScale="70" zoomScaleNormal="70" workbookViewId="0">
      <selection activeCell="C46" sqref="C46"/>
    </sheetView>
  </sheetViews>
  <sheetFormatPr defaultRowHeight="15" x14ac:dyDescent="0.25"/>
  <cols>
    <col min="1" max="1" width="5.5703125" customWidth="1"/>
    <col min="2" max="2" width="12.140625" hidden="1" customWidth="1"/>
    <col min="3" max="3" width="17" bestFit="1" customWidth="1"/>
    <col min="4" max="4" width="17.5703125" hidden="1" customWidth="1"/>
    <col min="5" max="5" width="19.42578125" hidden="1" customWidth="1"/>
    <col min="6" max="6" width="12.42578125" hidden="1" customWidth="1"/>
    <col min="7" max="15" width="10.7109375" style="64" customWidth="1"/>
    <col min="16" max="18" width="11.5703125" style="63" bestFit="1" customWidth="1"/>
    <col min="19" max="27" width="10.7109375" style="63" customWidth="1"/>
  </cols>
  <sheetData>
    <row r="1" spans="1:28" ht="26.25" x14ac:dyDescent="0.4">
      <c r="A1" s="17" t="s">
        <v>67</v>
      </c>
      <c r="B1" s="17"/>
      <c r="C1" s="1"/>
    </row>
    <row r="2" spans="1:28" ht="26.25" x14ac:dyDescent="0.4">
      <c r="A2" s="17"/>
      <c r="B2" s="17"/>
      <c r="C2" s="1"/>
      <c r="G2" s="65" t="s">
        <v>103</v>
      </c>
      <c r="H2" s="65" t="s">
        <v>104</v>
      </c>
      <c r="I2" s="65" t="s">
        <v>105</v>
      </c>
      <c r="J2" s="66" t="s">
        <v>103</v>
      </c>
      <c r="K2" s="66" t="s">
        <v>104</v>
      </c>
      <c r="L2" s="66" t="s">
        <v>105</v>
      </c>
      <c r="M2" s="67" t="s">
        <v>103</v>
      </c>
      <c r="N2" s="67" t="s">
        <v>104</v>
      </c>
      <c r="O2" s="67" t="s">
        <v>105</v>
      </c>
    </row>
    <row r="3" spans="1:28" ht="38.25" customHeight="1" x14ac:dyDescent="0.25">
      <c r="A3" s="59"/>
      <c r="B3" s="59" t="s">
        <v>2</v>
      </c>
      <c r="C3" s="59" t="s">
        <v>3</v>
      </c>
      <c r="D3" s="60"/>
      <c r="E3" s="60"/>
      <c r="F3" s="60"/>
      <c r="G3" s="68"/>
      <c r="H3" s="68"/>
      <c r="I3" s="68"/>
      <c r="J3" s="68"/>
      <c r="K3" s="68"/>
      <c r="L3" s="68"/>
      <c r="M3" s="68"/>
      <c r="N3" s="68"/>
      <c r="O3" s="68"/>
      <c r="S3" s="63" t="s">
        <v>103</v>
      </c>
      <c r="T3" s="63" t="s">
        <v>104</v>
      </c>
      <c r="U3" s="63" t="s">
        <v>105</v>
      </c>
      <c r="V3" s="63" t="s">
        <v>103</v>
      </c>
      <c r="W3" s="63" t="s">
        <v>104</v>
      </c>
      <c r="X3" s="63" t="s">
        <v>105</v>
      </c>
      <c r="Y3" s="63" t="s">
        <v>103</v>
      </c>
      <c r="Z3" s="63" t="s">
        <v>104</v>
      </c>
      <c r="AA3" s="63" t="s">
        <v>105</v>
      </c>
      <c r="AB3" s="40"/>
    </row>
    <row r="4" spans="1:28" ht="15" customHeight="1" x14ac:dyDescent="0.25">
      <c r="A4" s="55"/>
      <c r="B4" s="55" t="s">
        <v>2</v>
      </c>
      <c r="C4" s="55" t="s">
        <v>3</v>
      </c>
      <c r="D4" s="56" t="s">
        <v>64</v>
      </c>
      <c r="E4" s="56" t="s">
        <v>65</v>
      </c>
      <c r="F4" s="56" t="s">
        <v>66</v>
      </c>
      <c r="G4" s="85" t="s">
        <v>97</v>
      </c>
      <c r="H4" s="85"/>
      <c r="I4" s="85"/>
      <c r="J4" s="85" t="s">
        <v>98</v>
      </c>
      <c r="K4" s="85"/>
      <c r="L4" s="85"/>
      <c r="M4" s="85" t="s">
        <v>99</v>
      </c>
      <c r="N4" s="85"/>
      <c r="O4" s="85"/>
      <c r="P4" s="121" t="s">
        <v>97</v>
      </c>
      <c r="Q4" s="121" t="s">
        <v>98</v>
      </c>
      <c r="R4" s="121" t="s">
        <v>99</v>
      </c>
      <c r="S4" s="120" t="s">
        <v>107</v>
      </c>
      <c r="T4" s="119"/>
      <c r="U4" s="119"/>
      <c r="V4" s="119" t="s">
        <v>108</v>
      </c>
      <c r="W4" s="119"/>
      <c r="X4" s="119"/>
      <c r="Y4" s="119" t="s">
        <v>109</v>
      </c>
      <c r="Z4" s="119"/>
      <c r="AA4" s="119"/>
      <c r="AB4" s="40" t="s">
        <v>70</v>
      </c>
    </row>
    <row r="5" spans="1:28" ht="15" customHeight="1" x14ac:dyDescent="0.25">
      <c r="A5" s="57"/>
      <c r="B5" s="57"/>
      <c r="C5" s="57"/>
      <c r="D5" s="58"/>
      <c r="E5" s="58"/>
      <c r="F5" s="58"/>
      <c r="G5" s="75">
        <f>'K-Means Processing Step 3'!S5</f>
        <v>134827.14285714287</v>
      </c>
      <c r="H5" s="75">
        <f>'K-Means Processing Step 3'!T5</f>
        <v>2906.1428571428573</v>
      </c>
      <c r="I5" s="75">
        <f>'K-Means Processing Step 3'!U5</f>
        <v>5185.5714285714284</v>
      </c>
      <c r="J5" s="75">
        <f>'K-Means Processing Step 3'!V5</f>
        <v>271013.45</v>
      </c>
      <c r="K5" s="75">
        <f>'K-Means Processing Step 3'!W5</f>
        <v>8027.8</v>
      </c>
      <c r="L5" s="75">
        <f>'K-Means Processing Step 3'!X5</f>
        <v>9169.2999999999993</v>
      </c>
      <c r="M5" s="75">
        <f>'K-Means Processing Step 3'!Y5</f>
        <v>448292.875</v>
      </c>
      <c r="N5" s="75">
        <f>'K-Means Processing Step 3'!Z5</f>
        <v>9906.75</v>
      </c>
      <c r="O5" s="75">
        <f>'K-Means Processing Step 3'!AA5</f>
        <v>12509.375</v>
      </c>
      <c r="P5" s="121"/>
      <c r="Q5" s="121"/>
      <c r="R5" s="121"/>
      <c r="S5" s="74">
        <f>SUM(D26,D27,D32,D35,D36,D37,D39,D40)/P41</f>
        <v>143261.625</v>
      </c>
      <c r="T5" s="74">
        <f>SUM(E26,E27,E32,E35,E36,E37,E39,E40)/P41</f>
        <v>3706.375</v>
      </c>
      <c r="U5" s="74">
        <f>SUM(F26,F27,F32,F35,F36,F37,F39,F40)/P41</f>
        <v>5821.625</v>
      </c>
      <c r="V5" s="74">
        <f>SUM(D6,D8:D10,D13,D15:D16,D18:D23,D25,D28:D30,D33:D34)/Q41</f>
        <v>274629.78947368421</v>
      </c>
      <c r="W5" s="74">
        <f>SUM(E6,E8:E10,E13,E15:E16,E18:E23,E25,E28:E30,E33:E34)/Q41</f>
        <v>7960.4210526315792</v>
      </c>
      <c r="X5" s="74">
        <f>SUM(F6,F8:F10,F13,F15:F16,F18:F23,F25,F28:F30,F33:F34)/Q41</f>
        <v>9111.1578947368416</v>
      </c>
      <c r="Y5" s="74">
        <f>SUM(D7,D11:D12,D14,D17,D24,D31,D38)/R41</f>
        <v>448292.875</v>
      </c>
      <c r="Z5" s="74">
        <f>SUM(E7,E11:E12,E14,E17,E24,E31,E38)/R41</f>
        <v>9906.75</v>
      </c>
      <c r="AA5" s="74">
        <f>SUM(F7,F11:F12,F14,F17,F24,F31,F38)/R41</f>
        <v>12509.375</v>
      </c>
      <c r="AB5" t="s">
        <v>72</v>
      </c>
    </row>
    <row r="6" spans="1:28" x14ac:dyDescent="0.25">
      <c r="A6" s="10">
        <v>1</v>
      </c>
      <c r="B6" s="10" t="s">
        <v>21</v>
      </c>
      <c r="C6" s="9" t="s">
        <v>22</v>
      </c>
      <c r="D6" s="41">
        <f>'K-Means'!D6</f>
        <v>327472</v>
      </c>
      <c r="E6" s="41">
        <f>'K-Means'!E6</f>
        <v>9767</v>
      </c>
      <c r="F6" s="41">
        <f>'K-Means'!F6</f>
        <v>9494</v>
      </c>
      <c r="G6" s="122">
        <f>SQRT( ((D6-$G$5)^2) + ((E6-$H$5)^2) + ((F6-$I$5)^2) )</f>
        <v>192815.13141110487</v>
      </c>
      <c r="H6" s="122"/>
      <c r="I6" s="122"/>
      <c r="J6" s="122">
        <f>SQRT( ((D6-$J$5)^2) + ((E6-$K$5)^2) + ((F6-$L$5)^2) )</f>
        <v>56486.264833430956</v>
      </c>
      <c r="K6" s="122"/>
      <c r="L6" s="122"/>
      <c r="M6" s="122">
        <f>SQRT( ((D6-$M$5)^2) + ((E6-$N$5)^2) + ((F6-$O$5)^2) )</f>
        <v>120858.57790086209</v>
      </c>
      <c r="N6" s="122"/>
      <c r="O6" s="122"/>
      <c r="P6" s="72" t="str">
        <f>IF(G6&lt;J6,IF(G6&lt;M6,"ok",""),"")</f>
        <v/>
      </c>
      <c r="Q6" s="72" t="str">
        <f>IF(J6&lt;G6,IF(J6&lt;M6,"ok",""),"")</f>
        <v>ok</v>
      </c>
      <c r="R6" s="72" t="str">
        <f>IF(M6&lt;G6,IF(M6&lt;J6,"ok",""),"")</f>
        <v/>
      </c>
      <c r="AB6" t="s">
        <v>77</v>
      </c>
    </row>
    <row r="7" spans="1:28" x14ac:dyDescent="0.25">
      <c r="A7" s="10">
        <v>2</v>
      </c>
      <c r="B7" s="10" t="s">
        <v>21</v>
      </c>
      <c r="C7" s="9" t="s">
        <v>23</v>
      </c>
      <c r="D7" s="41">
        <f>'K-Means'!D7</f>
        <v>410805</v>
      </c>
      <c r="E7" s="41">
        <f>'K-Means'!E7</f>
        <v>16795</v>
      </c>
      <c r="F7" s="41">
        <f>'K-Means'!F7</f>
        <v>15361</v>
      </c>
      <c r="G7" s="122">
        <f t="shared" ref="G7:G40" si="0">SQRT( ((D7-$G$5)^2) + ((E7-$H$5)^2) + ((F7-$I$5)^2) )</f>
        <v>276514.4070975511</v>
      </c>
      <c r="H7" s="122"/>
      <c r="I7" s="122"/>
      <c r="J7" s="122">
        <f t="shared" ref="J7:J40" si="1">SQRT( ((D7-$J$5)^2) + ((E7-$K$5)^2) + ((F7-$L$5)^2) )</f>
        <v>140202.98996858983</v>
      </c>
      <c r="K7" s="122"/>
      <c r="L7" s="122"/>
      <c r="M7" s="122">
        <f t="shared" ref="M7:M40" si="2">SQRT( ((D7-$M$5)^2) + ((E7-$N$5)^2) + ((F7-$O$5)^2) )</f>
        <v>38221.990074023488</v>
      </c>
      <c r="N7" s="122"/>
      <c r="O7" s="122"/>
      <c r="P7" s="72" t="str">
        <f t="shared" ref="P7:P40" si="3">IF(G7&lt;J7,IF(G7&lt;M7,"ok",""),"")</f>
        <v/>
      </c>
      <c r="Q7" s="72" t="str">
        <f t="shared" ref="Q7:Q40" si="4">IF(J7&lt;G7,IF(J7&lt;M7,"ok",""),"")</f>
        <v/>
      </c>
      <c r="R7" s="72" t="str">
        <f t="shared" ref="R7:R40" si="5">IF(M7&lt;G7,IF(M7&lt;J7,"ok",""),"")</f>
        <v>ok</v>
      </c>
      <c r="AB7" t="s">
        <v>82</v>
      </c>
    </row>
    <row r="8" spans="1:28" x14ac:dyDescent="0.25">
      <c r="A8" s="10">
        <v>3</v>
      </c>
      <c r="B8" s="10" t="s">
        <v>21</v>
      </c>
      <c r="C8" s="9" t="s">
        <v>24</v>
      </c>
      <c r="D8" s="41">
        <f>'K-Means'!D8</f>
        <v>208766</v>
      </c>
      <c r="E8" s="41">
        <f>'K-Means'!E8</f>
        <v>3657</v>
      </c>
      <c r="F8" s="41">
        <f>'K-Means'!F8</f>
        <v>6131</v>
      </c>
      <c r="G8" s="122">
        <f t="shared" si="0"/>
        <v>73948.713425079201</v>
      </c>
      <c r="H8" s="122"/>
      <c r="I8" s="122"/>
      <c r="J8" s="122">
        <f t="shared" si="1"/>
        <v>62474.636381754965</v>
      </c>
      <c r="K8" s="122"/>
      <c r="L8" s="122"/>
      <c r="M8" s="122">
        <f t="shared" si="2"/>
        <v>239693.27668912357</v>
      </c>
      <c r="N8" s="122"/>
      <c r="O8" s="122"/>
      <c r="P8" s="72" t="str">
        <f t="shared" si="3"/>
        <v/>
      </c>
      <c r="Q8" s="72" t="str">
        <f t="shared" si="4"/>
        <v>ok</v>
      </c>
      <c r="R8" s="72" t="str">
        <f t="shared" si="5"/>
        <v/>
      </c>
      <c r="AB8" t="s">
        <v>73</v>
      </c>
    </row>
    <row r="9" spans="1:28" x14ac:dyDescent="0.25">
      <c r="A9" s="10">
        <v>4</v>
      </c>
      <c r="B9" s="10" t="s">
        <v>21</v>
      </c>
      <c r="C9" s="9" t="s">
        <v>25</v>
      </c>
      <c r="D9" s="41">
        <f>'K-Means'!D9</f>
        <v>242274</v>
      </c>
      <c r="E9" s="41">
        <f>'K-Means'!E9</f>
        <v>8419</v>
      </c>
      <c r="F9" s="41">
        <f>'K-Means'!F9</f>
        <v>7035</v>
      </c>
      <c r="G9" s="122">
        <f t="shared" si="0"/>
        <v>107604.08491221844</v>
      </c>
      <c r="H9" s="122"/>
      <c r="I9" s="122"/>
      <c r="J9" s="122">
        <f t="shared" si="1"/>
        <v>28821.246680747536</v>
      </c>
      <c r="K9" s="122"/>
      <c r="L9" s="122"/>
      <c r="M9" s="122">
        <f t="shared" si="2"/>
        <v>206096.96513527012</v>
      </c>
      <c r="N9" s="122"/>
      <c r="O9" s="122"/>
      <c r="P9" s="72" t="str">
        <f t="shared" si="3"/>
        <v/>
      </c>
      <c r="Q9" s="72" t="str">
        <f t="shared" si="4"/>
        <v>ok</v>
      </c>
      <c r="R9" s="72" t="str">
        <f t="shared" si="5"/>
        <v/>
      </c>
      <c r="AB9" t="s">
        <v>74</v>
      </c>
    </row>
    <row r="10" spans="1:28" x14ac:dyDescent="0.25">
      <c r="A10" s="10">
        <v>5</v>
      </c>
      <c r="B10" s="10" t="s">
        <v>21</v>
      </c>
      <c r="C10" s="9" t="s">
        <v>26</v>
      </c>
      <c r="D10" s="41">
        <f>'K-Means'!D10</f>
        <v>285778</v>
      </c>
      <c r="E10" s="41">
        <f>'K-Means'!E10</f>
        <v>6720</v>
      </c>
      <c r="F10" s="41">
        <f>'K-Means'!F10</f>
        <v>10868</v>
      </c>
      <c r="G10" s="122">
        <f t="shared" si="0"/>
        <v>151105.91243541322</v>
      </c>
      <c r="H10" s="122"/>
      <c r="I10" s="122"/>
      <c r="J10" s="122">
        <f t="shared" si="1"/>
        <v>14919.378647668262</v>
      </c>
      <c r="K10" s="122"/>
      <c r="L10" s="122"/>
      <c r="M10" s="122">
        <f t="shared" si="2"/>
        <v>162554.40345840759</v>
      </c>
      <c r="N10" s="122"/>
      <c r="O10" s="122"/>
      <c r="P10" s="72" t="str">
        <f t="shared" si="3"/>
        <v/>
      </c>
      <c r="Q10" s="72" t="str">
        <f t="shared" si="4"/>
        <v>ok</v>
      </c>
      <c r="R10" s="72" t="str">
        <f t="shared" si="5"/>
        <v/>
      </c>
      <c r="AB10" t="s">
        <v>75</v>
      </c>
    </row>
    <row r="11" spans="1:28" x14ac:dyDescent="0.25">
      <c r="A11" s="10">
        <v>6</v>
      </c>
      <c r="B11" s="10" t="s">
        <v>21</v>
      </c>
      <c r="C11" s="9" t="s">
        <v>27</v>
      </c>
      <c r="D11" s="41">
        <f>'K-Means'!D11</f>
        <v>545924</v>
      </c>
      <c r="E11" s="41">
        <f>'K-Means'!E11</f>
        <v>3258</v>
      </c>
      <c r="F11" s="41">
        <f>'K-Means'!F11</f>
        <v>13151</v>
      </c>
      <c r="G11" s="122">
        <f t="shared" si="0"/>
        <v>411174.16967571079</v>
      </c>
      <c r="H11" s="122"/>
      <c r="I11" s="122"/>
      <c r="J11" s="122">
        <f t="shared" si="1"/>
        <v>274980.75465063454</v>
      </c>
      <c r="K11" s="122"/>
      <c r="L11" s="122"/>
      <c r="M11" s="122">
        <f t="shared" si="2"/>
        <v>97859.358918647893</v>
      </c>
      <c r="N11" s="122"/>
      <c r="O11" s="122"/>
      <c r="P11" s="72" t="str">
        <f t="shared" si="3"/>
        <v/>
      </c>
      <c r="Q11" s="72" t="str">
        <f t="shared" si="4"/>
        <v/>
      </c>
      <c r="R11" s="72" t="str">
        <f t="shared" si="5"/>
        <v>ok</v>
      </c>
      <c r="AB11" t="s">
        <v>76</v>
      </c>
    </row>
    <row r="12" spans="1:28" x14ac:dyDescent="0.25">
      <c r="A12" s="10">
        <v>7</v>
      </c>
      <c r="B12" s="10" t="s">
        <v>21</v>
      </c>
      <c r="C12" s="9" t="s">
        <v>28</v>
      </c>
      <c r="D12" s="41">
        <f>'K-Means'!D12</f>
        <v>576878</v>
      </c>
      <c r="E12" s="41">
        <f>'K-Means'!E12</f>
        <v>5088</v>
      </c>
      <c r="F12" s="41">
        <f>'K-Means'!F12</f>
        <v>14633</v>
      </c>
      <c r="G12" s="122">
        <f t="shared" si="0"/>
        <v>442157.18325945898</v>
      </c>
      <c r="H12" s="122"/>
      <c r="I12" s="122"/>
      <c r="J12" s="122">
        <f t="shared" si="1"/>
        <v>305927.47079729941</v>
      </c>
      <c r="K12" s="122"/>
      <c r="L12" s="122"/>
      <c r="M12" s="122">
        <f t="shared" si="2"/>
        <v>128692.90775318099</v>
      </c>
      <c r="N12" s="122"/>
      <c r="O12" s="122"/>
      <c r="P12" s="72" t="str">
        <f t="shared" si="3"/>
        <v/>
      </c>
      <c r="Q12" s="72" t="str">
        <f t="shared" si="4"/>
        <v/>
      </c>
      <c r="R12" s="72" t="str">
        <f t="shared" si="5"/>
        <v>ok</v>
      </c>
      <c r="AB12" t="s">
        <v>81</v>
      </c>
    </row>
    <row r="13" spans="1:28" x14ac:dyDescent="0.25">
      <c r="A13" s="10">
        <v>8</v>
      </c>
      <c r="B13" s="10" t="s">
        <v>21</v>
      </c>
      <c r="C13" s="9" t="s">
        <v>29</v>
      </c>
      <c r="D13" s="41">
        <f>'K-Means'!D13</f>
        <v>313821</v>
      </c>
      <c r="E13" s="41">
        <f>'K-Means'!E13</f>
        <v>9101</v>
      </c>
      <c r="F13" s="41">
        <f>'K-Means'!F13</f>
        <v>9185</v>
      </c>
      <c r="G13" s="122">
        <f t="shared" si="0"/>
        <v>179145.6741838773</v>
      </c>
      <c r="H13" s="122"/>
      <c r="I13" s="122"/>
      <c r="J13" s="122">
        <f t="shared" si="1"/>
        <v>42821.00351150705</v>
      </c>
      <c r="K13" s="122"/>
      <c r="L13" s="122"/>
      <c r="M13" s="122">
        <f t="shared" si="2"/>
        <v>134515.37409611867</v>
      </c>
      <c r="N13" s="122"/>
      <c r="O13" s="122"/>
      <c r="P13" s="72" t="str">
        <f t="shared" si="3"/>
        <v/>
      </c>
      <c r="Q13" s="72" t="str">
        <f t="shared" si="4"/>
        <v>ok</v>
      </c>
      <c r="R13" s="72" t="str">
        <f t="shared" si="5"/>
        <v/>
      </c>
      <c r="AB13" t="s">
        <v>85</v>
      </c>
    </row>
    <row r="14" spans="1:28" x14ac:dyDescent="0.25">
      <c r="A14" s="10">
        <v>9</v>
      </c>
      <c r="B14" s="10" t="s">
        <v>21</v>
      </c>
      <c r="C14" s="9" t="s">
        <v>30</v>
      </c>
      <c r="D14" s="41">
        <f>'K-Means'!D14</f>
        <v>394368</v>
      </c>
      <c r="E14" s="41">
        <f>'K-Means'!E14</f>
        <v>13941</v>
      </c>
      <c r="F14" s="41">
        <f>'K-Means'!F14</f>
        <v>10612</v>
      </c>
      <c r="G14" s="122">
        <f t="shared" si="0"/>
        <v>259832.0048139818</v>
      </c>
      <c r="H14" s="122"/>
      <c r="I14" s="122"/>
      <c r="J14" s="122">
        <f t="shared" si="1"/>
        <v>123504.62470382435</v>
      </c>
      <c r="K14" s="122"/>
      <c r="L14" s="122"/>
      <c r="M14" s="122">
        <f t="shared" si="2"/>
        <v>54108.847231471766</v>
      </c>
      <c r="N14" s="122"/>
      <c r="O14" s="122"/>
      <c r="P14" s="72" t="str">
        <f t="shared" si="3"/>
        <v/>
      </c>
      <c r="Q14" s="72" t="str">
        <f t="shared" si="4"/>
        <v/>
      </c>
      <c r="R14" s="72" t="str">
        <f t="shared" si="5"/>
        <v>ok</v>
      </c>
    </row>
    <row r="15" spans="1:28" x14ac:dyDescent="0.25">
      <c r="A15" s="10">
        <v>10</v>
      </c>
      <c r="B15" s="10" t="s">
        <v>21</v>
      </c>
      <c r="C15" s="9" t="s">
        <v>31</v>
      </c>
      <c r="D15" s="41">
        <f>'K-Means'!D15</f>
        <v>302260</v>
      </c>
      <c r="E15" s="41">
        <f>'K-Means'!E15</f>
        <v>3336</v>
      </c>
      <c r="F15" s="41">
        <f>'K-Means'!F15</f>
        <v>6182</v>
      </c>
      <c r="G15" s="122">
        <f t="shared" si="0"/>
        <v>167436.37387999549</v>
      </c>
      <c r="H15" s="122"/>
      <c r="I15" s="122"/>
      <c r="J15" s="122">
        <f t="shared" si="1"/>
        <v>31737.735196962294</v>
      </c>
      <c r="K15" s="122"/>
      <c r="L15" s="122"/>
      <c r="M15" s="122">
        <f t="shared" si="2"/>
        <v>146317.50069871597</v>
      </c>
      <c r="N15" s="122"/>
      <c r="O15" s="122"/>
      <c r="P15" s="72" t="str">
        <f t="shared" si="3"/>
        <v/>
      </c>
      <c r="Q15" s="72" t="str">
        <f t="shared" si="4"/>
        <v>ok</v>
      </c>
      <c r="R15" s="72" t="str">
        <f t="shared" si="5"/>
        <v/>
      </c>
    </row>
    <row r="16" spans="1:28" x14ac:dyDescent="0.25">
      <c r="A16" s="10">
        <v>11</v>
      </c>
      <c r="B16" s="10" t="s">
        <v>21</v>
      </c>
      <c r="C16" s="9" t="s">
        <v>32</v>
      </c>
      <c r="D16" s="41">
        <f>'K-Means'!D16</f>
        <v>218873</v>
      </c>
      <c r="E16" s="41">
        <f>'K-Means'!E16</f>
        <v>13853</v>
      </c>
      <c r="F16" s="41">
        <f>'K-Means'!F16</f>
        <v>10089</v>
      </c>
      <c r="G16" s="126">
        <f t="shared" si="0"/>
        <v>84897.487571416234</v>
      </c>
      <c r="H16" s="126"/>
      <c r="I16" s="126"/>
      <c r="J16" s="122">
        <f t="shared" si="1"/>
        <v>52472.900904490707</v>
      </c>
      <c r="K16" s="122"/>
      <c r="L16" s="122"/>
      <c r="M16" s="122">
        <f t="shared" si="2"/>
        <v>229466.57741209012</v>
      </c>
      <c r="N16" s="122"/>
      <c r="O16" s="122"/>
      <c r="P16" s="72" t="str">
        <f t="shared" si="3"/>
        <v/>
      </c>
      <c r="Q16" s="72" t="str">
        <f t="shared" si="4"/>
        <v>ok</v>
      </c>
      <c r="R16" s="72" t="str">
        <f t="shared" si="5"/>
        <v/>
      </c>
    </row>
    <row r="17" spans="1:18" x14ac:dyDescent="0.25">
      <c r="A17" s="10">
        <v>12</v>
      </c>
      <c r="B17" s="10" t="s">
        <v>21</v>
      </c>
      <c r="C17" s="9" t="s">
        <v>33</v>
      </c>
      <c r="D17" s="41">
        <f>'K-Means'!D17</f>
        <v>417049</v>
      </c>
      <c r="E17" s="41">
        <f>'K-Means'!E17</f>
        <v>10810</v>
      </c>
      <c r="F17" s="41">
        <f>'K-Means'!F17</f>
        <v>9156</v>
      </c>
      <c r="G17" s="126">
        <f t="shared" si="0"/>
        <v>282360.42907946359</v>
      </c>
      <c r="H17" s="126"/>
      <c r="I17" s="126"/>
      <c r="J17" s="122">
        <f t="shared" si="1"/>
        <v>146062.05077819666</v>
      </c>
      <c r="K17" s="122"/>
      <c r="L17" s="122"/>
      <c r="M17" s="122">
        <f t="shared" si="2"/>
        <v>31436.296051996171</v>
      </c>
      <c r="N17" s="122"/>
      <c r="O17" s="122"/>
      <c r="P17" s="72" t="str">
        <f t="shared" si="3"/>
        <v/>
      </c>
      <c r="Q17" s="72" t="str">
        <f t="shared" si="4"/>
        <v/>
      </c>
      <c r="R17" s="72" t="str">
        <f t="shared" si="5"/>
        <v>ok</v>
      </c>
    </row>
    <row r="18" spans="1:18" x14ac:dyDescent="0.25">
      <c r="A18" s="10">
        <v>13</v>
      </c>
      <c r="B18" s="10" t="s">
        <v>21</v>
      </c>
      <c r="C18" s="9" t="s">
        <v>34</v>
      </c>
      <c r="D18" s="41">
        <f>'K-Means'!D18</f>
        <v>268512</v>
      </c>
      <c r="E18" s="41">
        <f>'K-Means'!E18</f>
        <v>14877</v>
      </c>
      <c r="F18" s="41">
        <f>'K-Means'!F18</f>
        <v>9671</v>
      </c>
      <c r="G18" s="126">
        <f t="shared" si="0"/>
        <v>134294.68165013162</v>
      </c>
      <c r="H18" s="126"/>
      <c r="I18" s="126"/>
      <c r="J18" s="122">
        <f t="shared" si="1"/>
        <v>7308.932591870037</v>
      </c>
      <c r="K18" s="122"/>
      <c r="L18" s="122"/>
      <c r="M18" s="122">
        <f t="shared" si="2"/>
        <v>179871.96216606064</v>
      </c>
      <c r="N18" s="122"/>
      <c r="O18" s="122"/>
      <c r="P18" s="72" t="str">
        <f t="shared" si="3"/>
        <v/>
      </c>
      <c r="Q18" s="72" t="str">
        <f t="shared" si="4"/>
        <v>ok</v>
      </c>
      <c r="R18" s="72" t="str">
        <f t="shared" si="5"/>
        <v/>
      </c>
    </row>
    <row r="19" spans="1:18" x14ac:dyDescent="0.25">
      <c r="A19" s="10">
        <v>14</v>
      </c>
      <c r="B19" s="10" t="s">
        <v>21</v>
      </c>
      <c r="C19" s="9" t="s">
        <v>35</v>
      </c>
      <c r="D19" s="41">
        <f>'K-Means'!D19</f>
        <v>299788</v>
      </c>
      <c r="E19" s="41">
        <f>'K-Means'!E19</f>
        <v>12700</v>
      </c>
      <c r="F19" s="41">
        <f>'K-Means'!F19</f>
        <v>10206</v>
      </c>
      <c r="G19" s="126">
        <f t="shared" si="0"/>
        <v>165327.58006479629</v>
      </c>
      <c r="H19" s="126"/>
      <c r="I19" s="126"/>
      <c r="J19" s="122">
        <f t="shared" si="1"/>
        <v>29169.829060734988</v>
      </c>
      <c r="K19" s="122"/>
      <c r="L19" s="122"/>
      <c r="M19" s="122">
        <f t="shared" si="2"/>
        <v>148549.0009415033</v>
      </c>
      <c r="N19" s="122"/>
      <c r="O19" s="122"/>
      <c r="P19" s="72" t="str">
        <f t="shared" si="3"/>
        <v/>
      </c>
      <c r="Q19" s="72" t="str">
        <f t="shared" si="4"/>
        <v>ok</v>
      </c>
      <c r="R19" s="72" t="str">
        <f t="shared" si="5"/>
        <v/>
      </c>
    </row>
    <row r="20" spans="1:18" x14ac:dyDescent="0.25">
      <c r="A20" s="10">
        <v>15</v>
      </c>
      <c r="B20" s="10" t="s">
        <v>21</v>
      </c>
      <c r="C20" s="9" t="s">
        <v>36</v>
      </c>
      <c r="D20" s="41">
        <f>'K-Means'!D20</f>
        <v>252416</v>
      </c>
      <c r="E20" s="41">
        <f>'K-Means'!E20</f>
        <v>10418</v>
      </c>
      <c r="F20" s="41">
        <f>'K-Means'!F20</f>
        <v>7718</v>
      </c>
      <c r="G20" s="126">
        <f t="shared" si="0"/>
        <v>117855.76148991336</v>
      </c>
      <c r="H20" s="126"/>
      <c r="I20" s="126"/>
      <c r="J20" s="126">
        <f t="shared" si="1"/>
        <v>18806.500850304408</v>
      </c>
      <c r="K20" s="126"/>
      <c r="L20" s="126"/>
      <c r="M20" s="122">
        <f t="shared" si="2"/>
        <v>195936.13452020215</v>
      </c>
      <c r="N20" s="122"/>
      <c r="O20" s="122"/>
      <c r="P20" s="72" t="str">
        <f t="shared" si="3"/>
        <v/>
      </c>
      <c r="Q20" s="72" t="str">
        <f t="shared" si="4"/>
        <v>ok</v>
      </c>
      <c r="R20" s="72" t="str">
        <f t="shared" si="5"/>
        <v/>
      </c>
    </row>
    <row r="21" spans="1:18" x14ac:dyDescent="0.25">
      <c r="A21" s="10">
        <v>16</v>
      </c>
      <c r="B21" s="10" t="s">
        <v>21</v>
      </c>
      <c r="C21" s="9" t="s">
        <v>37</v>
      </c>
      <c r="D21" s="41">
        <f>'K-Means'!D21</f>
        <v>313220</v>
      </c>
      <c r="E21" s="41">
        <f>'K-Means'!E21</f>
        <v>5150</v>
      </c>
      <c r="F21" s="41">
        <f>'K-Means'!F21</f>
        <v>10987</v>
      </c>
      <c r="G21" s="126">
        <f t="shared" si="0"/>
        <v>178501.26875722417</v>
      </c>
      <c r="H21" s="126"/>
      <c r="I21" s="126"/>
      <c r="J21" s="126">
        <f t="shared" si="1"/>
        <v>42343.578368301598</v>
      </c>
      <c r="K21" s="126"/>
      <c r="L21" s="126"/>
      <c r="M21" s="122">
        <f t="shared" si="2"/>
        <v>135165.17989840708</v>
      </c>
      <c r="N21" s="122"/>
      <c r="O21" s="122"/>
      <c r="P21" s="72" t="str">
        <f t="shared" si="3"/>
        <v/>
      </c>
      <c r="Q21" s="72" t="str">
        <f t="shared" si="4"/>
        <v>ok</v>
      </c>
      <c r="R21" s="72" t="str">
        <f t="shared" si="5"/>
        <v/>
      </c>
    </row>
    <row r="22" spans="1:18" x14ac:dyDescent="0.25">
      <c r="A22" s="10">
        <v>17</v>
      </c>
      <c r="B22" s="10" t="s">
        <v>21</v>
      </c>
      <c r="C22" s="9" t="s">
        <v>38</v>
      </c>
      <c r="D22" s="41">
        <f>'K-Means'!D22</f>
        <v>337214</v>
      </c>
      <c r="E22" s="41">
        <f>'K-Means'!E22</f>
        <v>9076</v>
      </c>
      <c r="F22" s="41">
        <f>'K-Means'!F22</f>
        <v>11634</v>
      </c>
      <c r="G22" s="126">
        <f t="shared" si="0"/>
        <v>202583.5366271587</v>
      </c>
      <c r="H22" s="126"/>
      <c r="I22" s="126"/>
      <c r="J22" s="126">
        <f t="shared" si="1"/>
        <v>66254.707679020808</v>
      </c>
      <c r="K22" s="126"/>
      <c r="L22" s="126"/>
      <c r="M22" s="122">
        <f t="shared" si="2"/>
        <v>111085.43062984791</v>
      </c>
      <c r="N22" s="122"/>
      <c r="O22" s="122"/>
      <c r="P22" s="72" t="str">
        <f t="shared" si="3"/>
        <v/>
      </c>
      <c r="Q22" s="72" t="str">
        <f t="shared" si="4"/>
        <v>ok</v>
      </c>
      <c r="R22" s="72" t="str">
        <f t="shared" si="5"/>
        <v/>
      </c>
    </row>
    <row r="23" spans="1:18" x14ac:dyDescent="0.25">
      <c r="A23" s="10">
        <v>18</v>
      </c>
      <c r="B23" s="10" t="s">
        <v>21</v>
      </c>
      <c r="C23" s="9" t="s">
        <v>39</v>
      </c>
      <c r="D23" s="41">
        <f>'K-Means'!D23</f>
        <v>285500</v>
      </c>
      <c r="E23" s="41">
        <f>'K-Means'!E23</f>
        <v>10183</v>
      </c>
      <c r="F23" s="41">
        <f>'K-Means'!F23</f>
        <v>9249</v>
      </c>
      <c r="G23" s="126">
        <f t="shared" si="0"/>
        <v>150903.19407230744</v>
      </c>
      <c r="H23" s="126"/>
      <c r="I23" s="126"/>
      <c r="J23" s="126">
        <f t="shared" si="1"/>
        <v>14646.206677242393</v>
      </c>
      <c r="K23" s="126"/>
      <c r="L23" s="126"/>
      <c r="M23" s="122">
        <f t="shared" si="2"/>
        <v>162825.75505726589</v>
      </c>
      <c r="N23" s="122"/>
      <c r="O23" s="122"/>
      <c r="P23" s="72" t="str">
        <f t="shared" si="3"/>
        <v/>
      </c>
      <c r="Q23" s="72" t="str">
        <f t="shared" si="4"/>
        <v>ok</v>
      </c>
      <c r="R23" s="72" t="str">
        <f t="shared" si="5"/>
        <v/>
      </c>
    </row>
    <row r="24" spans="1:18" x14ac:dyDescent="0.25">
      <c r="A24" s="10">
        <v>19</v>
      </c>
      <c r="B24" s="10" t="s">
        <v>21</v>
      </c>
      <c r="C24" s="9" t="s">
        <v>40</v>
      </c>
      <c r="D24" s="41">
        <f>'K-Means'!D24</f>
        <v>407312</v>
      </c>
      <c r="E24" s="41">
        <f>'K-Means'!E24</f>
        <v>4649</v>
      </c>
      <c r="F24" s="41">
        <f>'K-Means'!F24</f>
        <v>11021</v>
      </c>
      <c r="G24" s="126">
        <f t="shared" si="0"/>
        <v>272552.90706539148</v>
      </c>
      <c r="H24" s="126"/>
      <c r="I24" s="126"/>
      <c r="J24" s="126">
        <f t="shared" si="1"/>
        <v>136352.99708635852</v>
      </c>
      <c r="K24" s="126"/>
      <c r="L24" s="126"/>
      <c r="M24" s="122">
        <f t="shared" si="2"/>
        <v>41343.576417247095</v>
      </c>
      <c r="N24" s="122"/>
      <c r="O24" s="122"/>
      <c r="P24" s="72" t="str">
        <f t="shared" si="3"/>
        <v/>
      </c>
      <c r="Q24" s="72" t="str">
        <f t="shared" si="4"/>
        <v/>
      </c>
      <c r="R24" s="72" t="str">
        <f t="shared" si="5"/>
        <v>ok</v>
      </c>
    </row>
    <row r="25" spans="1:18" x14ac:dyDescent="0.25">
      <c r="A25" s="10">
        <v>20</v>
      </c>
      <c r="B25" s="10" t="s">
        <v>21</v>
      </c>
      <c r="C25" s="9" t="s">
        <v>41</v>
      </c>
      <c r="D25" s="41">
        <f>'K-Means'!D25</f>
        <v>281350</v>
      </c>
      <c r="E25" s="41">
        <f>'K-Means'!E25</f>
        <v>9657</v>
      </c>
      <c r="F25" s="41">
        <f>'K-Means'!F25</f>
        <v>7957</v>
      </c>
      <c r="G25" s="126">
        <f t="shared" si="0"/>
        <v>146704.47353027758</v>
      </c>
      <c r="H25" s="126"/>
      <c r="I25" s="126"/>
      <c r="J25" s="126">
        <f t="shared" si="1"/>
        <v>10534.145899525967</v>
      </c>
      <c r="K25" s="126"/>
      <c r="L25" s="126"/>
      <c r="M25" s="122">
        <f t="shared" si="2"/>
        <v>167005.11970136949</v>
      </c>
      <c r="N25" s="122"/>
      <c r="O25" s="122"/>
      <c r="P25" s="72" t="str">
        <f t="shared" si="3"/>
        <v/>
      </c>
      <c r="Q25" s="72" t="str">
        <f t="shared" si="4"/>
        <v>ok</v>
      </c>
      <c r="R25" s="72" t="str">
        <f t="shared" si="5"/>
        <v/>
      </c>
    </row>
    <row r="26" spans="1:18" x14ac:dyDescent="0.25">
      <c r="A26" s="10">
        <v>21</v>
      </c>
      <c r="B26" s="10" t="s">
        <v>21</v>
      </c>
      <c r="C26" s="9" t="s">
        <v>42</v>
      </c>
      <c r="D26" s="41">
        <f>'K-Means'!D26</f>
        <v>202303</v>
      </c>
      <c r="E26" s="41">
        <f>'K-Means'!E26</f>
        <v>9308</v>
      </c>
      <c r="F26" s="41">
        <f>'K-Means'!F26</f>
        <v>10274</v>
      </c>
      <c r="G26" s="126">
        <f t="shared" si="0"/>
        <v>67969.604805143201</v>
      </c>
      <c r="H26" s="126"/>
      <c r="I26" s="126"/>
      <c r="J26" s="126">
        <f t="shared" si="1"/>
        <v>68731.253541111131</v>
      </c>
      <c r="K26" s="126"/>
      <c r="L26" s="126"/>
      <c r="M26" s="122">
        <f t="shared" si="2"/>
        <v>246000.76017254245</v>
      </c>
      <c r="N26" s="122"/>
      <c r="O26" s="122"/>
      <c r="P26" s="72" t="str">
        <f t="shared" si="3"/>
        <v>ok</v>
      </c>
      <c r="Q26" s="72" t="str">
        <f t="shared" si="4"/>
        <v/>
      </c>
      <c r="R26" s="72" t="str">
        <f t="shared" si="5"/>
        <v/>
      </c>
    </row>
    <row r="27" spans="1:18" x14ac:dyDescent="0.25">
      <c r="A27" s="10">
        <v>22</v>
      </c>
      <c r="B27" s="10" t="s">
        <v>21</v>
      </c>
      <c r="C27" s="9" t="s">
        <v>43</v>
      </c>
      <c r="D27" s="41">
        <f>'K-Means'!D27</f>
        <v>171252</v>
      </c>
      <c r="E27" s="41">
        <f>'K-Means'!E27</f>
        <v>2616</v>
      </c>
      <c r="F27" s="41">
        <f>'K-Means'!F27</f>
        <v>6062</v>
      </c>
      <c r="G27" s="126">
        <f t="shared" si="0"/>
        <v>36436.554828851717</v>
      </c>
      <c r="H27" s="126"/>
      <c r="I27" s="126"/>
      <c r="J27" s="126">
        <f t="shared" si="1"/>
        <v>99956.439505579154</v>
      </c>
      <c r="K27" s="126"/>
      <c r="L27" s="126"/>
      <c r="M27" s="122">
        <f t="shared" si="2"/>
        <v>277211.77843071305</v>
      </c>
      <c r="N27" s="122"/>
      <c r="O27" s="122"/>
      <c r="P27" s="72" t="str">
        <f t="shared" si="3"/>
        <v>ok</v>
      </c>
      <c r="Q27" s="72" t="str">
        <f t="shared" si="4"/>
        <v/>
      </c>
      <c r="R27" s="72" t="str">
        <f t="shared" si="5"/>
        <v/>
      </c>
    </row>
    <row r="28" spans="1:18" x14ac:dyDescent="0.25">
      <c r="A28" s="10">
        <v>23</v>
      </c>
      <c r="B28" s="10" t="s">
        <v>21</v>
      </c>
      <c r="C28" s="9" t="s">
        <v>44</v>
      </c>
      <c r="D28" s="41">
        <f>'K-Means'!D28</f>
        <v>236575</v>
      </c>
      <c r="E28" s="41">
        <f>'K-Means'!E28</f>
        <v>3572</v>
      </c>
      <c r="F28" s="41">
        <f>'K-Means'!F28</f>
        <v>9493</v>
      </c>
      <c r="G28" s="126">
        <f t="shared" si="0"/>
        <v>101841.16917924654</v>
      </c>
      <c r="H28" s="126"/>
      <c r="I28" s="126"/>
      <c r="J28" s="126">
        <f t="shared" si="1"/>
        <v>34727.017921677369</v>
      </c>
      <c r="K28" s="126"/>
      <c r="L28" s="126"/>
      <c r="M28" s="122">
        <f t="shared" si="2"/>
        <v>211834.10058396819</v>
      </c>
      <c r="N28" s="122"/>
      <c r="O28" s="122"/>
      <c r="P28" s="72" t="str">
        <f t="shared" si="3"/>
        <v/>
      </c>
      <c r="Q28" s="72" t="str">
        <f t="shared" si="4"/>
        <v>ok</v>
      </c>
      <c r="R28" s="72" t="str">
        <f t="shared" si="5"/>
        <v/>
      </c>
    </row>
    <row r="29" spans="1:18" x14ac:dyDescent="0.25">
      <c r="A29" s="10">
        <v>24</v>
      </c>
      <c r="B29" s="10" t="s">
        <v>21</v>
      </c>
      <c r="C29" s="9" t="s">
        <v>45</v>
      </c>
      <c r="D29" s="41">
        <f>'K-Means'!D29</f>
        <v>263299</v>
      </c>
      <c r="E29" s="41">
        <f>'K-Means'!E29</f>
        <v>4143</v>
      </c>
      <c r="F29" s="41">
        <f>'K-Means'!F29</f>
        <v>10099</v>
      </c>
      <c r="G29" s="126">
        <f t="shared" si="0"/>
        <v>128571.72968290136</v>
      </c>
      <c r="H29" s="126"/>
      <c r="I29" s="126"/>
      <c r="J29" s="126">
        <f t="shared" si="1"/>
        <v>8687.2752881729375</v>
      </c>
      <c r="K29" s="126"/>
      <c r="L29" s="126"/>
      <c r="M29" s="122">
        <f t="shared" si="2"/>
        <v>185099.33686866291</v>
      </c>
      <c r="N29" s="122"/>
      <c r="O29" s="122"/>
      <c r="P29" s="72" t="str">
        <f t="shared" si="3"/>
        <v/>
      </c>
      <c r="Q29" s="72" t="str">
        <f t="shared" si="4"/>
        <v>ok</v>
      </c>
      <c r="R29" s="72" t="str">
        <f t="shared" si="5"/>
        <v/>
      </c>
    </row>
    <row r="30" spans="1:18" x14ac:dyDescent="0.25">
      <c r="A30" s="10">
        <v>25</v>
      </c>
      <c r="B30" s="10" t="s">
        <v>21</v>
      </c>
      <c r="C30" s="9" t="s">
        <v>46</v>
      </c>
      <c r="D30" s="41">
        <f>'K-Means'!D30</f>
        <v>216918</v>
      </c>
      <c r="E30" s="41">
        <f>'K-Means'!E30</f>
        <v>3790</v>
      </c>
      <c r="F30" s="41">
        <f>'K-Means'!F30</f>
        <v>8990</v>
      </c>
      <c r="G30" s="126">
        <f t="shared" si="0"/>
        <v>82183.719231080424</v>
      </c>
      <c r="H30" s="126"/>
      <c r="I30" s="126"/>
      <c r="J30" s="126">
        <f t="shared" si="1"/>
        <v>54261.48549415599</v>
      </c>
      <c r="K30" s="126"/>
      <c r="L30" s="126"/>
      <c r="M30" s="123">
        <f t="shared" si="2"/>
        <v>231482.4689090272</v>
      </c>
      <c r="N30" s="124"/>
      <c r="O30" s="125"/>
      <c r="P30" s="72" t="str">
        <f t="shared" si="3"/>
        <v/>
      </c>
      <c r="Q30" s="72" t="str">
        <f t="shared" si="4"/>
        <v>ok</v>
      </c>
      <c r="R30" s="72" t="str">
        <f t="shared" si="5"/>
        <v/>
      </c>
    </row>
    <row r="31" spans="1:18" x14ac:dyDescent="0.25">
      <c r="A31" s="10">
        <v>26</v>
      </c>
      <c r="B31" s="10" t="s">
        <v>21</v>
      </c>
      <c r="C31" s="9" t="s">
        <v>47</v>
      </c>
      <c r="D31" s="41">
        <f>'K-Means'!D31</f>
        <v>452123</v>
      </c>
      <c r="E31" s="41">
        <f>'K-Means'!E31</f>
        <v>9253</v>
      </c>
      <c r="F31" s="41">
        <f>'K-Means'!F31</f>
        <v>11527</v>
      </c>
      <c r="G31" s="126">
        <f t="shared" si="0"/>
        <v>317422.67920225672</v>
      </c>
      <c r="H31" s="126"/>
      <c r="I31" s="126"/>
      <c r="J31" s="126">
        <f t="shared" si="1"/>
        <v>181129.03954234533</v>
      </c>
      <c r="K31" s="126"/>
      <c r="L31" s="126"/>
      <c r="M31" s="122">
        <f t="shared" si="2"/>
        <v>4007.7808346702295</v>
      </c>
      <c r="N31" s="122"/>
      <c r="O31" s="122"/>
      <c r="P31" s="72" t="str">
        <f t="shared" si="3"/>
        <v/>
      </c>
      <c r="Q31" s="72" t="str">
        <f t="shared" si="4"/>
        <v/>
      </c>
      <c r="R31" s="72" t="str">
        <f t="shared" si="5"/>
        <v>ok</v>
      </c>
    </row>
    <row r="32" spans="1:18" x14ac:dyDescent="0.25">
      <c r="A32" s="10">
        <v>27</v>
      </c>
      <c r="B32" s="10" t="s">
        <v>21</v>
      </c>
      <c r="C32" s="9" t="s">
        <v>48</v>
      </c>
      <c r="D32" s="41">
        <f>'K-Means'!D32</f>
        <v>186715</v>
      </c>
      <c r="E32" s="41">
        <f>'K-Means'!E32</f>
        <v>2745</v>
      </c>
      <c r="F32" s="41">
        <f>'K-Means'!F32</f>
        <v>7169</v>
      </c>
      <c r="G32" s="126">
        <f t="shared" si="0"/>
        <v>51926.001914223256</v>
      </c>
      <c r="H32" s="126"/>
      <c r="I32" s="126"/>
      <c r="J32" s="126">
        <f t="shared" si="1"/>
        <v>84487.501136751001</v>
      </c>
      <c r="K32" s="126"/>
      <c r="L32" s="126"/>
      <c r="M32" s="122">
        <f t="shared" si="2"/>
        <v>261730.38600383935</v>
      </c>
      <c r="N32" s="122"/>
      <c r="O32" s="122"/>
      <c r="P32" s="72" t="str">
        <f t="shared" si="3"/>
        <v>ok</v>
      </c>
      <c r="Q32" s="72" t="str">
        <f t="shared" si="4"/>
        <v/>
      </c>
      <c r="R32" s="72" t="str">
        <f t="shared" si="5"/>
        <v/>
      </c>
    </row>
    <row r="33" spans="1:19" x14ac:dyDescent="0.25">
      <c r="A33" s="10">
        <v>28</v>
      </c>
      <c r="B33" s="10" t="s">
        <v>21</v>
      </c>
      <c r="C33" s="9" t="s">
        <v>49</v>
      </c>
      <c r="D33" s="41">
        <f>'K-Means'!D33</f>
        <v>282709</v>
      </c>
      <c r="E33" s="41">
        <f>'K-Means'!E33</f>
        <v>10065</v>
      </c>
      <c r="F33" s="41">
        <f>'K-Means'!F33</f>
        <v>10380</v>
      </c>
      <c r="G33" s="126">
        <f t="shared" si="0"/>
        <v>148146.12717110061</v>
      </c>
      <c r="H33" s="126"/>
      <c r="I33" s="126"/>
      <c r="J33" s="126">
        <f t="shared" si="1"/>
        <v>11933.2253868139</v>
      </c>
      <c r="K33" s="126"/>
      <c r="L33" s="126"/>
      <c r="M33" s="122">
        <f t="shared" si="2"/>
        <v>165597.64171318608</v>
      </c>
      <c r="N33" s="122"/>
      <c r="O33" s="122"/>
      <c r="P33" s="72" t="str">
        <f t="shared" si="3"/>
        <v/>
      </c>
      <c r="Q33" s="72" t="str">
        <f t="shared" si="4"/>
        <v>ok</v>
      </c>
      <c r="R33" s="72" t="str">
        <f t="shared" si="5"/>
        <v/>
      </c>
    </row>
    <row r="34" spans="1:19" x14ac:dyDescent="0.25">
      <c r="A34" s="10">
        <v>29</v>
      </c>
      <c r="B34" s="10" t="s">
        <v>21</v>
      </c>
      <c r="C34" s="9" t="s">
        <v>50</v>
      </c>
      <c r="D34" s="41">
        <f>'K-Means'!D34</f>
        <v>281221</v>
      </c>
      <c r="E34" s="41">
        <f>'K-Means'!E34</f>
        <v>2764</v>
      </c>
      <c r="F34" s="41">
        <f>'K-Means'!F34</f>
        <v>7744</v>
      </c>
      <c r="G34" s="126">
        <f t="shared" si="0"/>
        <v>146416.28041481657</v>
      </c>
      <c r="H34" s="126"/>
      <c r="I34" s="126"/>
      <c r="J34" s="126">
        <f t="shared" si="1"/>
        <v>11572.948955754526</v>
      </c>
      <c r="K34" s="126"/>
      <c r="L34" s="126"/>
      <c r="M34" s="122">
        <f t="shared" si="2"/>
        <v>167292.37607395247</v>
      </c>
      <c r="N34" s="122"/>
      <c r="O34" s="122"/>
      <c r="P34" s="72" t="str">
        <f t="shared" si="3"/>
        <v/>
      </c>
      <c r="Q34" s="72" t="str">
        <f t="shared" si="4"/>
        <v>ok</v>
      </c>
      <c r="R34" s="72" t="str">
        <f t="shared" si="5"/>
        <v/>
      </c>
    </row>
    <row r="35" spans="1:19" x14ac:dyDescent="0.25">
      <c r="A35" s="10">
        <v>30</v>
      </c>
      <c r="B35" s="10" t="s">
        <v>21</v>
      </c>
      <c r="C35" s="9" t="s">
        <v>51</v>
      </c>
      <c r="D35" s="41">
        <f>'K-Means'!D35</f>
        <v>84203</v>
      </c>
      <c r="E35" s="41">
        <f>'K-Means'!E35</f>
        <v>1710</v>
      </c>
      <c r="F35" s="41">
        <f>'K-Means'!F35</f>
        <v>2921</v>
      </c>
      <c r="G35" s="126">
        <f t="shared" si="0"/>
        <v>50688.883214272988</v>
      </c>
      <c r="H35" s="126"/>
      <c r="I35" s="126"/>
      <c r="J35" s="126">
        <f t="shared" si="1"/>
        <v>187021.65671101437</v>
      </c>
      <c r="K35" s="126"/>
      <c r="L35" s="126"/>
      <c r="M35" s="122">
        <f t="shared" si="2"/>
        <v>364308.33194317523</v>
      </c>
      <c r="N35" s="122"/>
      <c r="O35" s="122"/>
      <c r="P35" s="72" t="str">
        <f t="shared" si="3"/>
        <v>ok</v>
      </c>
      <c r="Q35" s="72" t="str">
        <f t="shared" si="4"/>
        <v/>
      </c>
      <c r="R35" s="72" t="str">
        <f t="shared" si="5"/>
        <v/>
      </c>
    </row>
    <row r="36" spans="1:19" x14ac:dyDescent="0.25">
      <c r="A36" s="10">
        <v>31</v>
      </c>
      <c r="B36" s="10" t="s">
        <v>21</v>
      </c>
      <c r="C36" s="9" t="s">
        <v>52</v>
      </c>
      <c r="D36" s="41">
        <f>'K-Means'!D36</f>
        <v>119975</v>
      </c>
      <c r="E36" s="41">
        <f>'K-Means'!E36</f>
        <v>1592</v>
      </c>
      <c r="F36" s="41">
        <f>'K-Means'!F36</f>
        <v>3116</v>
      </c>
      <c r="G36" s="122">
        <f t="shared" si="0"/>
        <v>15053.114122862376</v>
      </c>
      <c r="H36" s="122"/>
      <c r="I36" s="122"/>
      <c r="J36" s="126">
        <f t="shared" si="1"/>
        <v>151296.6468264664</v>
      </c>
      <c r="K36" s="126"/>
      <c r="L36" s="126"/>
      <c r="M36" s="122">
        <f t="shared" si="2"/>
        <v>328557.44947568723</v>
      </c>
      <c r="N36" s="122"/>
      <c r="O36" s="122"/>
      <c r="P36" s="72" t="str">
        <f t="shared" si="3"/>
        <v>ok</v>
      </c>
      <c r="Q36" s="72" t="str">
        <f t="shared" si="4"/>
        <v/>
      </c>
      <c r="R36" s="72" t="str">
        <f t="shared" si="5"/>
        <v/>
      </c>
    </row>
    <row r="37" spans="1:19" x14ac:dyDescent="0.25">
      <c r="A37" s="10">
        <v>32</v>
      </c>
      <c r="B37" s="10" t="s">
        <v>21</v>
      </c>
      <c r="C37" s="9" t="s">
        <v>53</v>
      </c>
      <c r="D37" s="41">
        <f>'K-Means'!D37</f>
        <v>76746</v>
      </c>
      <c r="E37" s="41">
        <f>'K-Means'!E37</f>
        <v>2824</v>
      </c>
      <c r="F37" s="41">
        <f>'K-Means'!F37</f>
        <v>3199</v>
      </c>
      <c r="G37" s="122">
        <f t="shared" si="0"/>
        <v>58115.164708375676</v>
      </c>
      <c r="H37" s="122"/>
      <c r="I37" s="122"/>
      <c r="J37" s="126">
        <f t="shared" si="1"/>
        <v>194428.82025572367</v>
      </c>
      <c r="K37" s="126"/>
      <c r="L37" s="126"/>
      <c r="M37" s="122">
        <f t="shared" si="2"/>
        <v>371730.989766079</v>
      </c>
      <c r="N37" s="122"/>
      <c r="O37" s="122"/>
      <c r="P37" s="72" t="str">
        <f t="shared" si="3"/>
        <v>ok</v>
      </c>
      <c r="Q37" s="72" t="str">
        <f t="shared" si="4"/>
        <v/>
      </c>
      <c r="R37" s="72" t="str">
        <f t="shared" si="5"/>
        <v/>
      </c>
    </row>
    <row r="38" spans="1:19" x14ac:dyDescent="0.25">
      <c r="A38" s="10">
        <v>33</v>
      </c>
      <c r="B38" s="10" t="s">
        <v>21</v>
      </c>
      <c r="C38" s="9" t="s">
        <v>54</v>
      </c>
      <c r="D38" s="41">
        <f>'K-Means'!D38</f>
        <v>381884</v>
      </c>
      <c r="E38" s="41">
        <f>'K-Means'!E38</f>
        <v>15460</v>
      </c>
      <c r="F38" s="41">
        <f>'K-Means'!F38</f>
        <v>14614</v>
      </c>
      <c r="G38" s="122">
        <f t="shared" si="0"/>
        <v>247555.21657964695</v>
      </c>
      <c r="H38" s="122"/>
      <c r="I38" s="122"/>
      <c r="J38" s="126">
        <f t="shared" si="1"/>
        <v>111252.69080895302</v>
      </c>
      <c r="K38" s="126"/>
      <c r="L38" s="126"/>
      <c r="M38" s="122">
        <f t="shared" si="2"/>
        <v>66673.883273128391</v>
      </c>
      <c r="N38" s="122"/>
      <c r="O38" s="122"/>
      <c r="P38" s="72" t="str">
        <f t="shared" si="3"/>
        <v/>
      </c>
      <c r="Q38" s="72" t="str">
        <f t="shared" si="4"/>
        <v/>
      </c>
      <c r="R38" s="72" t="str">
        <f t="shared" si="5"/>
        <v>ok</v>
      </c>
    </row>
    <row r="39" spans="1:19" x14ac:dyDescent="0.25">
      <c r="A39" s="10">
        <v>34</v>
      </c>
      <c r="B39" s="10" t="s">
        <v>21</v>
      </c>
      <c r="C39" s="9" t="s">
        <v>55</v>
      </c>
      <c r="D39" s="41">
        <f>'K-Means'!D39</f>
        <v>189844</v>
      </c>
      <c r="E39" s="41">
        <f>'K-Means'!E39</f>
        <v>5098</v>
      </c>
      <c r="F39" s="41">
        <f>'K-Means'!F39</f>
        <v>10387</v>
      </c>
      <c r="G39" s="122">
        <f t="shared" si="0"/>
        <v>55305.63865281656</v>
      </c>
      <c r="H39" s="122"/>
      <c r="I39" s="122"/>
      <c r="J39" s="126">
        <f t="shared" si="1"/>
        <v>81231.435630748892</v>
      </c>
      <c r="K39" s="126"/>
      <c r="L39" s="126"/>
      <c r="M39" s="122">
        <f t="shared" si="2"/>
        <v>258502.32018488488</v>
      </c>
      <c r="N39" s="122"/>
      <c r="O39" s="122"/>
      <c r="P39" s="72" t="str">
        <f t="shared" si="3"/>
        <v>ok</v>
      </c>
      <c r="Q39" s="72" t="str">
        <f t="shared" si="4"/>
        <v/>
      </c>
      <c r="R39" s="72" t="str">
        <f t="shared" si="5"/>
        <v/>
      </c>
    </row>
    <row r="40" spans="1:19" x14ac:dyDescent="0.25">
      <c r="A40" s="10">
        <v>35</v>
      </c>
      <c r="B40" s="10" t="s">
        <v>21</v>
      </c>
      <c r="C40" s="9" t="s">
        <v>56</v>
      </c>
      <c r="D40" s="41">
        <f>'K-Means'!D40</f>
        <v>115055</v>
      </c>
      <c r="E40" s="41">
        <f>'K-Means'!E40</f>
        <v>3758</v>
      </c>
      <c r="F40" s="41">
        <f>'K-Means'!F40</f>
        <v>3445</v>
      </c>
      <c r="G40" s="122">
        <f t="shared" si="0"/>
        <v>19866.879036553823</v>
      </c>
      <c r="H40" s="122"/>
      <c r="I40" s="122"/>
      <c r="J40" s="126">
        <f t="shared" si="1"/>
        <v>156121.86563365333</v>
      </c>
      <c r="K40" s="126"/>
      <c r="L40" s="126"/>
      <c r="M40" s="122">
        <f t="shared" si="2"/>
        <v>333417.832989207</v>
      </c>
      <c r="N40" s="122"/>
      <c r="O40" s="122"/>
      <c r="P40" s="72" t="str">
        <f t="shared" si="3"/>
        <v>ok</v>
      </c>
      <c r="Q40" s="72" t="str">
        <f t="shared" si="4"/>
        <v/>
      </c>
      <c r="R40" s="72" t="str">
        <f t="shared" si="5"/>
        <v/>
      </c>
      <c r="S40" s="73" t="s">
        <v>106</v>
      </c>
    </row>
    <row r="41" spans="1:19" x14ac:dyDescent="0.25">
      <c r="A41" s="4"/>
      <c r="B41" s="4"/>
      <c r="C41" s="70" t="s">
        <v>15</v>
      </c>
      <c r="D41" s="71">
        <f>SUM(D6:D40)</f>
        <v>9950402</v>
      </c>
      <c r="E41" s="71">
        <f t="shared" ref="E41:F41" si="6">SUM(E6:E40)</f>
        <v>260153</v>
      </c>
      <c r="F41" s="71">
        <f t="shared" si="6"/>
        <v>319760</v>
      </c>
      <c r="G41" s="127"/>
      <c r="H41" s="128"/>
      <c r="I41" s="128"/>
      <c r="J41" s="69"/>
      <c r="K41" s="69"/>
      <c r="L41" s="69"/>
      <c r="M41" s="69"/>
      <c r="N41" s="69"/>
      <c r="O41" s="69"/>
      <c r="P41" s="63">
        <f>COUNTIF(P6:P40,"ok")</f>
        <v>8</v>
      </c>
      <c r="Q41" s="63">
        <f t="shared" ref="Q41:R41" si="7">COUNTIF(Q6:Q40,"ok")</f>
        <v>19</v>
      </c>
      <c r="R41" s="63">
        <f t="shared" si="7"/>
        <v>8</v>
      </c>
      <c r="S41" s="73">
        <f>SUM(P41:R41)</f>
        <v>35</v>
      </c>
    </row>
    <row r="42" spans="1:19" x14ac:dyDescent="0.25">
      <c r="C42" s="61" t="s">
        <v>100</v>
      </c>
      <c r="D42" s="62">
        <f>AVERAGE(D6:D40)</f>
        <v>284297.2</v>
      </c>
      <c r="E42" s="62">
        <f t="shared" ref="E42:F42" si="8">AVERAGE(E6:E40)</f>
        <v>7432.9428571428571</v>
      </c>
      <c r="F42" s="62">
        <f t="shared" si="8"/>
        <v>9136</v>
      </c>
      <c r="G42" s="69"/>
      <c r="H42" s="69"/>
      <c r="I42" s="69"/>
      <c r="J42" s="69"/>
      <c r="K42" s="69"/>
      <c r="L42" s="69"/>
      <c r="M42" s="69"/>
      <c r="N42" s="69"/>
      <c r="O42" s="69"/>
    </row>
    <row r="43" spans="1:19" x14ac:dyDescent="0.25">
      <c r="C43" s="61" t="s">
        <v>101</v>
      </c>
      <c r="D43" s="62">
        <f>MIN(D6:D40)</f>
        <v>76746</v>
      </c>
      <c r="E43" s="62">
        <f t="shared" ref="E43:F43" si="9">MIN(E6:E40)</f>
        <v>1592</v>
      </c>
      <c r="F43" s="62">
        <f t="shared" si="9"/>
        <v>2921</v>
      </c>
      <c r="G43" s="69"/>
      <c r="H43" s="69"/>
      <c r="I43" s="69"/>
      <c r="J43" s="69"/>
      <c r="K43" s="69"/>
      <c r="L43" s="69"/>
      <c r="M43" s="69"/>
      <c r="N43" s="69"/>
      <c r="O43" s="69"/>
    </row>
    <row r="44" spans="1:19" x14ac:dyDescent="0.25">
      <c r="C44" s="61" t="s">
        <v>102</v>
      </c>
      <c r="D44" s="62">
        <f>MAX(D6:D40)</f>
        <v>576878</v>
      </c>
      <c r="E44" s="62">
        <f t="shared" ref="E44:F44" si="10">MAX(E6:E40)</f>
        <v>16795</v>
      </c>
      <c r="F44" s="62">
        <f t="shared" si="10"/>
        <v>15361</v>
      </c>
      <c r="G44" s="69"/>
      <c r="H44" s="69"/>
      <c r="I44" s="69"/>
      <c r="J44" s="69"/>
      <c r="K44" s="69"/>
      <c r="L44" s="69"/>
      <c r="M44" s="69"/>
      <c r="N44" s="69"/>
      <c r="O44" s="69"/>
    </row>
  </sheetData>
  <mergeCells count="115">
    <mergeCell ref="G7:I7"/>
    <mergeCell ref="J7:L7"/>
    <mergeCell ref="M7:O7"/>
    <mergeCell ref="G8:I8"/>
    <mergeCell ref="J8:L8"/>
    <mergeCell ref="M8:O8"/>
    <mergeCell ref="S4:U4"/>
    <mergeCell ref="V4:X4"/>
    <mergeCell ref="Y4:AA4"/>
    <mergeCell ref="G6:I6"/>
    <mergeCell ref="J6:L6"/>
    <mergeCell ref="M6:O6"/>
    <mergeCell ref="G4:I4"/>
    <mergeCell ref="J4:L4"/>
    <mergeCell ref="M4:O4"/>
    <mergeCell ref="P4:P5"/>
    <mergeCell ref="Q4:Q5"/>
    <mergeCell ref="R4:R5"/>
    <mergeCell ref="G11:I11"/>
    <mergeCell ref="J11:L11"/>
    <mergeCell ref="M11:O11"/>
    <mergeCell ref="G12:I12"/>
    <mergeCell ref="J12:L12"/>
    <mergeCell ref="M12:O12"/>
    <mergeCell ref="G9:I9"/>
    <mergeCell ref="J9:L9"/>
    <mergeCell ref="M9:O9"/>
    <mergeCell ref="G10:I10"/>
    <mergeCell ref="J10:L10"/>
    <mergeCell ref="M10:O10"/>
    <mergeCell ref="G15:I15"/>
    <mergeCell ref="J15:L15"/>
    <mergeCell ref="M15:O15"/>
    <mergeCell ref="G16:I16"/>
    <mergeCell ref="J16:L16"/>
    <mergeCell ref="M16:O16"/>
    <mergeCell ref="G13:I13"/>
    <mergeCell ref="J13:L13"/>
    <mergeCell ref="M13:O13"/>
    <mergeCell ref="G14:I14"/>
    <mergeCell ref="J14:L14"/>
    <mergeCell ref="M14:O14"/>
    <mergeCell ref="G19:I19"/>
    <mergeCell ref="J19:L19"/>
    <mergeCell ref="M19:O19"/>
    <mergeCell ref="G20:I20"/>
    <mergeCell ref="J20:L20"/>
    <mergeCell ref="M20:O20"/>
    <mergeCell ref="G17:I17"/>
    <mergeCell ref="J17:L17"/>
    <mergeCell ref="M17:O17"/>
    <mergeCell ref="G18:I18"/>
    <mergeCell ref="J18:L18"/>
    <mergeCell ref="M18:O18"/>
    <mergeCell ref="G23:I23"/>
    <mergeCell ref="J23:L23"/>
    <mergeCell ref="M23:O23"/>
    <mergeCell ref="G24:I24"/>
    <mergeCell ref="J24:L24"/>
    <mergeCell ref="M24:O24"/>
    <mergeCell ref="G21:I21"/>
    <mergeCell ref="J21:L21"/>
    <mergeCell ref="M21:O21"/>
    <mergeCell ref="G22:I22"/>
    <mergeCell ref="J22:L22"/>
    <mergeCell ref="M22:O22"/>
    <mergeCell ref="G27:I27"/>
    <mergeCell ref="J27:L27"/>
    <mergeCell ref="M27:O27"/>
    <mergeCell ref="G28:I28"/>
    <mergeCell ref="J28:L28"/>
    <mergeCell ref="M28:O28"/>
    <mergeCell ref="G25:I25"/>
    <mergeCell ref="J25:L25"/>
    <mergeCell ref="M25:O25"/>
    <mergeCell ref="G26:I26"/>
    <mergeCell ref="J26:L26"/>
    <mergeCell ref="M26:O26"/>
    <mergeCell ref="G31:I31"/>
    <mergeCell ref="J31:L31"/>
    <mergeCell ref="M31:O31"/>
    <mergeCell ref="G32:I32"/>
    <mergeCell ref="J32:L32"/>
    <mergeCell ref="M32:O32"/>
    <mergeCell ref="G29:I29"/>
    <mergeCell ref="J29:L29"/>
    <mergeCell ref="M29:O29"/>
    <mergeCell ref="G30:I30"/>
    <mergeCell ref="J30:L30"/>
    <mergeCell ref="M30:O30"/>
    <mergeCell ref="G35:I35"/>
    <mergeCell ref="J35:L35"/>
    <mergeCell ref="M35:O35"/>
    <mergeCell ref="G36:I36"/>
    <mergeCell ref="J36:L36"/>
    <mergeCell ref="M36:O36"/>
    <mergeCell ref="G33:I33"/>
    <mergeCell ref="J33:L33"/>
    <mergeCell ref="M33:O33"/>
    <mergeCell ref="G34:I34"/>
    <mergeCell ref="J34:L34"/>
    <mergeCell ref="M34:O34"/>
    <mergeCell ref="G41:I41"/>
    <mergeCell ref="G39:I39"/>
    <mergeCell ref="J39:L39"/>
    <mergeCell ref="M39:O39"/>
    <mergeCell ref="G40:I40"/>
    <mergeCell ref="J40:L40"/>
    <mergeCell ref="M40:O40"/>
    <mergeCell ref="G37:I37"/>
    <mergeCell ref="J37:L37"/>
    <mergeCell ref="M37:O37"/>
    <mergeCell ref="G38:I38"/>
    <mergeCell ref="J38:L38"/>
    <mergeCell ref="M38:O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44"/>
  <sheetViews>
    <sheetView zoomScale="70" zoomScaleNormal="70" workbookViewId="0">
      <selection activeCell="M17" sqref="M17:O17"/>
    </sheetView>
  </sheetViews>
  <sheetFormatPr defaultRowHeight="15" x14ac:dyDescent="0.25"/>
  <cols>
    <col min="1" max="1" width="5.28515625" customWidth="1"/>
    <col min="2" max="2" width="12.140625" hidden="1" customWidth="1"/>
    <col min="3" max="3" width="17" bestFit="1" customWidth="1"/>
    <col min="4" max="4" width="17.5703125" hidden="1" customWidth="1"/>
    <col min="5" max="5" width="19.42578125" hidden="1" customWidth="1"/>
    <col min="6" max="6" width="12.42578125" hidden="1" customWidth="1"/>
    <col min="7" max="15" width="10.7109375" style="64" customWidth="1"/>
    <col min="16" max="18" width="11.5703125" style="63" bestFit="1" customWidth="1"/>
    <col min="19" max="27" width="10.7109375" style="63" customWidth="1"/>
  </cols>
  <sheetData>
    <row r="1" spans="1:28" ht="26.25" x14ac:dyDescent="0.4">
      <c r="A1" s="17" t="s">
        <v>67</v>
      </c>
      <c r="B1" s="17"/>
      <c r="C1" s="1"/>
    </row>
    <row r="2" spans="1:28" ht="26.25" x14ac:dyDescent="0.4">
      <c r="A2" s="17"/>
      <c r="B2" s="17"/>
      <c r="C2" s="1"/>
      <c r="G2" s="65" t="s">
        <v>103</v>
      </c>
      <c r="H2" s="65" t="s">
        <v>104</v>
      </c>
      <c r="I2" s="65" t="s">
        <v>105</v>
      </c>
      <c r="J2" s="66" t="s">
        <v>103</v>
      </c>
      <c r="K2" s="66" t="s">
        <v>104</v>
      </c>
      <c r="L2" s="66" t="s">
        <v>105</v>
      </c>
      <c r="M2" s="67" t="s">
        <v>103</v>
      </c>
      <c r="N2" s="67" t="s">
        <v>104</v>
      </c>
      <c r="O2" s="67" t="s">
        <v>105</v>
      </c>
    </row>
    <row r="3" spans="1:28" ht="38.25" customHeight="1" x14ac:dyDescent="0.25">
      <c r="A3" s="59"/>
      <c r="B3" s="59" t="s">
        <v>2</v>
      </c>
      <c r="C3" s="59" t="s">
        <v>3</v>
      </c>
      <c r="D3" s="60"/>
      <c r="E3" s="60"/>
      <c r="F3" s="60"/>
      <c r="G3" s="68"/>
      <c r="H3" s="68"/>
      <c r="I3" s="68"/>
      <c r="J3" s="68"/>
      <c r="K3" s="68"/>
      <c r="L3" s="68"/>
      <c r="M3" s="68"/>
      <c r="N3" s="68"/>
      <c r="O3" s="68"/>
      <c r="S3" s="63" t="s">
        <v>103</v>
      </c>
      <c r="T3" s="63" t="s">
        <v>104</v>
      </c>
      <c r="U3" s="63" t="s">
        <v>105</v>
      </c>
      <c r="V3" s="63" t="s">
        <v>103</v>
      </c>
      <c r="W3" s="63" t="s">
        <v>104</v>
      </c>
      <c r="X3" s="63" t="s">
        <v>105</v>
      </c>
      <c r="Y3" s="63" t="s">
        <v>103</v>
      </c>
      <c r="Z3" s="63" t="s">
        <v>104</v>
      </c>
      <c r="AA3" s="63" t="s">
        <v>105</v>
      </c>
      <c r="AB3" s="40"/>
    </row>
    <row r="4" spans="1:28" ht="15" customHeight="1" x14ac:dyDescent="0.25">
      <c r="A4" s="55"/>
      <c r="B4" s="55" t="s">
        <v>2</v>
      </c>
      <c r="C4" s="55" t="s">
        <v>3</v>
      </c>
      <c r="D4" s="56" t="s">
        <v>64</v>
      </c>
      <c r="E4" s="56" t="s">
        <v>65</v>
      </c>
      <c r="F4" s="56" t="s">
        <v>66</v>
      </c>
      <c r="G4" s="85" t="s">
        <v>97</v>
      </c>
      <c r="H4" s="85"/>
      <c r="I4" s="85"/>
      <c r="J4" s="85" t="s">
        <v>98</v>
      </c>
      <c r="K4" s="85"/>
      <c r="L4" s="85"/>
      <c r="M4" s="85" t="s">
        <v>99</v>
      </c>
      <c r="N4" s="85"/>
      <c r="O4" s="85"/>
      <c r="P4" s="121" t="s">
        <v>97</v>
      </c>
      <c r="Q4" s="121" t="s">
        <v>98</v>
      </c>
      <c r="R4" s="121" t="s">
        <v>99</v>
      </c>
      <c r="S4" s="120" t="s">
        <v>107</v>
      </c>
      <c r="T4" s="119"/>
      <c r="U4" s="119"/>
      <c r="V4" s="119" t="s">
        <v>108</v>
      </c>
      <c r="W4" s="119"/>
      <c r="X4" s="119"/>
      <c r="Y4" s="119" t="s">
        <v>109</v>
      </c>
      <c r="Z4" s="119"/>
      <c r="AA4" s="119"/>
      <c r="AB4" s="40" t="s">
        <v>70</v>
      </c>
    </row>
    <row r="5" spans="1:28" ht="15" customHeight="1" x14ac:dyDescent="0.25">
      <c r="A5" s="57"/>
      <c r="B5" s="57"/>
      <c r="C5" s="57"/>
      <c r="D5" s="58"/>
      <c r="E5" s="58"/>
      <c r="F5" s="58"/>
      <c r="G5" s="75">
        <f>'K-Means Processing Step 4'!S5</f>
        <v>143261.625</v>
      </c>
      <c r="H5" s="75">
        <f>'K-Means Processing Step 4'!T5</f>
        <v>3706.375</v>
      </c>
      <c r="I5" s="75">
        <f>'K-Means Processing Step 4'!U5</f>
        <v>5821.625</v>
      </c>
      <c r="J5" s="75">
        <f>'K-Means Processing Step 4'!V5</f>
        <v>274629.78947368421</v>
      </c>
      <c r="K5" s="75">
        <f>'K-Means Processing Step 4'!W5</f>
        <v>7960.4210526315792</v>
      </c>
      <c r="L5" s="75">
        <f>'K-Means Processing Step 4'!X5</f>
        <v>9111.1578947368416</v>
      </c>
      <c r="M5" s="75">
        <f>'K-Means Processing Step 4'!Y5</f>
        <v>448292.875</v>
      </c>
      <c r="N5" s="75">
        <f>'K-Means Processing Step 4'!Z5</f>
        <v>9906.75</v>
      </c>
      <c r="O5" s="75">
        <f>'K-Means Processing Step 4'!AA5</f>
        <v>12509.375</v>
      </c>
      <c r="P5" s="121"/>
      <c r="Q5" s="121"/>
      <c r="R5" s="121"/>
      <c r="S5" s="74">
        <f>SUM(D8,D26,D27,D32,D35,D36,D37,D39,D40)/P41</f>
        <v>150539.88888888888</v>
      </c>
      <c r="T5" s="74">
        <f>SUM(E8,E26,E27,E32,E35,E36,E37,E39,E40)/P41</f>
        <v>3700.8888888888887</v>
      </c>
      <c r="U5" s="74">
        <f>SUM(F8,F26,F27,F32,F35,F36,F37,F39,F40)/P41</f>
        <v>5856</v>
      </c>
      <c r="V5" s="74">
        <f>SUM(D6,D9:D10,D13,D15:D16,D18:D23,D25,D28:D30,D33:D34)/Q41</f>
        <v>278288.88888888888</v>
      </c>
      <c r="W5" s="74">
        <f>SUM(E6,E9:E10,E13,E15:E16,E18:E23,E25,E28:E30,E33:E34)/Q41</f>
        <v>8199.5</v>
      </c>
      <c r="X5" s="74">
        <f>SUM(F6,F9:F10,F13,F15:F16,F18:F23,F25,F28:F30,F33:F34)/Q41</f>
        <v>9276.7222222222226</v>
      </c>
      <c r="Y5" s="74">
        <f>SUM(D7,D11:D12,D14,D17,D24,D31,D38)/R41</f>
        <v>448292.875</v>
      </c>
      <c r="Z5" s="74">
        <f>SUM(E7,E11:E12,E14,E17,E24,E31,E38)/R41</f>
        <v>9906.75</v>
      </c>
      <c r="AA5" s="74">
        <f>SUM(F7,F11:F12,F14,F17,F24,F31,F38)/R41</f>
        <v>12509.375</v>
      </c>
      <c r="AB5" t="s">
        <v>72</v>
      </c>
    </row>
    <row r="6" spans="1:28" x14ac:dyDescent="0.25">
      <c r="A6" s="10">
        <v>1</v>
      </c>
      <c r="B6" s="10" t="s">
        <v>21</v>
      </c>
      <c r="C6" s="9" t="s">
        <v>22</v>
      </c>
      <c r="D6" s="41">
        <f>'K-Means'!D6</f>
        <v>327472</v>
      </c>
      <c r="E6" s="41">
        <f>'K-Means'!E6</f>
        <v>9767</v>
      </c>
      <c r="F6" s="41">
        <f>'K-Means'!F6</f>
        <v>9494</v>
      </c>
      <c r="G6" s="122">
        <f>SQRT( ((D6-$G$5)^2) + ((E6-$H$5)^2) + ((F6-$I$5)^2) )</f>
        <v>184346.62940008388</v>
      </c>
      <c r="H6" s="122"/>
      <c r="I6" s="122"/>
      <c r="J6" s="122">
        <f>SQRT( ((D6-$J$5)^2) + ((E6-$K$5)^2) + ((F6-$L$5)^2) )</f>
        <v>52874.469348430495</v>
      </c>
      <c r="K6" s="122"/>
      <c r="L6" s="122"/>
      <c r="M6" s="122">
        <f>SQRT( ((D6-$M$5)^2) + ((E6-$N$5)^2) + ((F6-$O$5)^2) )</f>
        <v>120858.57790086209</v>
      </c>
      <c r="N6" s="122"/>
      <c r="O6" s="122"/>
      <c r="P6" s="72" t="str">
        <f>IF(G6&lt;J6,IF(G6&lt;M6,"ok",""),"")</f>
        <v/>
      </c>
      <c r="Q6" s="72" t="str">
        <f>IF(J6&lt;G6,IF(J6&lt;M6,"ok",""),"")</f>
        <v>ok</v>
      </c>
      <c r="R6" s="72" t="str">
        <f>IF(M6&lt;G6,IF(M6&lt;J6,"ok",""),"")</f>
        <v/>
      </c>
      <c r="AB6" t="s">
        <v>77</v>
      </c>
    </row>
    <row r="7" spans="1:28" x14ac:dyDescent="0.25">
      <c r="A7" s="10">
        <v>2</v>
      </c>
      <c r="B7" s="10" t="s">
        <v>21</v>
      </c>
      <c r="C7" s="9" t="s">
        <v>23</v>
      </c>
      <c r="D7" s="41">
        <f>'K-Means'!D7</f>
        <v>410805</v>
      </c>
      <c r="E7" s="41">
        <f>'K-Means'!E7</f>
        <v>16795</v>
      </c>
      <c r="F7" s="41">
        <f>'K-Means'!F7</f>
        <v>15361</v>
      </c>
      <c r="G7" s="122">
        <f t="shared" ref="G7:G40" si="0">SQRT( ((D7-$G$5)^2) + ((E7-$H$5)^2) + ((F7-$I$5)^2) )</f>
        <v>268033.14960312628</v>
      </c>
      <c r="H7" s="122"/>
      <c r="I7" s="122"/>
      <c r="J7" s="122">
        <f t="shared" ref="J7:J40" si="1">SQRT( ((D7-$J$5)^2) + ((E7-$K$5)^2) + ((F7-$L$5)^2) )</f>
        <v>136604.53240432555</v>
      </c>
      <c r="K7" s="122"/>
      <c r="L7" s="122"/>
      <c r="M7" s="122">
        <f t="shared" ref="M7:M40" si="2">SQRT( ((D7-$M$5)^2) + ((E7-$N$5)^2) + ((F7-$O$5)^2) )</f>
        <v>38221.990074023488</v>
      </c>
      <c r="N7" s="122"/>
      <c r="O7" s="122"/>
      <c r="P7" s="72" t="str">
        <f t="shared" ref="P7:P40" si="3">IF(G7&lt;J7,IF(G7&lt;M7,"ok",""),"")</f>
        <v/>
      </c>
      <c r="Q7" s="72" t="str">
        <f t="shared" ref="Q7:Q40" si="4">IF(J7&lt;G7,IF(J7&lt;M7,"ok",""),"")</f>
        <v/>
      </c>
      <c r="R7" s="72" t="str">
        <f t="shared" ref="R7:R40" si="5">IF(M7&lt;G7,IF(M7&lt;J7,"ok",""),"")</f>
        <v>ok</v>
      </c>
      <c r="AB7" t="s">
        <v>82</v>
      </c>
    </row>
    <row r="8" spans="1:28" x14ac:dyDescent="0.25">
      <c r="A8" s="10">
        <v>3</v>
      </c>
      <c r="B8" s="10" t="s">
        <v>21</v>
      </c>
      <c r="C8" s="9" t="s">
        <v>24</v>
      </c>
      <c r="D8" s="41">
        <f>'K-Means'!D8</f>
        <v>208766</v>
      </c>
      <c r="E8" s="41">
        <f>'K-Means'!E8</f>
        <v>3657</v>
      </c>
      <c r="F8" s="41">
        <f>'K-Means'!F8</f>
        <v>6131</v>
      </c>
      <c r="G8" s="122">
        <f t="shared" si="0"/>
        <v>65505.124188279158</v>
      </c>
      <c r="H8" s="122"/>
      <c r="I8" s="122"/>
      <c r="J8" s="122">
        <f t="shared" si="1"/>
        <v>66071.472949129791</v>
      </c>
      <c r="K8" s="122"/>
      <c r="L8" s="122"/>
      <c r="M8" s="122">
        <f t="shared" si="2"/>
        <v>239693.27668912357</v>
      </c>
      <c r="N8" s="122"/>
      <c r="O8" s="122"/>
      <c r="P8" s="72" t="str">
        <f t="shared" si="3"/>
        <v>ok</v>
      </c>
      <c r="Q8" s="72" t="str">
        <f t="shared" si="4"/>
        <v/>
      </c>
      <c r="R8" s="72" t="str">
        <f t="shared" si="5"/>
        <v/>
      </c>
      <c r="AB8" t="s">
        <v>73</v>
      </c>
    </row>
    <row r="9" spans="1:28" x14ac:dyDescent="0.25">
      <c r="A9" s="10">
        <v>4</v>
      </c>
      <c r="B9" s="10" t="s">
        <v>21</v>
      </c>
      <c r="C9" s="9" t="s">
        <v>25</v>
      </c>
      <c r="D9" s="41">
        <f>'K-Means'!D9</f>
        <v>242274</v>
      </c>
      <c r="E9" s="41">
        <f>'K-Means'!E9</f>
        <v>8419</v>
      </c>
      <c r="F9" s="41">
        <f>'K-Means'!F9</f>
        <v>7035</v>
      </c>
      <c r="G9" s="122">
        <f t="shared" si="0"/>
        <v>99131.889502933787</v>
      </c>
      <c r="H9" s="122"/>
      <c r="I9" s="122"/>
      <c r="J9" s="122">
        <f t="shared" si="1"/>
        <v>32425.573837948061</v>
      </c>
      <c r="K9" s="122"/>
      <c r="L9" s="122"/>
      <c r="M9" s="122">
        <f t="shared" si="2"/>
        <v>206096.96513527012</v>
      </c>
      <c r="N9" s="122"/>
      <c r="O9" s="122"/>
      <c r="P9" s="72" t="str">
        <f t="shared" si="3"/>
        <v/>
      </c>
      <c r="Q9" s="72" t="str">
        <f t="shared" si="4"/>
        <v>ok</v>
      </c>
      <c r="R9" s="72" t="str">
        <f t="shared" si="5"/>
        <v/>
      </c>
      <c r="AB9" t="s">
        <v>74</v>
      </c>
    </row>
    <row r="10" spans="1:28" x14ac:dyDescent="0.25">
      <c r="A10" s="10">
        <v>5</v>
      </c>
      <c r="B10" s="10" t="s">
        <v>21</v>
      </c>
      <c r="C10" s="9" t="s">
        <v>26</v>
      </c>
      <c r="D10" s="41">
        <f>'K-Means'!D10</f>
        <v>285778</v>
      </c>
      <c r="E10" s="41">
        <f>'K-Means'!E10</f>
        <v>6720</v>
      </c>
      <c r="F10" s="41">
        <f>'K-Means'!F10</f>
        <v>10868</v>
      </c>
      <c r="G10" s="122">
        <f t="shared" si="0"/>
        <v>142637.53005230383</v>
      </c>
      <c r="H10" s="122"/>
      <c r="I10" s="122"/>
      <c r="J10" s="122">
        <f t="shared" si="1"/>
        <v>11353.754291409306</v>
      </c>
      <c r="K10" s="122"/>
      <c r="L10" s="122"/>
      <c r="M10" s="122">
        <f t="shared" si="2"/>
        <v>162554.40345840759</v>
      </c>
      <c r="N10" s="122"/>
      <c r="O10" s="122"/>
      <c r="P10" s="72" t="str">
        <f t="shared" si="3"/>
        <v/>
      </c>
      <c r="Q10" s="72" t="str">
        <f t="shared" si="4"/>
        <v>ok</v>
      </c>
      <c r="R10" s="72" t="str">
        <f t="shared" si="5"/>
        <v/>
      </c>
      <c r="AB10" t="s">
        <v>75</v>
      </c>
    </row>
    <row r="11" spans="1:28" x14ac:dyDescent="0.25">
      <c r="A11" s="10">
        <v>6</v>
      </c>
      <c r="B11" s="10" t="s">
        <v>21</v>
      </c>
      <c r="C11" s="9" t="s">
        <v>27</v>
      </c>
      <c r="D11" s="41">
        <f>'K-Means'!D11</f>
        <v>545924</v>
      </c>
      <c r="E11" s="41">
        <f>'K-Means'!E11</f>
        <v>3258</v>
      </c>
      <c r="F11" s="41">
        <f>'K-Means'!F11</f>
        <v>13151</v>
      </c>
      <c r="G11" s="122">
        <f t="shared" si="0"/>
        <v>402729.32475630811</v>
      </c>
      <c r="H11" s="122"/>
      <c r="I11" s="122"/>
      <c r="J11" s="122">
        <f t="shared" si="1"/>
        <v>271365.03413868311</v>
      </c>
      <c r="K11" s="122"/>
      <c r="L11" s="122"/>
      <c r="M11" s="122">
        <f t="shared" si="2"/>
        <v>97859.358918647893</v>
      </c>
      <c r="N11" s="122"/>
      <c r="O11" s="122"/>
      <c r="P11" s="72" t="str">
        <f t="shared" si="3"/>
        <v/>
      </c>
      <c r="Q11" s="72" t="str">
        <f t="shared" si="4"/>
        <v/>
      </c>
      <c r="R11" s="72" t="str">
        <f t="shared" si="5"/>
        <v>ok</v>
      </c>
      <c r="AB11" t="s">
        <v>76</v>
      </c>
    </row>
    <row r="12" spans="1:28" x14ac:dyDescent="0.25">
      <c r="A12" s="10">
        <v>7</v>
      </c>
      <c r="B12" s="10" t="s">
        <v>21</v>
      </c>
      <c r="C12" s="9" t="s">
        <v>28</v>
      </c>
      <c r="D12" s="41">
        <f>'K-Means'!D12</f>
        <v>576878</v>
      </c>
      <c r="E12" s="41">
        <f>'K-Means'!E12</f>
        <v>5088</v>
      </c>
      <c r="F12" s="41">
        <f>'K-Means'!F12</f>
        <v>14633</v>
      </c>
      <c r="G12" s="122">
        <f t="shared" si="0"/>
        <v>433708.09294405824</v>
      </c>
      <c r="H12" s="122"/>
      <c r="I12" s="122"/>
      <c r="J12" s="122">
        <f t="shared" si="1"/>
        <v>302312.29268638609</v>
      </c>
      <c r="K12" s="122"/>
      <c r="L12" s="122"/>
      <c r="M12" s="122">
        <f t="shared" si="2"/>
        <v>128692.90775318099</v>
      </c>
      <c r="N12" s="122"/>
      <c r="O12" s="122"/>
      <c r="P12" s="72" t="str">
        <f t="shared" si="3"/>
        <v/>
      </c>
      <c r="Q12" s="72" t="str">
        <f t="shared" si="4"/>
        <v/>
      </c>
      <c r="R12" s="72" t="str">
        <f t="shared" si="5"/>
        <v>ok</v>
      </c>
      <c r="AB12" t="s">
        <v>81</v>
      </c>
    </row>
    <row r="13" spans="1:28" x14ac:dyDescent="0.25">
      <c r="A13" s="10">
        <v>8</v>
      </c>
      <c r="B13" s="10" t="s">
        <v>21</v>
      </c>
      <c r="C13" s="9" t="s">
        <v>29</v>
      </c>
      <c r="D13" s="41">
        <f>'K-Means'!D13</f>
        <v>313821</v>
      </c>
      <c r="E13" s="41">
        <f>'K-Means'!E13</f>
        <v>9101</v>
      </c>
      <c r="F13" s="41">
        <f>'K-Means'!F13</f>
        <v>9185</v>
      </c>
      <c r="G13" s="122">
        <f t="shared" si="0"/>
        <v>170677.80954380648</v>
      </c>
      <c r="H13" s="122"/>
      <c r="I13" s="122"/>
      <c r="J13" s="122">
        <f t="shared" si="1"/>
        <v>39207.873641778831</v>
      </c>
      <c r="K13" s="122"/>
      <c r="L13" s="122"/>
      <c r="M13" s="122">
        <f t="shared" si="2"/>
        <v>134515.37409611867</v>
      </c>
      <c r="N13" s="122"/>
      <c r="O13" s="122"/>
      <c r="P13" s="72" t="str">
        <f t="shared" si="3"/>
        <v/>
      </c>
      <c r="Q13" s="72" t="str">
        <f t="shared" si="4"/>
        <v>ok</v>
      </c>
      <c r="R13" s="72" t="str">
        <f t="shared" si="5"/>
        <v/>
      </c>
      <c r="AB13" t="s">
        <v>85</v>
      </c>
    </row>
    <row r="14" spans="1:28" x14ac:dyDescent="0.25">
      <c r="A14" s="10">
        <v>9</v>
      </c>
      <c r="B14" s="10" t="s">
        <v>21</v>
      </c>
      <c r="C14" s="9" t="s">
        <v>30</v>
      </c>
      <c r="D14" s="41">
        <f>'K-Means'!D14</f>
        <v>394368</v>
      </c>
      <c r="E14" s="41">
        <f>'K-Means'!E14</f>
        <v>13941</v>
      </c>
      <c r="F14" s="41">
        <f>'K-Means'!F14</f>
        <v>10612</v>
      </c>
      <c r="G14" s="122">
        <f t="shared" si="0"/>
        <v>251360.51163055003</v>
      </c>
      <c r="H14" s="122"/>
      <c r="I14" s="122"/>
      <c r="J14" s="122">
        <f t="shared" si="1"/>
        <v>119896.8678140299</v>
      </c>
      <c r="K14" s="122"/>
      <c r="L14" s="122"/>
      <c r="M14" s="122">
        <f t="shared" si="2"/>
        <v>54108.847231471766</v>
      </c>
      <c r="N14" s="122"/>
      <c r="O14" s="122"/>
      <c r="P14" s="72" t="str">
        <f t="shared" si="3"/>
        <v/>
      </c>
      <c r="Q14" s="72" t="str">
        <f t="shared" si="4"/>
        <v/>
      </c>
      <c r="R14" s="72" t="str">
        <f t="shared" si="5"/>
        <v>ok</v>
      </c>
    </row>
    <row r="15" spans="1:28" x14ac:dyDescent="0.25">
      <c r="A15" s="10">
        <v>10</v>
      </c>
      <c r="B15" s="10" t="s">
        <v>21</v>
      </c>
      <c r="C15" s="9" t="s">
        <v>31</v>
      </c>
      <c r="D15" s="41">
        <f>'K-Means'!D15</f>
        <v>302260</v>
      </c>
      <c r="E15" s="41">
        <f>'K-Means'!E15</f>
        <v>3336</v>
      </c>
      <c r="F15" s="41">
        <f>'K-Means'!F15</f>
        <v>6182</v>
      </c>
      <c r="G15" s="122">
        <f t="shared" si="0"/>
        <v>158999.21477926197</v>
      </c>
      <c r="H15" s="122"/>
      <c r="I15" s="122"/>
      <c r="J15" s="122">
        <f t="shared" si="1"/>
        <v>28167.246400258104</v>
      </c>
      <c r="K15" s="122"/>
      <c r="L15" s="122"/>
      <c r="M15" s="122">
        <f t="shared" si="2"/>
        <v>146317.50069871597</v>
      </c>
      <c r="N15" s="122"/>
      <c r="O15" s="122"/>
      <c r="P15" s="72" t="str">
        <f t="shared" si="3"/>
        <v/>
      </c>
      <c r="Q15" s="72" t="str">
        <f t="shared" si="4"/>
        <v>ok</v>
      </c>
      <c r="R15" s="72" t="str">
        <f t="shared" si="5"/>
        <v/>
      </c>
    </row>
    <row r="16" spans="1:28" x14ac:dyDescent="0.25">
      <c r="A16" s="10">
        <v>11</v>
      </c>
      <c r="B16" s="10" t="s">
        <v>21</v>
      </c>
      <c r="C16" s="9" t="s">
        <v>32</v>
      </c>
      <c r="D16" s="41">
        <f>'K-Means'!D16</f>
        <v>218873</v>
      </c>
      <c r="E16" s="41">
        <f>'K-Means'!E16</f>
        <v>13853</v>
      </c>
      <c r="F16" s="41">
        <f>'K-Means'!F16</f>
        <v>10089</v>
      </c>
      <c r="G16" s="126">
        <f t="shared" si="0"/>
        <v>76408.406066818818</v>
      </c>
      <c r="H16" s="126"/>
      <c r="I16" s="126"/>
      <c r="J16" s="122">
        <f t="shared" si="1"/>
        <v>56075.825756260936</v>
      </c>
      <c r="K16" s="122"/>
      <c r="L16" s="122"/>
      <c r="M16" s="122">
        <f t="shared" si="2"/>
        <v>229466.57741209012</v>
      </c>
      <c r="N16" s="122"/>
      <c r="O16" s="122"/>
      <c r="P16" s="72" t="str">
        <f t="shared" si="3"/>
        <v/>
      </c>
      <c r="Q16" s="72" t="str">
        <f t="shared" si="4"/>
        <v>ok</v>
      </c>
      <c r="R16" s="72" t="str">
        <f t="shared" si="5"/>
        <v/>
      </c>
    </row>
    <row r="17" spans="1:18" x14ac:dyDescent="0.25">
      <c r="A17" s="10">
        <v>12</v>
      </c>
      <c r="B17" s="10" t="s">
        <v>21</v>
      </c>
      <c r="C17" s="9" t="s">
        <v>33</v>
      </c>
      <c r="D17" s="41">
        <f>'K-Means'!D17</f>
        <v>417049</v>
      </c>
      <c r="E17" s="41">
        <f>'K-Means'!E17</f>
        <v>10810</v>
      </c>
      <c r="F17" s="41">
        <f>'K-Means'!F17</f>
        <v>9156</v>
      </c>
      <c r="G17" s="126">
        <f t="shared" si="0"/>
        <v>273899.81061361084</v>
      </c>
      <c r="H17" s="126"/>
      <c r="I17" s="126"/>
      <c r="J17" s="122">
        <f t="shared" si="1"/>
        <v>142447.72247365257</v>
      </c>
      <c r="K17" s="122"/>
      <c r="L17" s="122"/>
      <c r="M17" s="122">
        <f t="shared" si="2"/>
        <v>31436.296051996171</v>
      </c>
      <c r="N17" s="122"/>
      <c r="O17" s="122"/>
      <c r="P17" s="72" t="str">
        <f t="shared" si="3"/>
        <v/>
      </c>
      <c r="Q17" s="72" t="str">
        <f t="shared" si="4"/>
        <v/>
      </c>
      <c r="R17" s="72" t="str">
        <f t="shared" si="5"/>
        <v>ok</v>
      </c>
    </row>
    <row r="18" spans="1:18" x14ac:dyDescent="0.25">
      <c r="A18" s="10">
        <v>13</v>
      </c>
      <c r="B18" s="10" t="s">
        <v>21</v>
      </c>
      <c r="C18" s="9" t="s">
        <v>34</v>
      </c>
      <c r="D18" s="41">
        <f>'K-Means'!D18</f>
        <v>268512</v>
      </c>
      <c r="E18" s="41">
        <f>'K-Means'!E18</f>
        <v>14877</v>
      </c>
      <c r="F18" s="41">
        <f>'K-Means'!F18</f>
        <v>9671</v>
      </c>
      <c r="G18" s="126">
        <f t="shared" si="0"/>
        <v>125806.42665786941</v>
      </c>
      <c r="H18" s="126"/>
      <c r="I18" s="126"/>
      <c r="J18" s="122">
        <f t="shared" si="1"/>
        <v>9250.9370099642838</v>
      </c>
      <c r="K18" s="122"/>
      <c r="L18" s="122"/>
      <c r="M18" s="122">
        <f t="shared" si="2"/>
        <v>179871.96216606064</v>
      </c>
      <c r="N18" s="122"/>
      <c r="O18" s="122"/>
      <c r="P18" s="72" t="str">
        <f t="shared" si="3"/>
        <v/>
      </c>
      <c r="Q18" s="72" t="str">
        <f t="shared" si="4"/>
        <v>ok</v>
      </c>
      <c r="R18" s="72" t="str">
        <f t="shared" si="5"/>
        <v/>
      </c>
    </row>
    <row r="19" spans="1:18" x14ac:dyDescent="0.25">
      <c r="A19" s="10">
        <v>14</v>
      </c>
      <c r="B19" s="10" t="s">
        <v>21</v>
      </c>
      <c r="C19" s="9" t="s">
        <v>35</v>
      </c>
      <c r="D19" s="41">
        <f>'K-Means'!D19</f>
        <v>299788</v>
      </c>
      <c r="E19" s="41">
        <f>'K-Means'!E19</f>
        <v>12700</v>
      </c>
      <c r="F19" s="41">
        <f>'K-Means'!F19</f>
        <v>10206</v>
      </c>
      <c r="G19" s="126">
        <f t="shared" si="0"/>
        <v>156845.82909794533</v>
      </c>
      <c r="H19" s="126"/>
      <c r="I19" s="126"/>
      <c r="J19" s="122">
        <f t="shared" si="1"/>
        <v>25624.165249237318</v>
      </c>
      <c r="K19" s="122"/>
      <c r="L19" s="122"/>
      <c r="M19" s="122">
        <f t="shared" si="2"/>
        <v>148549.0009415033</v>
      </c>
      <c r="N19" s="122"/>
      <c r="O19" s="122"/>
      <c r="P19" s="72" t="str">
        <f t="shared" si="3"/>
        <v/>
      </c>
      <c r="Q19" s="72" t="str">
        <f t="shared" si="4"/>
        <v>ok</v>
      </c>
      <c r="R19" s="72" t="str">
        <f t="shared" si="5"/>
        <v/>
      </c>
    </row>
    <row r="20" spans="1:18" x14ac:dyDescent="0.25">
      <c r="A20" s="10">
        <v>15</v>
      </c>
      <c r="B20" s="10" t="s">
        <v>21</v>
      </c>
      <c r="C20" s="9" t="s">
        <v>36</v>
      </c>
      <c r="D20" s="41">
        <f>'K-Means'!D20</f>
        <v>252416</v>
      </c>
      <c r="E20" s="41">
        <f>'K-Means'!E20</f>
        <v>10418</v>
      </c>
      <c r="F20" s="41">
        <f>'K-Means'!F20</f>
        <v>7718</v>
      </c>
      <c r="G20" s="126">
        <f t="shared" si="0"/>
        <v>109376.96160490962</v>
      </c>
      <c r="H20" s="126"/>
      <c r="I20" s="126"/>
      <c r="J20" s="126">
        <f t="shared" si="1"/>
        <v>22392.700283426733</v>
      </c>
      <c r="K20" s="126"/>
      <c r="L20" s="126"/>
      <c r="M20" s="122">
        <f t="shared" si="2"/>
        <v>195936.13452020215</v>
      </c>
      <c r="N20" s="122"/>
      <c r="O20" s="122"/>
      <c r="P20" s="72" t="str">
        <f t="shared" si="3"/>
        <v/>
      </c>
      <c r="Q20" s="72" t="str">
        <f t="shared" si="4"/>
        <v>ok</v>
      </c>
      <c r="R20" s="72" t="str">
        <f t="shared" si="5"/>
        <v/>
      </c>
    </row>
    <row r="21" spans="1:18" x14ac:dyDescent="0.25">
      <c r="A21" s="10">
        <v>16</v>
      </c>
      <c r="B21" s="10" t="s">
        <v>21</v>
      </c>
      <c r="C21" s="9" t="s">
        <v>37</v>
      </c>
      <c r="D21" s="41">
        <f>'K-Means'!D21</f>
        <v>313220</v>
      </c>
      <c r="E21" s="41">
        <f>'K-Means'!E21</f>
        <v>5150</v>
      </c>
      <c r="F21" s="41">
        <f>'K-Means'!F21</f>
        <v>10987</v>
      </c>
      <c r="G21" s="126">
        <f t="shared" si="0"/>
        <v>170042.97805164396</v>
      </c>
      <c r="H21" s="126"/>
      <c r="I21" s="126"/>
      <c r="J21" s="126">
        <f t="shared" si="1"/>
        <v>38737.857433811783</v>
      </c>
      <c r="K21" s="126"/>
      <c r="L21" s="126"/>
      <c r="M21" s="122">
        <f t="shared" si="2"/>
        <v>135165.17989840708</v>
      </c>
      <c r="N21" s="122"/>
      <c r="O21" s="122"/>
      <c r="P21" s="72" t="str">
        <f t="shared" si="3"/>
        <v/>
      </c>
      <c r="Q21" s="72" t="str">
        <f t="shared" si="4"/>
        <v>ok</v>
      </c>
      <c r="R21" s="72" t="str">
        <f t="shared" si="5"/>
        <v/>
      </c>
    </row>
    <row r="22" spans="1:18" x14ac:dyDescent="0.25">
      <c r="A22" s="10">
        <v>17</v>
      </c>
      <c r="B22" s="10" t="s">
        <v>21</v>
      </c>
      <c r="C22" s="9" t="s">
        <v>38</v>
      </c>
      <c r="D22" s="41">
        <f>'K-Means'!D22</f>
        <v>337214</v>
      </c>
      <c r="E22" s="41">
        <f>'K-Means'!E22</f>
        <v>9076</v>
      </c>
      <c r="F22" s="41">
        <f>'K-Means'!F22</f>
        <v>11634</v>
      </c>
      <c r="G22" s="126">
        <f t="shared" si="0"/>
        <v>194113.73043636527</v>
      </c>
      <c r="H22" s="126"/>
      <c r="I22" s="126"/>
      <c r="J22" s="126">
        <f t="shared" si="1"/>
        <v>62644.97310940532</v>
      </c>
      <c r="K22" s="126"/>
      <c r="L22" s="126"/>
      <c r="M22" s="122">
        <f t="shared" si="2"/>
        <v>111085.43062984791</v>
      </c>
      <c r="N22" s="122"/>
      <c r="O22" s="122"/>
      <c r="P22" s="72" t="str">
        <f t="shared" si="3"/>
        <v/>
      </c>
      <c r="Q22" s="72" t="str">
        <f t="shared" si="4"/>
        <v>ok</v>
      </c>
      <c r="R22" s="72" t="str">
        <f t="shared" si="5"/>
        <v/>
      </c>
    </row>
    <row r="23" spans="1:18" x14ac:dyDescent="0.25">
      <c r="A23" s="10">
        <v>18</v>
      </c>
      <c r="B23" s="10" t="s">
        <v>21</v>
      </c>
      <c r="C23" s="9" t="s">
        <v>39</v>
      </c>
      <c r="D23" s="41">
        <f>'K-Means'!D23</f>
        <v>285500</v>
      </c>
      <c r="E23" s="41">
        <f>'K-Means'!E23</f>
        <v>10183</v>
      </c>
      <c r="F23" s="41">
        <f>'K-Means'!F23</f>
        <v>9249</v>
      </c>
      <c r="G23" s="126">
        <f t="shared" si="0"/>
        <v>142426.99496030193</v>
      </c>
      <c r="H23" s="126"/>
      <c r="I23" s="126"/>
      <c r="J23" s="126">
        <f t="shared" si="1"/>
        <v>11095.960278844514</v>
      </c>
      <c r="K23" s="126"/>
      <c r="L23" s="126"/>
      <c r="M23" s="122">
        <f t="shared" si="2"/>
        <v>162825.75505726589</v>
      </c>
      <c r="N23" s="122"/>
      <c r="O23" s="122"/>
      <c r="P23" s="72" t="str">
        <f t="shared" si="3"/>
        <v/>
      </c>
      <c r="Q23" s="72" t="str">
        <f t="shared" si="4"/>
        <v>ok</v>
      </c>
      <c r="R23" s="72" t="str">
        <f t="shared" si="5"/>
        <v/>
      </c>
    </row>
    <row r="24" spans="1:18" x14ac:dyDescent="0.25">
      <c r="A24" s="10">
        <v>19</v>
      </c>
      <c r="B24" s="10" t="s">
        <v>21</v>
      </c>
      <c r="C24" s="9" t="s">
        <v>40</v>
      </c>
      <c r="D24" s="41">
        <f>'K-Means'!D24</f>
        <v>407312</v>
      </c>
      <c r="E24" s="41">
        <f>'K-Means'!E24</f>
        <v>4649</v>
      </c>
      <c r="F24" s="41">
        <f>'K-Means'!F24</f>
        <v>11021</v>
      </c>
      <c r="G24" s="126">
        <f t="shared" si="0"/>
        <v>264103.2422745353</v>
      </c>
      <c r="H24" s="126"/>
      <c r="I24" s="126"/>
      <c r="J24" s="126">
        <f t="shared" si="1"/>
        <v>132737.26679574364</v>
      </c>
      <c r="K24" s="126"/>
      <c r="L24" s="126"/>
      <c r="M24" s="122">
        <f t="shared" si="2"/>
        <v>41343.576417247095</v>
      </c>
      <c r="N24" s="122"/>
      <c r="O24" s="122"/>
      <c r="P24" s="72" t="str">
        <f t="shared" si="3"/>
        <v/>
      </c>
      <c r="Q24" s="72" t="str">
        <f t="shared" si="4"/>
        <v/>
      </c>
      <c r="R24" s="72" t="str">
        <f t="shared" si="5"/>
        <v>ok</v>
      </c>
    </row>
    <row r="25" spans="1:18" x14ac:dyDescent="0.25">
      <c r="A25" s="10">
        <v>20</v>
      </c>
      <c r="B25" s="10" t="s">
        <v>21</v>
      </c>
      <c r="C25" s="9" t="s">
        <v>41</v>
      </c>
      <c r="D25" s="41">
        <f>'K-Means'!D25</f>
        <v>281350</v>
      </c>
      <c r="E25" s="41">
        <f>'K-Means'!E25</f>
        <v>9657</v>
      </c>
      <c r="F25" s="41">
        <f>'K-Means'!F25</f>
        <v>7957</v>
      </c>
      <c r="G25" s="126">
        <f t="shared" si="0"/>
        <v>138233.02454342044</v>
      </c>
      <c r="H25" s="126"/>
      <c r="I25" s="126"/>
      <c r="J25" s="126">
        <f t="shared" si="1"/>
        <v>7026.4991346076904</v>
      </c>
      <c r="K25" s="126"/>
      <c r="L25" s="126"/>
      <c r="M25" s="122">
        <f t="shared" si="2"/>
        <v>167005.11970136949</v>
      </c>
      <c r="N25" s="122"/>
      <c r="O25" s="122"/>
      <c r="P25" s="72" t="str">
        <f t="shared" si="3"/>
        <v/>
      </c>
      <c r="Q25" s="72" t="str">
        <f t="shared" si="4"/>
        <v>ok</v>
      </c>
      <c r="R25" s="72" t="str">
        <f t="shared" si="5"/>
        <v/>
      </c>
    </row>
    <row r="26" spans="1:18" x14ac:dyDescent="0.25">
      <c r="A26" s="10">
        <v>21</v>
      </c>
      <c r="B26" s="10" t="s">
        <v>21</v>
      </c>
      <c r="C26" s="9" t="s">
        <v>42</v>
      </c>
      <c r="D26" s="41">
        <f>'K-Means'!D26</f>
        <v>202303</v>
      </c>
      <c r="E26" s="41">
        <f>'K-Means'!E26</f>
        <v>9308</v>
      </c>
      <c r="F26" s="41">
        <f>'K-Means'!F26</f>
        <v>10274</v>
      </c>
      <c r="G26" s="126">
        <f t="shared" si="0"/>
        <v>59473.404204500308</v>
      </c>
      <c r="H26" s="126"/>
      <c r="I26" s="126"/>
      <c r="J26" s="126">
        <f t="shared" si="1"/>
        <v>72348.687938011702</v>
      </c>
      <c r="K26" s="126"/>
      <c r="L26" s="126"/>
      <c r="M26" s="122">
        <f t="shared" si="2"/>
        <v>246000.76017254245</v>
      </c>
      <c r="N26" s="122"/>
      <c r="O26" s="122"/>
      <c r="P26" s="72" t="str">
        <f t="shared" si="3"/>
        <v>ok</v>
      </c>
      <c r="Q26" s="72" t="str">
        <f t="shared" si="4"/>
        <v/>
      </c>
      <c r="R26" s="72" t="str">
        <f t="shared" si="5"/>
        <v/>
      </c>
    </row>
    <row r="27" spans="1:18" x14ac:dyDescent="0.25">
      <c r="A27" s="10">
        <v>22</v>
      </c>
      <c r="B27" s="10" t="s">
        <v>21</v>
      </c>
      <c r="C27" s="9" t="s">
        <v>43</v>
      </c>
      <c r="D27" s="41">
        <f>'K-Means'!D27</f>
        <v>171252</v>
      </c>
      <c r="E27" s="41">
        <f>'K-Means'!E27</f>
        <v>2616</v>
      </c>
      <c r="F27" s="41">
        <f>'K-Means'!F27</f>
        <v>6062</v>
      </c>
      <c r="G27" s="126">
        <f t="shared" si="0"/>
        <v>28012.636263334356</v>
      </c>
      <c r="H27" s="126"/>
      <c r="I27" s="126"/>
      <c r="J27" s="126">
        <f t="shared" si="1"/>
        <v>103560.74331869303</v>
      </c>
      <c r="K27" s="126"/>
      <c r="L27" s="126"/>
      <c r="M27" s="122">
        <f t="shared" si="2"/>
        <v>277211.77843071305</v>
      </c>
      <c r="N27" s="122"/>
      <c r="O27" s="122"/>
      <c r="P27" s="72" t="str">
        <f t="shared" si="3"/>
        <v>ok</v>
      </c>
      <c r="Q27" s="72" t="str">
        <f t="shared" si="4"/>
        <v/>
      </c>
      <c r="R27" s="72" t="str">
        <f t="shared" si="5"/>
        <v/>
      </c>
    </row>
    <row r="28" spans="1:18" x14ac:dyDescent="0.25">
      <c r="A28" s="10">
        <v>23</v>
      </c>
      <c r="B28" s="10" t="s">
        <v>21</v>
      </c>
      <c r="C28" s="9" t="s">
        <v>44</v>
      </c>
      <c r="D28" s="41">
        <f>'K-Means'!D28</f>
        <v>236575</v>
      </c>
      <c r="E28" s="41">
        <f>'K-Means'!E28</f>
        <v>3572</v>
      </c>
      <c r="F28" s="41">
        <f>'K-Means'!F28</f>
        <v>9493</v>
      </c>
      <c r="G28" s="126">
        <f t="shared" si="0"/>
        <v>93385.6680916396</v>
      </c>
      <c r="H28" s="126"/>
      <c r="I28" s="126"/>
      <c r="J28" s="126">
        <f t="shared" si="1"/>
        <v>38308.889890141152</v>
      </c>
      <c r="K28" s="126"/>
      <c r="L28" s="126"/>
      <c r="M28" s="122">
        <f t="shared" si="2"/>
        <v>211834.10058396819</v>
      </c>
      <c r="N28" s="122"/>
      <c r="O28" s="122"/>
      <c r="P28" s="72" t="str">
        <f t="shared" si="3"/>
        <v/>
      </c>
      <c r="Q28" s="72" t="str">
        <f t="shared" si="4"/>
        <v>ok</v>
      </c>
      <c r="R28" s="72" t="str">
        <f t="shared" si="5"/>
        <v/>
      </c>
    </row>
    <row r="29" spans="1:18" x14ac:dyDescent="0.25">
      <c r="A29" s="10">
        <v>24</v>
      </c>
      <c r="B29" s="10" t="s">
        <v>21</v>
      </c>
      <c r="C29" s="9" t="s">
        <v>45</v>
      </c>
      <c r="D29" s="41">
        <f>'K-Means'!D29</f>
        <v>263299</v>
      </c>
      <c r="E29" s="41">
        <f>'K-Means'!E29</f>
        <v>4143</v>
      </c>
      <c r="F29" s="41">
        <f>'K-Means'!F29</f>
        <v>10099</v>
      </c>
      <c r="G29" s="126">
        <f t="shared" si="0"/>
        <v>120114.35374330528</v>
      </c>
      <c r="H29" s="126"/>
      <c r="I29" s="126"/>
      <c r="J29" s="126">
        <f t="shared" si="1"/>
        <v>11997.304931315139</v>
      </c>
      <c r="K29" s="126"/>
      <c r="L29" s="126"/>
      <c r="M29" s="122">
        <f t="shared" si="2"/>
        <v>185099.33686866291</v>
      </c>
      <c r="N29" s="122"/>
      <c r="O29" s="122"/>
      <c r="P29" s="72" t="str">
        <f t="shared" si="3"/>
        <v/>
      </c>
      <c r="Q29" s="72" t="str">
        <f t="shared" si="4"/>
        <v>ok</v>
      </c>
      <c r="R29" s="72" t="str">
        <f t="shared" si="5"/>
        <v/>
      </c>
    </row>
    <row r="30" spans="1:18" x14ac:dyDescent="0.25">
      <c r="A30" s="10">
        <v>25</v>
      </c>
      <c r="B30" s="10" t="s">
        <v>21</v>
      </c>
      <c r="C30" s="9" t="s">
        <v>46</v>
      </c>
      <c r="D30" s="41">
        <f>'K-Means'!D30</f>
        <v>216918</v>
      </c>
      <c r="E30" s="41">
        <f>'K-Means'!E30</f>
        <v>3790</v>
      </c>
      <c r="F30" s="41">
        <f>'K-Means'!F30</f>
        <v>8990</v>
      </c>
      <c r="G30" s="126">
        <f t="shared" si="0"/>
        <v>73724.535749110524</v>
      </c>
      <c r="H30" s="126"/>
      <c r="I30" s="126"/>
      <c r="J30" s="126">
        <f t="shared" si="1"/>
        <v>57862.403469321405</v>
      </c>
      <c r="K30" s="126"/>
      <c r="L30" s="126"/>
      <c r="M30" s="123">
        <f t="shared" si="2"/>
        <v>231482.4689090272</v>
      </c>
      <c r="N30" s="124"/>
      <c r="O30" s="125"/>
      <c r="P30" s="72" t="str">
        <f t="shared" si="3"/>
        <v/>
      </c>
      <c r="Q30" s="72" t="str">
        <f t="shared" si="4"/>
        <v>ok</v>
      </c>
      <c r="R30" s="72" t="str">
        <f t="shared" si="5"/>
        <v/>
      </c>
    </row>
    <row r="31" spans="1:18" x14ac:dyDescent="0.25">
      <c r="A31" s="10">
        <v>26</v>
      </c>
      <c r="B31" s="10" t="s">
        <v>21</v>
      </c>
      <c r="C31" s="9" t="s">
        <v>47</v>
      </c>
      <c r="D31" s="41">
        <f>'K-Means'!D31</f>
        <v>452123</v>
      </c>
      <c r="E31" s="41">
        <f>'K-Means'!E31</f>
        <v>9253</v>
      </c>
      <c r="F31" s="41">
        <f>'K-Means'!F31</f>
        <v>11527</v>
      </c>
      <c r="G31" s="126">
        <f t="shared" si="0"/>
        <v>308963.85762686201</v>
      </c>
      <c r="H31" s="126"/>
      <c r="I31" s="126"/>
      <c r="J31" s="126">
        <f t="shared" si="1"/>
        <v>177514.35670489245</v>
      </c>
      <c r="K31" s="126"/>
      <c r="L31" s="126"/>
      <c r="M31" s="122">
        <f t="shared" si="2"/>
        <v>4007.7808346702295</v>
      </c>
      <c r="N31" s="122"/>
      <c r="O31" s="122"/>
      <c r="P31" s="72" t="str">
        <f t="shared" si="3"/>
        <v/>
      </c>
      <c r="Q31" s="72" t="str">
        <f t="shared" si="4"/>
        <v/>
      </c>
      <c r="R31" s="72" t="str">
        <f t="shared" si="5"/>
        <v>ok</v>
      </c>
    </row>
    <row r="32" spans="1:18" x14ac:dyDescent="0.25">
      <c r="A32" s="10">
        <v>27</v>
      </c>
      <c r="B32" s="10" t="s">
        <v>21</v>
      </c>
      <c r="C32" s="9" t="s">
        <v>48</v>
      </c>
      <c r="D32" s="41">
        <f>'K-Means'!D32</f>
        <v>186715</v>
      </c>
      <c r="E32" s="41">
        <f>'K-Means'!E32</f>
        <v>2745</v>
      </c>
      <c r="F32" s="41">
        <f>'K-Means'!F32</f>
        <v>7169</v>
      </c>
      <c r="G32" s="126">
        <f t="shared" si="0"/>
        <v>43484.887721734718</v>
      </c>
      <c r="H32" s="126"/>
      <c r="I32" s="126"/>
      <c r="J32" s="126">
        <f t="shared" si="1"/>
        <v>88090.764568407147</v>
      </c>
      <c r="K32" s="126"/>
      <c r="L32" s="126"/>
      <c r="M32" s="122">
        <f t="shared" si="2"/>
        <v>261730.38600383935</v>
      </c>
      <c r="N32" s="122"/>
      <c r="O32" s="122"/>
      <c r="P32" s="72" t="str">
        <f t="shared" si="3"/>
        <v>ok</v>
      </c>
      <c r="Q32" s="72" t="str">
        <f t="shared" si="4"/>
        <v/>
      </c>
      <c r="R32" s="72" t="str">
        <f t="shared" si="5"/>
        <v/>
      </c>
    </row>
    <row r="33" spans="1:19" x14ac:dyDescent="0.25">
      <c r="A33" s="10">
        <v>28</v>
      </c>
      <c r="B33" s="10" t="s">
        <v>21</v>
      </c>
      <c r="C33" s="9" t="s">
        <v>49</v>
      </c>
      <c r="D33" s="41">
        <f>'K-Means'!D33</f>
        <v>282709</v>
      </c>
      <c r="E33" s="41">
        <f>'K-Means'!E33</f>
        <v>10065</v>
      </c>
      <c r="F33" s="41">
        <f>'K-Means'!F33</f>
        <v>10380</v>
      </c>
      <c r="G33" s="126">
        <f t="shared" si="0"/>
        <v>139666.67923639438</v>
      </c>
      <c r="H33" s="126"/>
      <c r="I33" s="126"/>
      <c r="J33" s="126">
        <f t="shared" si="1"/>
        <v>8444.6939294640415</v>
      </c>
      <c r="K33" s="126"/>
      <c r="L33" s="126"/>
      <c r="M33" s="122">
        <f t="shared" si="2"/>
        <v>165597.64171318608</v>
      </c>
      <c r="N33" s="122"/>
      <c r="O33" s="122"/>
      <c r="P33" s="72" t="str">
        <f t="shared" si="3"/>
        <v/>
      </c>
      <c r="Q33" s="72" t="str">
        <f t="shared" si="4"/>
        <v>ok</v>
      </c>
      <c r="R33" s="72" t="str">
        <f t="shared" si="5"/>
        <v/>
      </c>
    </row>
    <row r="34" spans="1:19" x14ac:dyDescent="0.25">
      <c r="A34" s="10">
        <v>29</v>
      </c>
      <c r="B34" s="10" t="s">
        <v>21</v>
      </c>
      <c r="C34" s="9" t="s">
        <v>50</v>
      </c>
      <c r="D34" s="41">
        <f>'K-Means'!D34</f>
        <v>281221</v>
      </c>
      <c r="E34" s="41">
        <f>'K-Means'!E34</f>
        <v>2764</v>
      </c>
      <c r="F34" s="41">
        <f>'K-Means'!F34</f>
        <v>7744</v>
      </c>
      <c r="G34" s="126">
        <f t="shared" si="0"/>
        <v>137975.98612320868</v>
      </c>
      <c r="H34" s="126"/>
      <c r="I34" s="126"/>
      <c r="J34" s="126">
        <f t="shared" si="1"/>
        <v>8503.8796244767</v>
      </c>
      <c r="K34" s="126"/>
      <c r="L34" s="126"/>
      <c r="M34" s="122">
        <f t="shared" si="2"/>
        <v>167292.37607395247</v>
      </c>
      <c r="N34" s="122"/>
      <c r="O34" s="122"/>
      <c r="P34" s="72" t="str">
        <f t="shared" si="3"/>
        <v/>
      </c>
      <c r="Q34" s="72" t="str">
        <f t="shared" si="4"/>
        <v>ok</v>
      </c>
      <c r="R34" s="72" t="str">
        <f t="shared" si="5"/>
        <v/>
      </c>
    </row>
    <row r="35" spans="1:19" x14ac:dyDescent="0.25">
      <c r="A35" s="10">
        <v>30</v>
      </c>
      <c r="B35" s="10" t="s">
        <v>21</v>
      </c>
      <c r="C35" s="9" t="s">
        <v>51</v>
      </c>
      <c r="D35" s="41">
        <f>'K-Means'!D35</f>
        <v>84203</v>
      </c>
      <c r="E35" s="41">
        <f>'K-Means'!E35</f>
        <v>1710</v>
      </c>
      <c r="F35" s="41">
        <f>'K-Means'!F35</f>
        <v>2921</v>
      </c>
      <c r="G35" s="126">
        <f t="shared" si="0"/>
        <v>59163.505012988157</v>
      </c>
      <c r="H35" s="126"/>
      <c r="I35" s="126"/>
      <c r="J35" s="126">
        <f t="shared" si="1"/>
        <v>190629.87165539351</v>
      </c>
      <c r="K35" s="126"/>
      <c r="L35" s="126"/>
      <c r="M35" s="122">
        <f t="shared" si="2"/>
        <v>364308.33194317523</v>
      </c>
      <c r="N35" s="122"/>
      <c r="O35" s="122"/>
      <c r="P35" s="72" t="str">
        <f t="shared" si="3"/>
        <v>ok</v>
      </c>
      <c r="Q35" s="72" t="str">
        <f t="shared" si="4"/>
        <v/>
      </c>
      <c r="R35" s="72" t="str">
        <f t="shared" si="5"/>
        <v/>
      </c>
    </row>
    <row r="36" spans="1:19" x14ac:dyDescent="0.25">
      <c r="A36" s="10">
        <v>31</v>
      </c>
      <c r="B36" s="10" t="s">
        <v>21</v>
      </c>
      <c r="C36" s="9" t="s">
        <v>52</v>
      </c>
      <c r="D36" s="41">
        <f>'K-Means'!D36</f>
        <v>119975</v>
      </c>
      <c r="E36" s="41">
        <f>'K-Means'!E36</f>
        <v>1592</v>
      </c>
      <c r="F36" s="41">
        <f>'K-Means'!F36</f>
        <v>3116</v>
      </c>
      <c r="G36" s="122">
        <f t="shared" si="0"/>
        <v>23538.434361101314</v>
      </c>
      <c r="H36" s="122"/>
      <c r="I36" s="122"/>
      <c r="J36" s="126">
        <f t="shared" si="1"/>
        <v>154901.91287403787</v>
      </c>
      <c r="K36" s="126"/>
      <c r="L36" s="126"/>
      <c r="M36" s="122">
        <f t="shared" si="2"/>
        <v>328557.44947568723</v>
      </c>
      <c r="N36" s="122"/>
      <c r="O36" s="122"/>
      <c r="P36" s="72" t="str">
        <f t="shared" si="3"/>
        <v>ok</v>
      </c>
      <c r="Q36" s="72" t="str">
        <f t="shared" si="4"/>
        <v/>
      </c>
      <c r="R36" s="72" t="str">
        <f t="shared" si="5"/>
        <v/>
      </c>
    </row>
    <row r="37" spans="1:19" x14ac:dyDescent="0.25">
      <c r="A37" s="10">
        <v>32</v>
      </c>
      <c r="B37" s="10" t="s">
        <v>21</v>
      </c>
      <c r="C37" s="9" t="s">
        <v>53</v>
      </c>
      <c r="D37" s="41">
        <f>'K-Means'!D37</f>
        <v>76746</v>
      </c>
      <c r="E37" s="41">
        <f>'K-Means'!E37</f>
        <v>2824</v>
      </c>
      <c r="F37" s="41">
        <f>'K-Means'!F37</f>
        <v>3199</v>
      </c>
      <c r="G37" s="122">
        <f t="shared" si="0"/>
        <v>66573.156126714282</v>
      </c>
      <c r="H37" s="122"/>
      <c r="I37" s="122"/>
      <c r="J37" s="126">
        <f t="shared" si="1"/>
        <v>198038.70977328546</v>
      </c>
      <c r="K37" s="126"/>
      <c r="L37" s="126"/>
      <c r="M37" s="122">
        <f t="shared" si="2"/>
        <v>371730.989766079</v>
      </c>
      <c r="N37" s="122"/>
      <c r="O37" s="122"/>
      <c r="P37" s="72" t="str">
        <f t="shared" si="3"/>
        <v>ok</v>
      </c>
      <c r="Q37" s="72" t="str">
        <f t="shared" si="4"/>
        <v/>
      </c>
      <c r="R37" s="72" t="str">
        <f t="shared" si="5"/>
        <v/>
      </c>
    </row>
    <row r="38" spans="1:19" x14ac:dyDescent="0.25">
      <c r="A38" s="10">
        <v>33</v>
      </c>
      <c r="B38" s="10" t="s">
        <v>21</v>
      </c>
      <c r="C38" s="9" t="s">
        <v>54</v>
      </c>
      <c r="D38" s="41">
        <f>'K-Means'!D38</f>
        <v>381884</v>
      </c>
      <c r="E38" s="41">
        <f>'K-Means'!E38</f>
        <v>15460</v>
      </c>
      <c r="F38" s="41">
        <f>'K-Means'!F38</f>
        <v>14614</v>
      </c>
      <c r="G38" s="122">
        <f t="shared" si="0"/>
        <v>239073.40171884841</v>
      </c>
      <c r="H38" s="122"/>
      <c r="I38" s="122"/>
      <c r="J38" s="126">
        <f t="shared" si="1"/>
        <v>107656.81878658006</v>
      </c>
      <c r="K38" s="126"/>
      <c r="L38" s="126"/>
      <c r="M38" s="122">
        <f t="shared" si="2"/>
        <v>66673.883273128391</v>
      </c>
      <c r="N38" s="122"/>
      <c r="O38" s="122"/>
      <c r="P38" s="72" t="str">
        <f t="shared" si="3"/>
        <v/>
      </c>
      <c r="Q38" s="72" t="str">
        <f t="shared" si="4"/>
        <v/>
      </c>
      <c r="R38" s="72" t="str">
        <f t="shared" si="5"/>
        <v>ok</v>
      </c>
    </row>
    <row r="39" spans="1:19" x14ac:dyDescent="0.25">
      <c r="A39" s="10">
        <v>34</v>
      </c>
      <c r="B39" s="10" t="s">
        <v>21</v>
      </c>
      <c r="C39" s="9" t="s">
        <v>55</v>
      </c>
      <c r="D39" s="41">
        <f>'K-Means'!D39</f>
        <v>189844</v>
      </c>
      <c r="E39" s="41">
        <f>'K-Means'!E39</f>
        <v>5098</v>
      </c>
      <c r="F39" s="41">
        <f>'K-Means'!F39</f>
        <v>10387</v>
      </c>
      <c r="G39" s="122">
        <f t="shared" si="0"/>
        <v>46826.241891399688</v>
      </c>
      <c r="H39" s="122"/>
      <c r="I39" s="122"/>
      <c r="J39" s="126">
        <f t="shared" si="1"/>
        <v>84843.687590981164</v>
      </c>
      <c r="K39" s="126"/>
      <c r="L39" s="126"/>
      <c r="M39" s="122">
        <f t="shared" si="2"/>
        <v>258502.32018488488</v>
      </c>
      <c r="N39" s="122"/>
      <c r="O39" s="122"/>
      <c r="P39" s="72" t="str">
        <f t="shared" si="3"/>
        <v>ok</v>
      </c>
      <c r="Q39" s="72" t="str">
        <f t="shared" si="4"/>
        <v/>
      </c>
      <c r="R39" s="72" t="str">
        <f t="shared" si="5"/>
        <v/>
      </c>
    </row>
    <row r="40" spans="1:19" x14ac:dyDescent="0.25">
      <c r="A40" s="10">
        <v>35</v>
      </c>
      <c r="B40" s="10" t="s">
        <v>21</v>
      </c>
      <c r="C40" s="9" t="s">
        <v>56</v>
      </c>
      <c r="D40" s="41">
        <f>'K-Means'!D40</f>
        <v>115055</v>
      </c>
      <c r="E40" s="41">
        <f>'K-Means'!E40</f>
        <v>3758</v>
      </c>
      <c r="F40" s="41">
        <f>'K-Means'!F40</f>
        <v>3445</v>
      </c>
      <c r="G40" s="122">
        <f t="shared" si="0"/>
        <v>28306.619462978531</v>
      </c>
      <c r="H40" s="122"/>
      <c r="I40" s="122"/>
      <c r="J40" s="126">
        <f t="shared" si="1"/>
        <v>159730.64553667317</v>
      </c>
      <c r="K40" s="126"/>
      <c r="L40" s="126"/>
      <c r="M40" s="122">
        <f t="shared" si="2"/>
        <v>333417.832989207</v>
      </c>
      <c r="N40" s="122"/>
      <c r="O40" s="122"/>
      <c r="P40" s="72" t="str">
        <f t="shared" si="3"/>
        <v>ok</v>
      </c>
      <c r="Q40" s="72" t="str">
        <f t="shared" si="4"/>
        <v/>
      </c>
      <c r="R40" s="72" t="str">
        <f t="shared" si="5"/>
        <v/>
      </c>
      <c r="S40" s="73" t="s">
        <v>106</v>
      </c>
    </row>
    <row r="41" spans="1:19" x14ac:dyDescent="0.25">
      <c r="A41" s="4"/>
      <c r="B41" s="4"/>
      <c r="C41" s="70" t="s">
        <v>15</v>
      </c>
      <c r="D41" s="71">
        <f>SUM(D6:D40)</f>
        <v>9950402</v>
      </c>
      <c r="E41" s="71">
        <f t="shared" ref="E41:F41" si="6">SUM(E6:E40)</f>
        <v>260153</v>
      </c>
      <c r="F41" s="71">
        <f t="shared" si="6"/>
        <v>319760</v>
      </c>
      <c r="G41" s="127"/>
      <c r="H41" s="128"/>
      <c r="I41" s="128"/>
      <c r="J41" s="69"/>
      <c r="K41" s="69"/>
      <c r="L41" s="69"/>
      <c r="M41" s="69"/>
      <c r="N41" s="69"/>
      <c r="O41" s="69"/>
      <c r="P41" s="63">
        <f>COUNTIF(P6:P40,"ok")</f>
        <v>9</v>
      </c>
      <c r="Q41" s="63">
        <f t="shared" ref="Q41:R41" si="7">COUNTIF(Q6:Q40,"ok")</f>
        <v>18</v>
      </c>
      <c r="R41" s="63">
        <f t="shared" si="7"/>
        <v>8</v>
      </c>
      <c r="S41" s="73">
        <f>SUM(P41:R41)</f>
        <v>35</v>
      </c>
    </row>
    <row r="42" spans="1:19" x14ac:dyDescent="0.25">
      <c r="C42" s="61" t="s">
        <v>100</v>
      </c>
      <c r="D42" s="62">
        <f>AVERAGE(D6:D40)</f>
        <v>284297.2</v>
      </c>
      <c r="E42" s="62">
        <f t="shared" ref="E42:F42" si="8">AVERAGE(E6:E40)</f>
        <v>7432.9428571428571</v>
      </c>
      <c r="F42" s="62">
        <f t="shared" si="8"/>
        <v>9136</v>
      </c>
      <c r="G42" s="69"/>
      <c r="H42" s="69"/>
      <c r="I42" s="69"/>
      <c r="J42" s="69"/>
      <c r="K42" s="69"/>
      <c r="L42" s="69"/>
      <c r="M42" s="69"/>
      <c r="N42" s="69"/>
      <c r="O42" s="69"/>
    </row>
    <row r="43" spans="1:19" x14ac:dyDescent="0.25">
      <c r="C43" s="61" t="s">
        <v>101</v>
      </c>
      <c r="D43" s="62">
        <f>MIN(D6:D40)</f>
        <v>76746</v>
      </c>
      <c r="E43" s="62">
        <f t="shared" ref="E43:F43" si="9">MIN(E6:E40)</f>
        <v>1592</v>
      </c>
      <c r="F43" s="62">
        <f t="shared" si="9"/>
        <v>2921</v>
      </c>
      <c r="G43" s="69"/>
      <c r="H43" s="69"/>
      <c r="I43" s="69"/>
      <c r="J43" s="69"/>
      <c r="K43" s="69"/>
      <c r="L43" s="69"/>
      <c r="M43" s="69"/>
      <c r="N43" s="69"/>
      <c r="O43" s="69"/>
    </row>
    <row r="44" spans="1:19" x14ac:dyDescent="0.25">
      <c r="C44" s="61" t="s">
        <v>102</v>
      </c>
      <c r="D44" s="62">
        <f>MAX(D6:D40)</f>
        <v>576878</v>
      </c>
      <c r="E44" s="62">
        <f t="shared" ref="E44:F44" si="10">MAX(E6:E40)</f>
        <v>16795</v>
      </c>
      <c r="F44" s="62">
        <f t="shared" si="10"/>
        <v>15361</v>
      </c>
      <c r="G44" s="69"/>
      <c r="H44" s="69"/>
      <c r="I44" s="69"/>
      <c r="J44" s="69"/>
      <c r="K44" s="69"/>
      <c r="L44" s="69"/>
      <c r="M44" s="69"/>
      <c r="N44" s="69"/>
      <c r="O44" s="69"/>
    </row>
  </sheetData>
  <mergeCells count="115">
    <mergeCell ref="G41:I41"/>
    <mergeCell ref="G39:I39"/>
    <mergeCell ref="J39:L39"/>
    <mergeCell ref="M39:O39"/>
    <mergeCell ref="G40:I40"/>
    <mergeCell ref="J40:L40"/>
    <mergeCell ref="M40:O40"/>
    <mergeCell ref="G37:I37"/>
    <mergeCell ref="J37:L37"/>
    <mergeCell ref="M37:O37"/>
    <mergeCell ref="G38:I38"/>
    <mergeCell ref="J38:L38"/>
    <mergeCell ref="M38:O38"/>
    <mergeCell ref="G35:I35"/>
    <mergeCell ref="J35:L35"/>
    <mergeCell ref="M35:O35"/>
    <mergeCell ref="G36:I36"/>
    <mergeCell ref="J36:L36"/>
    <mergeCell ref="M36:O36"/>
    <mergeCell ref="G33:I33"/>
    <mergeCell ref="J33:L33"/>
    <mergeCell ref="M33:O33"/>
    <mergeCell ref="G34:I34"/>
    <mergeCell ref="J34:L34"/>
    <mergeCell ref="M34:O34"/>
    <mergeCell ref="G31:I31"/>
    <mergeCell ref="J31:L31"/>
    <mergeCell ref="M31:O31"/>
    <mergeCell ref="G32:I32"/>
    <mergeCell ref="J32:L32"/>
    <mergeCell ref="M32:O32"/>
    <mergeCell ref="G29:I29"/>
    <mergeCell ref="J29:L29"/>
    <mergeCell ref="M29:O29"/>
    <mergeCell ref="G30:I30"/>
    <mergeCell ref="J30:L30"/>
    <mergeCell ref="M30:O30"/>
    <mergeCell ref="G27:I27"/>
    <mergeCell ref="J27:L27"/>
    <mergeCell ref="M27:O27"/>
    <mergeCell ref="G28:I28"/>
    <mergeCell ref="J28:L28"/>
    <mergeCell ref="M28:O28"/>
    <mergeCell ref="G25:I25"/>
    <mergeCell ref="J25:L25"/>
    <mergeCell ref="M25:O25"/>
    <mergeCell ref="G26:I26"/>
    <mergeCell ref="J26:L26"/>
    <mergeCell ref="M26:O26"/>
    <mergeCell ref="G23:I23"/>
    <mergeCell ref="J23:L23"/>
    <mergeCell ref="M23:O23"/>
    <mergeCell ref="G24:I24"/>
    <mergeCell ref="J24:L24"/>
    <mergeCell ref="M24:O24"/>
    <mergeCell ref="G21:I21"/>
    <mergeCell ref="J21:L21"/>
    <mergeCell ref="M21:O21"/>
    <mergeCell ref="G22:I22"/>
    <mergeCell ref="J22:L22"/>
    <mergeCell ref="M22:O22"/>
    <mergeCell ref="G19:I19"/>
    <mergeCell ref="J19:L19"/>
    <mergeCell ref="M19:O19"/>
    <mergeCell ref="G20:I20"/>
    <mergeCell ref="J20:L20"/>
    <mergeCell ref="M20:O20"/>
    <mergeCell ref="G17:I17"/>
    <mergeCell ref="J17:L17"/>
    <mergeCell ref="M17:O17"/>
    <mergeCell ref="G18:I18"/>
    <mergeCell ref="J18:L18"/>
    <mergeCell ref="M18:O18"/>
    <mergeCell ref="G15:I15"/>
    <mergeCell ref="J15:L15"/>
    <mergeCell ref="M15:O15"/>
    <mergeCell ref="G16:I16"/>
    <mergeCell ref="J16:L16"/>
    <mergeCell ref="M16:O16"/>
    <mergeCell ref="G13:I13"/>
    <mergeCell ref="J13:L13"/>
    <mergeCell ref="M13:O13"/>
    <mergeCell ref="G14:I14"/>
    <mergeCell ref="J14:L14"/>
    <mergeCell ref="M14:O14"/>
    <mergeCell ref="G11:I11"/>
    <mergeCell ref="J11:L11"/>
    <mergeCell ref="M11:O11"/>
    <mergeCell ref="G12:I12"/>
    <mergeCell ref="J12:L12"/>
    <mergeCell ref="M12:O12"/>
    <mergeCell ref="G9:I9"/>
    <mergeCell ref="J9:L9"/>
    <mergeCell ref="M9:O9"/>
    <mergeCell ref="G10:I10"/>
    <mergeCell ref="J10:L10"/>
    <mergeCell ref="M10:O10"/>
    <mergeCell ref="G7:I7"/>
    <mergeCell ref="J7:L7"/>
    <mergeCell ref="M7:O7"/>
    <mergeCell ref="G8:I8"/>
    <mergeCell ref="J8:L8"/>
    <mergeCell ref="M8:O8"/>
    <mergeCell ref="S4:U4"/>
    <mergeCell ref="V4:X4"/>
    <mergeCell ref="Y4:AA4"/>
    <mergeCell ref="G6:I6"/>
    <mergeCell ref="J6:L6"/>
    <mergeCell ref="M6:O6"/>
    <mergeCell ref="G4:I4"/>
    <mergeCell ref="J4:L4"/>
    <mergeCell ref="M4:O4"/>
    <mergeCell ref="P4:P5"/>
    <mergeCell ref="Q4:Q5"/>
    <mergeCell ref="R4:R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44"/>
  <sheetViews>
    <sheetView topLeftCell="A13" zoomScale="70" zoomScaleNormal="70" workbookViewId="0">
      <selection activeCell="W5" sqref="W5"/>
    </sheetView>
  </sheetViews>
  <sheetFormatPr defaultRowHeight="15" x14ac:dyDescent="0.25"/>
  <cols>
    <col min="1" max="1" width="5.42578125" customWidth="1"/>
    <col min="2" max="2" width="12.140625" hidden="1" customWidth="1"/>
    <col min="3" max="3" width="17" bestFit="1" customWidth="1"/>
    <col min="4" max="4" width="17.5703125" hidden="1" customWidth="1"/>
    <col min="5" max="5" width="19.42578125" hidden="1" customWidth="1"/>
    <col min="6" max="6" width="12.42578125" hidden="1" customWidth="1"/>
    <col min="7" max="15" width="10.7109375" style="64" customWidth="1"/>
    <col min="16" max="18" width="11.5703125" style="63" bestFit="1" customWidth="1"/>
    <col min="19" max="27" width="10.7109375" style="63" customWidth="1"/>
  </cols>
  <sheetData>
    <row r="1" spans="1:28" ht="26.25" x14ac:dyDescent="0.4">
      <c r="A1" s="17" t="s">
        <v>67</v>
      </c>
      <c r="B1" s="17"/>
      <c r="C1" s="1"/>
    </row>
    <row r="2" spans="1:28" ht="26.25" x14ac:dyDescent="0.4">
      <c r="A2" s="17"/>
      <c r="B2" s="17"/>
      <c r="C2" s="1"/>
      <c r="G2" s="65" t="s">
        <v>103</v>
      </c>
      <c r="H2" s="65" t="s">
        <v>104</v>
      </c>
      <c r="I2" s="65" t="s">
        <v>105</v>
      </c>
      <c r="J2" s="66" t="s">
        <v>103</v>
      </c>
      <c r="K2" s="66" t="s">
        <v>104</v>
      </c>
      <c r="L2" s="66" t="s">
        <v>105</v>
      </c>
      <c r="M2" s="67" t="s">
        <v>103</v>
      </c>
      <c r="N2" s="67" t="s">
        <v>104</v>
      </c>
      <c r="O2" s="67" t="s">
        <v>105</v>
      </c>
    </row>
    <row r="3" spans="1:28" ht="38.25" customHeight="1" x14ac:dyDescent="0.25">
      <c r="A3" s="59"/>
      <c r="B3" s="59" t="s">
        <v>2</v>
      </c>
      <c r="C3" s="59" t="s">
        <v>3</v>
      </c>
      <c r="D3" s="60"/>
      <c r="E3" s="60"/>
      <c r="F3" s="60"/>
      <c r="G3" s="68"/>
      <c r="H3" s="68"/>
      <c r="I3" s="68"/>
      <c r="J3" s="68"/>
      <c r="K3" s="68"/>
      <c r="L3" s="68"/>
      <c r="M3" s="68"/>
      <c r="N3" s="68"/>
      <c r="O3" s="68"/>
      <c r="S3" s="63" t="s">
        <v>103</v>
      </c>
      <c r="T3" s="63" t="s">
        <v>104</v>
      </c>
      <c r="U3" s="63" t="s">
        <v>105</v>
      </c>
      <c r="V3" s="63" t="s">
        <v>103</v>
      </c>
      <c r="W3" s="63" t="s">
        <v>104</v>
      </c>
      <c r="X3" s="63" t="s">
        <v>105</v>
      </c>
      <c r="Y3" s="63" t="s">
        <v>103</v>
      </c>
      <c r="Z3" s="63" t="s">
        <v>104</v>
      </c>
      <c r="AA3" s="63" t="s">
        <v>105</v>
      </c>
      <c r="AB3" s="40"/>
    </row>
    <row r="4" spans="1:28" ht="15" customHeight="1" x14ac:dyDescent="0.25">
      <c r="A4" s="55"/>
      <c r="B4" s="55" t="s">
        <v>2</v>
      </c>
      <c r="C4" s="55" t="s">
        <v>3</v>
      </c>
      <c r="D4" s="56" t="s">
        <v>64</v>
      </c>
      <c r="E4" s="56" t="s">
        <v>65</v>
      </c>
      <c r="F4" s="56" t="s">
        <v>66</v>
      </c>
      <c r="G4" s="85" t="s">
        <v>97</v>
      </c>
      <c r="H4" s="85"/>
      <c r="I4" s="85"/>
      <c r="J4" s="85" t="s">
        <v>98</v>
      </c>
      <c r="K4" s="85"/>
      <c r="L4" s="85"/>
      <c r="M4" s="85" t="s">
        <v>99</v>
      </c>
      <c r="N4" s="85"/>
      <c r="O4" s="85"/>
      <c r="P4" s="121" t="s">
        <v>97</v>
      </c>
      <c r="Q4" s="121" t="s">
        <v>98</v>
      </c>
      <c r="R4" s="121" t="s">
        <v>99</v>
      </c>
      <c r="S4" s="120" t="s">
        <v>107</v>
      </c>
      <c r="T4" s="119"/>
      <c r="U4" s="119"/>
      <c r="V4" s="119" t="s">
        <v>108</v>
      </c>
      <c r="W4" s="119"/>
      <c r="X4" s="119"/>
      <c r="Y4" s="119" t="s">
        <v>109</v>
      </c>
      <c r="Z4" s="119"/>
      <c r="AA4" s="119"/>
      <c r="AB4" s="40" t="s">
        <v>70</v>
      </c>
    </row>
    <row r="5" spans="1:28" ht="15" customHeight="1" x14ac:dyDescent="0.25">
      <c r="A5" s="57"/>
      <c r="B5" s="57"/>
      <c r="C5" s="57"/>
      <c r="D5" s="58"/>
      <c r="E5" s="58"/>
      <c r="F5" s="58"/>
      <c r="G5" s="75">
        <f>'K-Means Processing Step 5'!S5</f>
        <v>150539.88888888888</v>
      </c>
      <c r="H5" s="75">
        <f>'K-Means Processing Step 5'!T5</f>
        <v>3700.8888888888887</v>
      </c>
      <c r="I5" s="75">
        <f>'K-Means Processing Step 5'!U5</f>
        <v>5856</v>
      </c>
      <c r="J5" s="75">
        <f>'K-Means Processing Step 5'!V5</f>
        <v>278288.88888888888</v>
      </c>
      <c r="K5" s="75">
        <f>'K-Means Processing Step 5'!W5</f>
        <v>8199.5</v>
      </c>
      <c r="L5" s="75">
        <f>'K-Means Processing Step 5'!X5</f>
        <v>9276.7222222222226</v>
      </c>
      <c r="M5" s="75">
        <f>'K-Means Processing Step 5'!Y5</f>
        <v>448292.875</v>
      </c>
      <c r="N5" s="75">
        <f>'K-Means Processing Step 5'!Z5</f>
        <v>9906.75</v>
      </c>
      <c r="O5" s="75">
        <f>'K-Means Processing Step 5'!AA5</f>
        <v>12509.375</v>
      </c>
      <c r="P5" s="121"/>
      <c r="Q5" s="121"/>
      <c r="R5" s="121"/>
      <c r="S5" s="74">
        <f>SUM(D8,D26,D27,D32,D35,D36,D37,D39,D40)/P41</f>
        <v>150539.88888888888</v>
      </c>
      <c r="T5" s="74">
        <f>SUM(E8,E26,E27,E32,E35,E36,E37,E39,E40)/P41</f>
        <v>3700.8888888888887</v>
      </c>
      <c r="U5" s="74">
        <f>SUM(F8,F26,F27,F32,F35,F36,F37,F39,F40)/P41</f>
        <v>5856</v>
      </c>
      <c r="V5" s="74">
        <f>SUM(D6,D9:D10,D13,D15:D16,D18:D23,D25,D28:D30,D33:D34)/Q41</f>
        <v>278288.88888888888</v>
      </c>
      <c r="W5" s="74">
        <f>SUM(E6,E9:E10,E13,E15:E16,E18:E23,E25,E28:E30,E33:E34)/Q41</f>
        <v>8199.5</v>
      </c>
      <c r="X5" s="74">
        <f>SUM(F6,F9:F10,F13,F15:F16,F18:F23,F25,F28:F30,F33:F34)/Q41</f>
        <v>9276.7222222222226</v>
      </c>
      <c r="Y5" s="74">
        <f>SUM(D7,D11:D12,D14,D17,D24,D31,D38)/R41</f>
        <v>448292.875</v>
      </c>
      <c r="Z5" s="74">
        <f>SUM(E7,E11:E12,E14,E17,E24,E31,E38)/R41</f>
        <v>9906.75</v>
      </c>
      <c r="AA5" s="74">
        <f>SUM(F7,F11:F12,F14,F17,F24,F31,F38)/R41</f>
        <v>12509.375</v>
      </c>
      <c r="AB5" t="s">
        <v>72</v>
      </c>
    </row>
    <row r="6" spans="1:28" x14ac:dyDescent="0.25">
      <c r="A6" s="10">
        <v>1</v>
      </c>
      <c r="B6" s="10" t="s">
        <v>21</v>
      </c>
      <c r="C6" s="9" t="s">
        <v>22</v>
      </c>
      <c r="D6" s="41">
        <f>'K-Means'!D6</f>
        <v>327472</v>
      </c>
      <c r="E6" s="41">
        <f>'K-Means'!E6</f>
        <v>9767</v>
      </c>
      <c r="F6" s="41">
        <f>'K-Means'!F6</f>
        <v>9494</v>
      </c>
      <c r="G6" s="122">
        <f>SQRT( ((D6-$G$5)^2) + ((E6-$H$5)^2) + ((F6-$I$5)^2) )</f>
        <v>177073.44433947999</v>
      </c>
      <c r="H6" s="122"/>
      <c r="I6" s="122"/>
      <c r="J6" s="122">
        <f>SQRT( ((D6-$J$5)^2) + ((E6-$K$5)^2) + ((F6-$L$5)^2) )</f>
        <v>49208.563121174535</v>
      </c>
      <c r="K6" s="122"/>
      <c r="L6" s="122"/>
      <c r="M6" s="122">
        <f>SQRT( ((D6-$M$5)^2) + ((E6-$N$5)^2) + ((F6-$O$5)^2) )</f>
        <v>120858.57790086209</v>
      </c>
      <c r="N6" s="122"/>
      <c r="O6" s="122"/>
      <c r="P6" s="72" t="str">
        <f>IF(G6&lt;J6,IF(G6&lt;M6,"ok",""),"")</f>
        <v/>
      </c>
      <c r="Q6" s="72" t="str">
        <f>IF(J6&lt;G6,IF(J6&lt;M6,"ok",""),"")</f>
        <v>ok</v>
      </c>
      <c r="R6" s="72" t="str">
        <f>IF(M6&lt;G6,IF(M6&lt;J6,"ok",""),"")</f>
        <v/>
      </c>
      <c r="AB6" t="s">
        <v>77</v>
      </c>
    </row>
    <row r="7" spans="1:28" x14ac:dyDescent="0.25">
      <c r="A7" s="10">
        <v>2</v>
      </c>
      <c r="B7" s="10" t="s">
        <v>21</v>
      </c>
      <c r="C7" s="9" t="s">
        <v>23</v>
      </c>
      <c r="D7" s="41">
        <f>'K-Means'!D7</f>
        <v>410805</v>
      </c>
      <c r="E7" s="41">
        <f>'K-Means'!E7</f>
        <v>16795</v>
      </c>
      <c r="F7" s="41">
        <f>'K-Means'!F7</f>
        <v>15361</v>
      </c>
      <c r="G7" s="122">
        <f t="shared" ref="G7:G40" si="0">SQRT( ((D7-$G$5)^2) + ((E7-$H$5)^2) + ((F7-$I$5)^2) )</f>
        <v>260767.5762675819</v>
      </c>
      <c r="H7" s="122"/>
      <c r="I7" s="122"/>
      <c r="J7" s="122">
        <f t="shared" ref="J7:J40" si="1">SQRT( ((D7-$J$5)^2) + ((E7-$K$5)^2) + ((F7-$L$5)^2) )</f>
        <v>132933.89620536784</v>
      </c>
      <c r="K7" s="122"/>
      <c r="L7" s="122"/>
      <c r="M7" s="122">
        <f t="shared" ref="M7:M40" si="2">SQRT( ((D7-$M$5)^2) + ((E7-$N$5)^2) + ((F7-$O$5)^2) )</f>
        <v>38221.990074023488</v>
      </c>
      <c r="N7" s="122"/>
      <c r="O7" s="122"/>
      <c r="P7" s="72" t="str">
        <f t="shared" ref="P7:P40" si="3">IF(G7&lt;J7,IF(G7&lt;M7,"ok",""),"")</f>
        <v/>
      </c>
      <c r="Q7" s="72" t="str">
        <f t="shared" ref="Q7:Q40" si="4">IF(J7&lt;G7,IF(J7&lt;M7,"ok",""),"")</f>
        <v/>
      </c>
      <c r="R7" s="72" t="str">
        <f t="shared" ref="R7:R40" si="5">IF(M7&lt;G7,IF(M7&lt;J7,"ok",""),"")</f>
        <v>ok</v>
      </c>
      <c r="AB7" t="s">
        <v>82</v>
      </c>
    </row>
    <row r="8" spans="1:28" x14ac:dyDescent="0.25">
      <c r="A8" s="10">
        <v>3</v>
      </c>
      <c r="B8" s="10" t="s">
        <v>21</v>
      </c>
      <c r="C8" s="9" t="s">
        <v>24</v>
      </c>
      <c r="D8" s="41">
        <f>'K-Means'!D8</f>
        <v>208766</v>
      </c>
      <c r="E8" s="41">
        <f>'K-Means'!E8</f>
        <v>3657</v>
      </c>
      <c r="F8" s="41">
        <f>'K-Means'!F8</f>
        <v>6131</v>
      </c>
      <c r="G8" s="122">
        <f t="shared" si="0"/>
        <v>58226.777056248153</v>
      </c>
      <c r="H8" s="122"/>
      <c r="I8" s="122"/>
      <c r="J8" s="122">
        <f t="shared" si="1"/>
        <v>69742.110335192541</v>
      </c>
      <c r="K8" s="122"/>
      <c r="L8" s="122"/>
      <c r="M8" s="122">
        <f t="shared" si="2"/>
        <v>239693.27668912357</v>
      </c>
      <c r="N8" s="122"/>
      <c r="O8" s="122"/>
      <c r="P8" s="72" t="str">
        <f t="shared" si="3"/>
        <v>ok</v>
      </c>
      <c r="Q8" s="72" t="str">
        <f t="shared" si="4"/>
        <v/>
      </c>
      <c r="R8" s="72" t="str">
        <f t="shared" si="5"/>
        <v/>
      </c>
      <c r="AB8" t="s">
        <v>73</v>
      </c>
    </row>
    <row r="9" spans="1:28" x14ac:dyDescent="0.25">
      <c r="A9" s="10">
        <v>4</v>
      </c>
      <c r="B9" s="10" t="s">
        <v>21</v>
      </c>
      <c r="C9" s="9" t="s">
        <v>25</v>
      </c>
      <c r="D9" s="41">
        <f>'K-Means'!D9</f>
        <v>242274</v>
      </c>
      <c r="E9" s="41">
        <f>'K-Means'!E9</f>
        <v>8419</v>
      </c>
      <c r="F9" s="41">
        <f>'K-Means'!F9</f>
        <v>7035</v>
      </c>
      <c r="G9" s="122">
        <f t="shared" si="0"/>
        <v>91862.92916515602</v>
      </c>
      <c r="H9" s="122"/>
      <c r="I9" s="122"/>
      <c r="J9" s="122">
        <f t="shared" si="1"/>
        <v>36085.256275252032</v>
      </c>
      <c r="K9" s="122"/>
      <c r="L9" s="122"/>
      <c r="M9" s="122">
        <f t="shared" si="2"/>
        <v>206096.96513527012</v>
      </c>
      <c r="N9" s="122"/>
      <c r="O9" s="122"/>
      <c r="P9" s="72" t="str">
        <f t="shared" si="3"/>
        <v/>
      </c>
      <c r="Q9" s="72" t="str">
        <f t="shared" si="4"/>
        <v>ok</v>
      </c>
      <c r="R9" s="72" t="str">
        <f t="shared" si="5"/>
        <v/>
      </c>
      <c r="AB9" t="s">
        <v>74</v>
      </c>
    </row>
    <row r="10" spans="1:28" x14ac:dyDescent="0.25">
      <c r="A10" s="10">
        <v>5</v>
      </c>
      <c r="B10" s="10" t="s">
        <v>21</v>
      </c>
      <c r="C10" s="9" t="s">
        <v>26</v>
      </c>
      <c r="D10" s="41">
        <f>'K-Means'!D10</f>
        <v>285778</v>
      </c>
      <c r="E10" s="41">
        <f>'K-Means'!E10</f>
        <v>6720</v>
      </c>
      <c r="F10" s="41">
        <f>'K-Means'!F10</f>
        <v>10868</v>
      </c>
      <c r="G10" s="122">
        <f t="shared" si="0"/>
        <v>135364.62563314859</v>
      </c>
      <c r="H10" s="122"/>
      <c r="I10" s="122"/>
      <c r="J10" s="122">
        <f t="shared" si="1"/>
        <v>7797.9401415128523</v>
      </c>
      <c r="K10" s="122"/>
      <c r="L10" s="122"/>
      <c r="M10" s="122">
        <f t="shared" si="2"/>
        <v>162554.40345840759</v>
      </c>
      <c r="N10" s="122"/>
      <c r="O10" s="122"/>
      <c r="P10" s="72" t="str">
        <f t="shared" si="3"/>
        <v/>
      </c>
      <c r="Q10" s="72" t="str">
        <f t="shared" si="4"/>
        <v>ok</v>
      </c>
      <c r="R10" s="72" t="str">
        <f t="shared" si="5"/>
        <v/>
      </c>
      <c r="AB10" t="s">
        <v>75</v>
      </c>
    </row>
    <row r="11" spans="1:28" x14ac:dyDescent="0.25">
      <c r="A11" s="10">
        <v>6</v>
      </c>
      <c r="B11" s="10" t="s">
        <v>21</v>
      </c>
      <c r="C11" s="9" t="s">
        <v>27</v>
      </c>
      <c r="D11" s="41">
        <f>'K-Means'!D11</f>
        <v>545924</v>
      </c>
      <c r="E11" s="41">
        <f>'K-Means'!E11</f>
        <v>3258</v>
      </c>
      <c r="F11" s="41">
        <f>'K-Means'!F11</f>
        <v>13151</v>
      </c>
      <c r="G11" s="122">
        <f t="shared" si="0"/>
        <v>395451.65127318836</v>
      </c>
      <c r="H11" s="122"/>
      <c r="I11" s="122"/>
      <c r="J11" s="122">
        <f t="shared" si="1"/>
        <v>267708.76181030419</v>
      </c>
      <c r="K11" s="122"/>
      <c r="L11" s="122"/>
      <c r="M11" s="122">
        <f t="shared" si="2"/>
        <v>97859.358918647893</v>
      </c>
      <c r="N11" s="122"/>
      <c r="O11" s="122"/>
      <c r="P11" s="72" t="str">
        <f t="shared" si="3"/>
        <v/>
      </c>
      <c r="Q11" s="72" t="str">
        <f t="shared" si="4"/>
        <v/>
      </c>
      <c r="R11" s="72" t="str">
        <f t="shared" si="5"/>
        <v>ok</v>
      </c>
      <c r="AB11" t="s">
        <v>76</v>
      </c>
    </row>
    <row r="12" spans="1:28" x14ac:dyDescent="0.25">
      <c r="A12" s="10">
        <v>7</v>
      </c>
      <c r="B12" s="10" t="s">
        <v>21</v>
      </c>
      <c r="C12" s="9" t="s">
        <v>28</v>
      </c>
      <c r="D12" s="41">
        <f>'K-Means'!D12</f>
        <v>576878</v>
      </c>
      <c r="E12" s="41">
        <f>'K-Means'!E12</f>
        <v>5088</v>
      </c>
      <c r="F12" s="41">
        <f>'K-Means'!F12</f>
        <v>14633</v>
      </c>
      <c r="G12" s="122">
        <f t="shared" si="0"/>
        <v>426430.70338804717</v>
      </c>
      <c r="H12" s="122"/>
      <c r="I12" s="122"/>
      <c r="J12" s="122">
        <f t="shared" si="1"/>
        <v>298653.35829018598</v>
      </c>
      <c r="K12" s="122"/>
      <c r="L12" s="122"/>
      <c r="M12" s="122">
        <f t="shared" si="2"/>
        <v>128692.90775318099</v>
      </c>
      <c r="N12" s="122"/>
      <c r="O12" s="122"/>
      <c r="P12" s="72" t="str">
        <f t="shared" si="3"/>
        <v/>
      </c>
      <c r="Q12" s="72" t="str">
        <f t="shared" si="4"/>
        <v/>
      </c>
      <c r="R12" s="72" t="str">
        <f t="shared" si="5"/>
        <v>ok</v>
      </c>
      <c r="AB12" t="s">
        <v>81</v>
      </c>
    </row>
    <row r="13" spans="1:28" x14ac:dyDescent="0.25">
      <c r="A13" s="10">
        <v>8</v>
      </c>
      <c r="B13" s="10" t="s">
        <v>21</v>
      </c>
      <c r="C13" s="9" t="s">
        <v>29</v>
      </c>
      <c r="D13" s="41">
        <f>'K-Means'!D13</f>
        <v>313821</v>
      </c>
      <c r="E13" s="41">
        <f>'K-Means'!E13</f>
        <v>9101</v>
      </c>
      <c r="F13" s="41">
        <f>'K-Means'!F13</f>
        <v>9185</v>
      </c>
      <c r="G13" s="122">
        <f t="shared" si="0"/>
        <v>163404.29825035619</v>
      </c>
      <c r="H13" s="122"/>
      <c r="I13" s="122"/>
      <c r="J13" s="122">
        <f t="shared" si="1"/>
        <v>35543.663784539654</v>
      </c>
      <c r="K13" s="122"/>
      <c r="L13" s="122"/>
      <c r="M13" s="122">
        <f t="shared" si="2"/>
        <v>134515.37409611867</v>
      </c>
      <c r="N13" s="122"/>
      <c r="O13" s="122"/>
      <c r="P13" s="72" t="str">
        <f t="shared" si="3"/>
        <v/>
      </c>
      <c r="Q13" s="72" t="str">
        <f t="shared" si="4"/>
        <v>ok</v>
      </c>
      <c r="R13" s="72" t="str">
        <f t="shared" si="5"/>
        <v/>
      </c>
      <c r="AB13" t="s">
        <v>85</v>
      </c>
    </row>
    <row r="14" spans="1:28" x14ac:dyDescent="0.25">
      <c r="A14" s="10">
        <v>9</v>
      </c>
      <c r="B14" s="10" t="s">
        <v>21</v>
      </c>
      <c r="C14" s="9" t="s">
        <v>30</v>
      </c>
      <c r="D14" s="41">
        <f>'K-Means'!D14</f>
        <v>394368</v>
      </c>
      <c r="E14" s="41">
        <f>'K-Means'!E14</f>
        <v>13941</v>
      </c>
      <c r="F14" s="41">
        <f>'K-Means'!F14</f>
        <v>10612</v>
      </c>
      <c r="G14" s="122">
        <f t="shared" si="0"/>
        <v>244089.38358638267</v>
      </c>
      <c r="H14" s="122"/>
      <c r="I14" s="122"/>
      <c r="J14" s="122">
        <f t="shared" si="1"/>
        <v>116228.68761772849</v>
      </c>
      <c r="K14" s="122"/>
      <c r="L14" s="122"/>
      <c r="M14" s="122">
        <f t="shared" si="2"/>
        <v>54108.847231471766</v>
      </c>
      <c r="N14" s="122"/>
      <c r="O14" s="122"/>
      <c r="P14" s="72" t="str">
        <f t="shared" si="3"/>
        <v/>
      </c>
      <c r="Q14" s="72" t="str">
        <f t="shared" si="4"/>
        <v/>
      </c>
      <c r="R14" s="72" t="str">
        <f t="shared" si="5"/>
        <v>ok</v>
      </c>
    </row>
    <row r="15" spans="1:28" x14ac:dyDescent="0.25">
      <c r="A15" s="10">
        <v>10</v>
      </c>
      <c r="B15" s="10" t="s">
        <v>21</v>
      </c>
      <c r="C15" s="9" t="s">
        <v>31</v>
      </c>
      <c r="D15" s="41">
        <f>'K-Means'!D15</f>
        <v>302260</v>
      </c>
      <c r="E15" s="41">
        <f>'K-Means'!E15</f>
        <v>3336</v>
      </c>
      <c r="F15" s="41">
        <f>'K-Means'!F15</f>
        <v>6182</v>
      </c>
      <c r="G15" s="122">
        <f t="shared" si="0"/>
        <v>151720.90012740216</v>
      </c>
      <c r="H15" s="122"/>
      <c r="I15" s="122"/>
      <c r="J15" s="122">
        <f t="shared" si="1"/>
        <v>24654.514916825097</v>
      </c>
      <c r="K15" s="122"/>
      <c r="L15" s="122"/>
      <c r="M15" s="122">
        <f t="shared" si="2"/>
        <v>146317.50069871597</v>
      </c>
      <c r="N15" s="122"/>
      <c r="O15" s="122"/>
      <c r="P15" s="72" t="str">
        <f t="shared" si="3"/>
        <v/>
      </c>
      <c r="Q15" s="72" t="str">
        <f t="shared" si="4"/>
        <v>ok</v>
      </c>
      <c r="R15" s="72" t="str">
        <f t="shared" si="5"/>
        <v/>
      </c>
    </row>
    <row r="16" spans="1:28" x14ac:dyDescent="0.25">
      <c r="A16" s="10">
        <v>11</v>
      </c>
      <c r="B16" s="10" t="s">
        <v>21</v>
      </c>
      <c r="C16" s="9" t="s">
        <v>32</v>
      </c>
      <c r="D16" s="41">
        <f>'K-Means'!D16</f>
        <v>218873</v>
      </c>
      <c r="E16" s="41">
        <f>'K-Means'!E16</f>
        <v>13853</v>
      </c>
      <c r="F16" s="41">
        <f>'K-Means'!F16</f>
        <v>10089</v>
      </c>
      <c r="G16" s="126">
        <f t="shared" si="0"/>
        <v>69212.699146441359</v>
      </c>
      <c r="H16" s="126"/>
      <c r="I16" s="126"/>
      <c r="J16" s="122">
        <f t="shared" si="1"/>
        <v>59689.778939907796</v>
      </c>
      <c r="K16" s="122"/>
      <c r="L16" s="122"/>
      <c r="M16" s="122">
        <f t="shared" si="2"/>
        <v>229466.57741209012</v>
      </c>
      <c r="N16" s="122"/>
      <c r="O16" s="122"/>
      <c r="P16" s="72" t="str">
        <f t="shared" si="3"/>
        <v/>
      </c>
      <c r="Q16" s="72" t="str">
        <f t="shared" si="4"/>
        <v>ok</v>
      </c>
      <c r="R16" s="72" t="str">
        <f t="shared" si="5"/>
        <v/>
      </c>
    </row>
    <row r="17" spans="1:18" x14ac:dyDescent="0.25">
      <c r="A17" s="10">
        <v>12</v>
      </c>
      <c r="B17" s="10" t="s">
        <v>21</v>
      </c>
      <c r="C17" s="9" t="s">
        <v>33</v>
      </c>
      <c r="D17" s="41">
        <f>'K-Means'!D17</f>
        <v>417049</v>
      </c>
      <c r="E17" s="41">
        <f>'K-Means'!E17</f>
        <v>10810</v>
      </c>
      <c r="F17" s="41">
        <f>'K-Means'!F17</f>
        <v>9156</v>
      </c>
      <c r="G17" s="126">
        <f t="shared" si="0"/>
        <v>266624.33453461202</v>
      </c>
      <c r="H17" s="126"/>
      <c r="I17" s="126"/>
      <c r="J17" s="122">
        <f t="shared" si="1"/>
        <v>138784.71716897667</v>
      </c>
      <c r="K17" s="122"/>
      <c r="L17" s="122"/>
      <c r="M17" s="122">
        <f t="shared" si="2"/>
        <v>31436.296051996171</v>
      </c>
      <c r="N17" s="122"/>
      <c r="O17" s="122"/>
      <c r="P17" s="72" t="str">
        <f t="shared" si="3"/>
        <v/>
      </c>
      <c r="Q17" s="72" t="str">
        <f t="shared" si="4"/>
        <v/>
      </c>
      <c r="R17" s="72" t="str">
        <f t="shared" si="5"/>
        <v>ok</v>
      </c>
    </row>
    <row r="18" spans="1:18" x14ac:dyDescent="0.25">
      <c r="A18" s="10">
        <v>13</v>
      </c>
      <c r="B18" s="10" t="s">
        <v>21</v>
      </c>
      <c r="C18" s="9" t="s">
        <v>34</v>
      </c>
      <c r="D18" s="41">
        <f>'K-Means'!D18</f>
        <v>268512</v>
      </c>
      <c r="E18" s="41">
        <f>'K-Means'!E18</f>
        <v>14877</v>
      </c>
      <c r="F18" s="41">
        <f>'K-Means'!F18</f>
        <v>9671</v>
      </c>
      <c r="G18" s="126">
        <f t="shared" si="0"/>
        <v>118561.70834034169</v>
      </c>
      <c r="H18" s="126"/>
      <c r="I18" s="126"/>
      <c r="J18" s="122">
        <f t="shared" si="1"/>
        <v>11846.181560390172</v>
      </c>
      <c r="K18" s="122"/>
      <c r="L18" s="122"/>
      <c r="M18" s="122">
        <f t="shared" si="2"/>
        <v>179871.96216606064</v>
      </c>
      <c r="N18" s="122"/>
      <c r="O18" s="122"/>
      <c r="P18" s="72" t="str">
        <f t="shared" si="3"/>
        <v/>
      </c>
      <c r="Q18" s="72" t="str">
        <f t="shared" si="4"/>
        <v>ok</v>
      </c>
      <c r="R18" s="72" t="str">
        <f t="shared" si="5"/>
        <v/>
      </c>
    </row>
    <row r="19" spans="1:18" x14ac:dyDescent="0.25">
      <c r="A19" s="10">
        <v>14</v>
      </c>
      <c r="B19" s="10" t="s">
        <v>21</v>
      </c>
      <c r="C19" s="9" t="s">
        <v>35</v>
      </c>
      <c r="D19" s="41">
        <f>'K-Means'!D19</f>
        <v>299788</v>
      </c>
      <c r="E19" s="41">
        <f>'K-Means'!E19</f>
        <v>12700</v>
      </c>
      <c r="F19" s="41">
        <f>'K-Means'!F19</f>
        <v>10206</v>
      </c>
      <c r="G19" s="126">
        <f t="shared" si="0"/>
        <v>149582.43603787411</v>
      </c>
      <c r="H19" s="126"/>
      <c r="I19" s="126"/>
      <c r="J19" s="122">
        <f t="shared" si="1"/>
        <v>21984.763724137982</v>
      </c>
      <c r="K19" s="122"/>
      <c r="L19" s="122"/>
      <c r="M19" s="122">
        <f t="shared" si="2"/>
        <v>148549.0009415033</v>
      </c>
      <c r="N19" s="122"/>
      <c r="O19" s="122"/>
      <c r="P19" s="72" t="str">
        <f t="shared" si="3"/>
        <v/>
      </c>
      <c r="Q19" s="72" t="str">
        <f t="shared" si="4"/>
        <v>ok</v>
      </c>
      <c r="R19" s="72" t="str">
        <f t="shared" si="5"/>
        <v/>
      </c>
    </row>
    <row r="20" spans="1:18" x14ac:dyDescent="0.25">
      <c r="A20" s="10">
        <v>15</v>
      </c>
      <c r="B20" s="10" t="s">
        <v>21</v>
      </c>
      <c r="C20" s="9" t="s">
        <v>36</v>
      </c>
      <c r="D20" s="41">
        <f>'K-Means'!D20</f>
        <v>252416</v>
      </c>
      <c r="E20" s="41">
        <f>'K-Means'!E20</f>
        <v>10418</v>
      </c>
      <c r="F20" s="41">
        <f>'K-Means'!F20</f>
        <v>7718</v>
      </c>
      <c r="G20" s="126">
        <f t="shared" si="0"/>
        <v>102114.29204965616</v>
      </c>
      <c r="H20" s="126"/>
      <c r="I20" s="126"/>
      <c r="J20" s="126">
        <f t="shared" si="1"/>
        <v>26014.567777936249</v>
      </c>
      <c r="K20" s="126"/>
      <c r="L20" s="126"/>
      <c r="M20" s="122">
        <f t="shared" si="2"/>
        <v>195936.13452020215</v>
      </c>
      <c r="N20" s="122"/>
      <c r="O20" s="122"/>
      <c r="P20" s="72" t="str">
        <f t="shared" si="3"/>
        <v/>
      </c>
      <c r="Q20" s="72" t="str">
        <f t="shared" si="4"/>
        <v>ok</v>
      </c>
      <c r="R20" s="72" t="str">
        <f t="shared" si="5"/>
        <v/>
      </c>
    </row>
    <row r="21" spans="1:18" x14ac:dyDescent="0.25">
      <c r="A21" s="10">
        <v>16</v>
      </c>
      <c r="B21" s="10" t="s">
        <v>21</v>
      </c>
      <c r="C21" s="9" t="s">
        <v>37</v>
      </c>
      <c r="D21" s="41">
        <f>'K-Means'!D21</f>
        <v>313220</v>
      </c>
      <c r="E21" s="41">
        <f>'K-Means'!E21</f>
        <v>5150</v>
      </c>
      <c r="F21" s="41">
        <f>'K-Means'!F21</f>
        <v>10987</v>
      </c>
      <c r="G21" s="126">
        <f t="shared" si="0"/>
        <v>162767.45877212621</v>
      </c>
      <c r="H21" s="126"/>
      <c r="I21" s="126"/>
      <c r="J21" s="126">
        <f t="shared" si="1"/>
        <v>35105.655153891537</v>
      </c>
      <c r="K21" s="126"/>
      <c r="L21" s="126"/>
      <c r="M21" s="122">
        <f t="shared" si="2"/>
        <v>135165.17989840708</v>
      </c>
      <c r="N21" s="122"/>
      <c r="O21" s="122"/>
      <c r="P21" s="72" t="str">
        <f t="shared" si="3"/>
        <v/>
      </c>
      <c r="Q21" s="72" t="str">
        <f t="shared" si="4"/>
        <v>ok</v>
      </c>
      <c r="R21" s="72" t="str">
        <f t="shared" si="5"/>
        <v/>
      </c>
    </row>
    <row r="22" spans="1:18" x14ac:dyDescent="0.25">
      <c r="A22" s="10">
        <v>17</v>
      </c>
      <c r="B22" s="10" t="s">
        <v>21</v>
      </c>
      <c r="C22" s="9" t="s">
        <v>38</v>
      </c>
      <c r="D22" s="41">
        <f>'K-Means'!D22</f>
        <v>337214</v>
      </c>
      <c r="E22" s="41">
        <f>'K-Means'!E22</f>
        <v>9076</v>
      </c>
      <c r="F22" s="41">
        <f>'K-Means'!F22</f>
        <v>11634</v>
      </c>
      <c r="G22" s="126">
        <f t="shared" si="0"/>
        <v>186840.84366802737</v>
      </c>
      <c r="H22" s="126"/>
      <c r="I22" s="126"/>
      <c r="J22" s="126">
        <f t="shared" si="1"/>
        <v>58978.756601240726</v>
      </c>
      <c r="K22" s="126"/>
      <c r="L22" s="126"/>
      <c r="M22" s="122">
        <f t="shared" si="2"/>
        <v>111085.43062984791</v>
      </c>
      <c r="N22" s="122"/>
      <c r="O22" s="122"/>
      <c r="P22" s="72" t="str">
        <f t="shared" si="3"/>
        <v/>
      </c>
      <c r="Q22" s="72" t="str">
        <f t="shared" si="4"/>
        <v>ok</v>
      </c>
      <c r="R22" s="72" t="str">
        <f t="shared" si="5"/>
        <v/>
      </c>
    </row>
    <row r="23" spans="1:18" x14ac:dyDescent="0.25">
      <c r="A23" s="10">
        <v>18</v>
      </c>
      <c r="B23" s="10" t="s">
        <v>21</v>
      </c>
      <c r="C23" s="9" t="s">
        <v>39</v>
      </c>
      <c r="D23" s="41">
        <f>'K-Means'!D23</f>
        <v>285500</v>
      </c>
      <c r="E23" s="41">
        <f>'K-Means'!E23</f>
        <v>10183</v>
      </c>
      <c r="F23" s="41">
        <f>'K-Means'!F23</f>
        <v>9249</v>
      </c>
      <c r="G23" s="126">
        <f t="shared" si="0"/>
        <v>135158.28426175087</v>
      </c>
      <c r="H23" s="126"/>
      <c r="I23" s="126"/>
      <c r="J23" s="126">
        <f t="shared" si="1"/>
        <v>7478.9814967276961</v>
      </c>
      <c r="K23" s="126"/>
      <c r="L23" s="126"/>
      <c r="M23" s="122">
        <f t="shared" si="2"/>
        <v>162825.75505726589</v>
      </c>
      <c r="N23" s="122"/>
      <c r="O23" s="122"/>
      <c r="P23" s="72" t="str">
        <f t="shared" si="3"/>
        <v/>
      </c>
      <c r="Q23" s="72" t="str">
        <f t="shared" si="4"/>
        <v>ok</v>
      </c>
      <c r="R23" s="72" t="str">
        <f t="shared" si="5"/>
        <v/>
      </c>
    </row>
    <row r="24" spans="1:18" x14ac:dyDescent="0.25">
      <c r="A24" s="10">
        <v>19</v>
      </c>
      <c r="B24" s="10" t="s">
        <v>21</v>
      </c>
      <c r="C24" s="9" t="s">
        <v>40</v>
      </c>
      <c r="D24" s="41">
        <f>'K-Means'!D24</f>
        <v>407312</v>
      </c>
      <c r="E24" s="41">
        <f>'K-Means'!E24</f>
        <v>4649</v>
      </c>
      <c r="F24" s="41">
        <f>'K-Means'!F24</f>
        <v>11021</v>
      </c>
      <c r="G24" s="126">
        <f t="shared" si="0"/>
        <v>256825.80318989721</v>
      </c>
      <c r="H24" s="126"/>
      <c r="I24" s="126"/>
      <c r="J24" s="126">
        <f t="shared" si="1"/>
        <v>129083.73931679457</v>
      </c>
      <c r="K24" s="126"/>
      <c r="L24" s="126"/>
      <c r="M24" s="122">
        <f t="shared" si="2"/>
        <v>41343.576417247095</v>
      </c>
      <c r="N24" s="122"/>
      <c r="O24" s="122"/>
      <c r="P24" s="72" t="str">
        <f t="shared" si="3"/>
        <v/>
      </c>
      <c r="Q24" s="72" t="str">
        <f t="shared" si="4"/>
        <v/>
      </c>
      <c r="R24" s="72" t="str">
        <f t="shared" si="5"/>
        <v>ok</v>
      </c>
    </row>
    <row r="25" spans="1:18" x14ac:dyDescent="0.25">
      <c r="A25" s="10">
        <v>20</v>
      </c>
      <c r="B25" s="10" t="s">
        <v>21</v>
      </c>
      <c r="C25" s="9" t="s">
        <v>41</v>
      </c>
      <c r="D25" s="41">
        <f>'K-Means'!D25</f>
        <v>281350</v>
      </c>
      <c r="E25" s="41">
        <f>'K-Means'!E25</f>
        <v>9657</v>
      </c>
      <c r="F25" s="41">
        <f>'K-Means'!F25</f>
        <v>7957</v>
      </c>
      <c r="G25" s="126">
        <f t="shared" si="0"/>
        <v>130962.49321645164</v>
      </c>
      <c r="H25" s="126"/>
      <c r="I25" s="126"/>
      <c r="J25" s="126">
        <f t="shared" si="1"/>
        <v>3638.1828195398789</v>
      </c>
      <c r="K25" s="126"/>
      <c r="L25" s="126"/>
      <c r="M25" s="122">
        <f t="shared" si="2"/>
        <v>167005.11970136949</v>
      </c>
      <c r="N25" s="122"/>
      <c r="O25" s="122"/>
      <c r="P25" s="72" t="str">
        <f t="shared" si="3"/>
        <v/>
      </c>
      <c r="Q25" s="72" t="str">
        <f t="shared" si="4"/>
        <v>ok</v>
      </c>
      <c r="R25" s="72" t="str">
        <f t="shared" si="5"/>
        <v/>
      </c>
    </row>
    <row r="26" spans="1:18" x14ac:dyDescent="0.25">
      <c r="A26" s="10">
        <v>21</v>
      </c>
      <c r="B26" s="10" t="s">
        <v>21</v>
      </c>
      <c r="C26" s="9" t="s">
        <v>42</v>
      </c>
      <c r="D26" s="41">
        <f>'K-Means'!D26</f>
        <v>202303</v>
      </c>
      <c r="E26" s="41">
        <f>'K-Means'!E26</f>
        <v>9308</v>
      </c>
      <c r="F26" s="41">
        <f>'K-Means'!F26</f>
        <v>10274</v>
      </c>
      <c r="G26" s="126">
        <f t="shared" si="0"/>
        <v>52253.019921470397</v>
      </c>
      <c r="H26" s="126"/>
      <c r="I26" s="126"/>
      <c r="J26" s="126">
        <f t="shared" si="1"/>
        <v>76000.517402519137</v>
      </c>
      <c r="K26" s="126"/>
      <c r="L26" s="126"/>
      <c r="M26" s="122">
        <f t="shared" si="2"/>
        <v>246000.76017254245</v>
      </c>
      <c r="N26" s="122"/>
      <c r="O26" s="122"/>
      <c r="P26" s="72" t="str">
        <f t="shared" si="3"/>
        <v>ok</v>
      </c>
      <c r="Q26" s="72" t="str">
        <f t="shared" si="4"/>
        <v/>
      </c>
      <c r="R26" s="72" t="str">
        <f t="shared" si="5"/>
        <v/>
      </c>
    </row>
    <row r="27" spans="1:18" x14ac:dyDescent="0.25">
      <c r="A27" s="10">
        <v>22</v>
      </c>
      <c r="B27" s="10" t="s">
        <v>21</v>
      </c>
      <c r="C27" s="9" t="s">
        <v>43</v>
      </c>
      <c r="D27" s="41">
        <f>'K-Means'!D27</f>
        <v>171252</v>
      </c>
      <c r="E27" s="41">
        <f>'K-Means'!E27</f>
        <v>2616</v>
      </c>
      <c r="F27" s="41">
        <f>'K-Means'!F27</f>
        <v>6062</v>
      </c>
      <c r="G27" s="126">
        <f t="shared" si="0"/>
        <v>20741.52758550458</v>
      </c>
      <c r="H27" s="126"/>
      <c r="I27" s="126"/>
      <c r="J27" s="126">
        <f t="shared" si="1"/>
        <v>107230.61826842366</v>
      </c>
      <c r="K27" s="126"/>
      <c r="L27" s="126"/>
      <c r="M27" s="122">
        <f t="shared" si="2"/>
        <v>277211.77843071305</v>
      </c>
      <c r="N27" s="122"/>
      <c r="O27" s="122"/>
      <c r="P27" s="72" t="str">
        <f t="shared" si="3"/>
        <v>ok</v>
      </c>
      <c r="Q27" s="72" t="str">
        <f t="shared" si="4"/>
        <v/>
      </c>
      <c r="R27" s="72" t="str">
        <f t="shared" si="5"/>
        <v/>
      </c>
    </row>
    <row r="28" spans="1:18" x14ac:dyDescent="0.25">
      <c r="A28" s="10">
        <v>23</v>
      </c>
      <c r="B28" s="10" t="s">
        <v>21</v>
      </c>
      <c r="C28" s="9" t="s">
        <v>44</v>
      </c>
      <c r="D28" s="41">
        <f>'K-Means'!D28</f>
        <v>236575</v>
      </c>
      <c r="E28" s="41">
        <f>'K-Means'!E28</f>
        <v>3572</v>
      </c>
      <c r="F28" s="41">
        <f>'K-Means'!F28</f>
        <v>9493</v>
      </c>
      <c r="G28" s="126">
        <f t="shared" si="0"/>
        <v>86112.047503510883</v>
      </c>
      <c r="H28" s="126"/>
      <c r="I28" s="126"/>
      <c r="J28" s="126">
        <f t="shared" si="1"/>
        <v>41970.33545924702</v>
      </c>
      <c r="K28" s="126"/>
      <c r="L28" s="126"/>
      <c r="M28" s="122">
        <f t="shared" si="2"/>
        <v>211834.10058396819</v>
      </c>
      <c r="N28" s="122"/>
      <c r="O28" s="122"/>
      <c r="P28" s="72" t="str">
        <f t="shared" si="3"/>
        <v/>
      </c>
      <c r="Q28" s="72" t="str">
        <f t="shared" si="4"/>
        <v>ok</v>
      </c>
      <c r="R28" s="72" t="str">
        <f t="shared" si="5"/>
        <v/>
      </c>
    </row>
    <row r="29" spans="1:18" x14ac:dyDescent="0.25">
      <c r="A29" s="10">
        <v>24</v>
      </c>
      <c r="B29" s="10" t="s">
        <v>21</v>
      </c>
      <c r="C29" s="9" t="s">
        <v>45</v>
      </c>
      <c r="D29" s="41">
        <f>'K-Means'!D29</f>
        <v>263299</v>
      </c>
      <c r="E29" s="41">
        <f>'K-Means'!E29</f>
        <v>4143</v>
      </c>
      <c r="F29" s="41">
        <f>'K-Means'!F29</f>
        <v>10099</v>
      </c>
      <c r="G29" s="126">
        <f t="shared" si="0"/>
        <v>112839.77866781941</v>
      </c>
      <c r="H29" s="126"/>
      <c r="I29" s="126"/>
      <c r="J29" s="126">
        <f t="shared" si="1"/>
        <v>15550.823190270712</v>
      </c>
      <c r="K29" s="126"/>
      <c r="L29" s="126"/>
      <c r="M29" s="122">
        <f t="shared" si="2"/>
        <v>185099.33686866291</v>
      </c>
      <c r="N29" s="122"/>
      <c r="O29" s="122"/>
      <c r="P29" s="72" t="str">
        <f t="shared" si="3"/>
        <v/>
      </c>
      <c r="Q29" s="72" t="str">
        <f t="shared" si="4"/>
        <v>ok</v>
      </c>
      <c r="R29" s="72" t="str">
        <f t="shared" si="5"/>
        <v/>
      </c>
    </row>
    <row r="30" spans="1:18" x14ac:dyDescent="0.25">
      <c r="A30" s="10">
        <v>25</v>
      </c>
      <c r="B30" s="10" t="s">
        <v>21</v>
      </c>
      <c r="C30" s="9" t="s">
        <v>46</v>
      </c>
      <c r="D30" s="41">
        <f>'K-Means'!D30</f>
        <v>216918</v>
      </c>
      <c r="E30" s="41">
        <f>'K-Means'!E30</f>
        <v>3790</v>
      </c>
      <c r="F30" s="41">
        <f>'K-Means'!F30</f>
        <v>8990</v>
      </c>
      <c r="G30" s="126">
        <f t="shared" si="0"/>
        <v>66452.11457485109</v>
      </c>
      <c r="H30" s="126"/>
      <c r="I30" s="126"/>
      <c r="J30" s="126">
        <f t="shared" si="1"/>
        <v>61529.764365671515</v>
      </c>
      <c r="K30" s="126"/>
      <c r="L30" s="126"/>
      <c r="M30" s="123">
        <f t="shared" si="2"/>
        <v>231482.4689090272</v>
      </c>
      <c r="N30" s="124"/>
      <c r="O30" s="125"/>
      <c r="P30" s="72" t="str">
        <f t="shared" si="3"/>
        <v/>
      </c>
      <c r="Q30" s="72" t="str">
        <f t="shared" si="4"/>
        <v>ok</v>
      </c>
      <c r="R30" s="72" t="str">
        <f t="shared" si="5"/>
        <v/>
      </c>
    </row>
    <row r="31" spans="1:18" x14ac:dyDescent="0.25">
      <c r="A31" s="10">
        <v>26</v>
      </c>
      <c r="B31" s="10" t="s">
        <v>21</v>
      </c>
      <c r="C31" s="9" t="s">
        <v>47</v>
      </c>
      <c r="D31" s="41">
        <f>'K-Means'!D31</f>
        <v>452123</v>
      </c>
      <c r="E31" s="41">
        <f>'K-Means'!E31</f>
        <v>9253</v>
      </c>
      <c r="F31" s="41">
        <f>'K-Means'!F31</f>
        <v>11527</v>
      </c>
      <c r="G31" s="126">
        <f t="shared" si="0"/>
        <v>301687.51894343743</v>
      </c>
      <c r="H31" s="126"/>
      <c r="I31" s="126"/>
      <c r="J31" s="126">
        <f t="shared" si="1"/>
        <v>173851.86739899369</v>
      </c>
      <c r="K31" s="126"/>
      <c r="L31" s="126"/>
      <c r="M31" s="122">
        <f t="shared" si="2"/>
        <v>4007.7808346702295</v>
      </c>
      <c r="N31" s="122"/>
      <c r="O31" s="122"/>
      <c r="P31" s="72" t="str">
        <f t="shared" si="3"/>
        <v/>
      </c>
      <c r="Q31" s="72" t="str">
        <f t="shared" si="4"/>
        <v/>
      </c>
      <c r="R31" s="72" t="str">
        <f t="shared" si="5"/>
        <v>ok</v>
      </c>
    </row>
    <row r="32" spans="1:18" x14ac:dyDescent="0.25">
      <c r="A32" s="10">
        <v>27</v>
      </c>
      <c r="B32" s="10" t="s">
        <v>21</v>
      </c>
      <c r="C32" s="9" t="s">
        <v>48</v>
      </c>
      <c r="D32" s="41">
        <f>'K-Means'!D32</f>
        <v>186715</v>
      </c>
      <c r="E32" s="41">
        <f>'K-Means'!E32</f>
        <v>2745</v>
      </c>
      <c r="F32" s="41">
        <f>'K-Means'!F32</f>
        <v>7169</v>
      </c>
      <c r="G32" s="126">
        <f t="shared" si="0"/>
        <v>36211.550042343348</v>
      </c>
      <c r="H32" s="126"/>
      <c r="I32" s="126"/>
      <c r="J32" s="126">
        <f t="shared" si="1"/>
        <v>91760.400987847781</v>
      </c>
      <c r="K32" s="126"/>
      <c r="L32" s="126"/>
      <c r="M32" s="122">
        <f t="shared" si="2"/>
        <v>261730.38600383935</v>
      </c>
      <c r="N32" s="122"/>
      <c r="O32" s="122"/>
      <c r="P32" s="72" t="str">
        <f t="shared" si="3"/>
        <v>ok</v>
      </c>
      <c r="Q32" s="72" t="str">
        <f t="shared" si="4"/>
        <v/>
      </c>
      <c r="R32" s="72" t="str">
        <f t="shared" si="5"/>
        <v/>
      </c>
    </row>
    <row r="33" spans="1:19" x14ac:dyDescent="0.25">
      <c r="A33" s="10">
        <v>28</v>
      </c>
      <c r="B33" s="10" t="s">
        <v>21</v>
      </c>
      <c r="C33" s="9" t="s">
        <v>49</v>
      </c>
      <c r="D33" s="41">
        <f>'K-Means'!D33</f>
        <v>282709</v>
      </c>
      <c r="E33" s="41">
        <f>'K-Means'!E33</f>
        <v>10065</v>
      </c>
      <c r="F33" s="41">
        <f>'K-Means'!F33</f>
        <v>10380</v>
      </c>
      <c r="G33" s="126">
        <f t="shared" si="0"/>
        <v>132399.55595898276</v>
      </c>
      <c r="H33" s="126"/>
      <c r="I33" s="126"/>
      <c r="J33" s="126">
        <f t="shared" si="1"/>
        <v>4922.8746012371967</v>
      </c>
      <c r="K33" s="126"/>
      <c r="L33" s="126"/>
      <c r="M33" s="122">
        <f t="shared" si="2"/>
        <v>165597.64171318608</v>
      </c>
      <c r="N33" s="122"/>
      <c r="O33" s="122"/>
      <c r="P33" s="72" t="str">
        <f t="shared" si="3"/>
        <v/>
      </c>
      <c r="Q33" s="72" t="str">
        <f t="shared" si="4"/>
        <v>ok</v>
      </c>
      <c r="R33" s="72" t="str">
        <f t="shared" si="5"/>
        <v/>
      </c>
    </row>
    <row r="34" spans="1:19" x14ac:dyDescent="0.25">
      <c r="A34" s="10">
        <v>29</v>
      </c>
      <c r="B34" s="10" t="s">
        <v>21</v>
      </c>
      <c r="C34" s="9" t="s">
        <v>50</v>
      </c>
      <c r="D34" s="41">
        <f>'K-Means'!D34</f>
        <v>281221</v>
      </c>
      <c r="E34" s="41">
        <f>'K-Means'!E34</f>
        <v>2764</v>
      </c>
      <c r="F34" s="41">
        <f>'K-Means'!F34</f>
        <v>7744</v>
      </c>
      <c r="G34" s="126">
        <f t="shared" si="0"/>
        <v>130698.10674231166</v>
      </c>
      <c r="H34" s="126"/>
      <c r="I34" s="126"/>
      <c r="J34" s="126">
        <f t="shared" si="1"/>
        <v>6363.2674962156934</v>
      </c>
      <c r="K34" s="126"/>
      <c r="L34" s="126"/>
      <c r="M34" s="122">
        <f t="shared" si="2"/>
        <v>167292.37607395247</v>
      </c>
      <c r="N34" s="122"/>
      <c r="O34" s="122"/>
      <c r="P34" s="72" t="str">
        <f t="shared" si="3"/>
        <v/>
      </c>
      <c r="Q34" s="72" t="str">
        <f t="shared" si="4"/>
        <v>ok</v>
      </c>
      <c r="R34" s="72" t="str">
        <f t="shared" si="5"/>
        <v/>
      </c>
    </row>
    <row r="35" spans="1:19" x14ac:dyDescent="0.25">
      <c r="A35" s="10">
        <v>30</v>
      </c>
      <c r="B35" s="10" t="s">
        <v>21</v>
      </c>
      <c r="C35" s="9" t="s">
        <v>51</v>
      </c>
      <c r="D35" s="41">
        <f>'K-Means'!D35</f>
        <v>84203</v>
      </c>
      <c r="E35" s="41">
        <f>'K-Means'!E35</f>
        <v>1710</v>
      </c>
      <c r="F35" s="41">
        <f>'K-Means'!F35</f>
        <v>2921</v>
      </c>
      <c r="G35" s="126">
        <f t="shared" si="0"/>
        <v>66431.624178735001</v>
      </c>
      <c r="H35" s="126"/>
      <c r="I35" s="126"/>
      <c r="J35" s="126">
        <f t="shared" si="1"/>
        <v>194298.33010349359</v>
      </c>
      <c r="K35" s="126"/>
      <c r="L35" s="126"/>
      <c r="M35" s="122">
        <f t="shared" si="2"/>
        <v>364308.33194317523</v>
      </c>
      <c r="N35" s="122"/>
      <c r="O35" s="122"/>
      <c r="P35" s="72" t="str">
        <f t="shared" si="3"/>
        <v>ok</v>
      </c>
      <c r="Q35" s="72" t="str">
        <f t="shared" si="4"/>
        <v/>
      </c>
      <c r="R35" s="72" t="str">
        <f t="shared" si="5"/>
        <v/>
      </c>
    </row>
    <row r="36" spans="1:19" x14ac:dyDescent="0.25">
      <c r="A36" s="10">
        <v>31</v>
      </c>
      <c r="B36" s="10" t="s">
        <v>21</v>
      </c>
      <c r="C36" s="9" t="s">
        <v>52</v>
      </c>
      <c r="D36" s="41">
        <f>'K-Means'!D36</f>
        <v>119975</v>
      </c>
      <c r="E36" s="41">
        <f>'K-Means'!E36</f>
        <v>1592</v>
      </c>
      <c r="F36" s="41">
        <f>'K-Means'!F36</f>
        <v>3116</v>
      </c>
      <c r="G36" s="122">
        <f t="shared" si="0"/>
        <v>30759.834933494061</v>
      </c>
      <c r="H36" s="122"/>
      <c r="I36" s="122"/>
      <c r="J36" s="126">
        <f t="shared" si="1"/>
        <v>158571.43806396166</v>
      </c>
      <c r="K36" s="126"/>
      <c r="L36" s="126"/>
      <c r="M36" s="122">
        <f t="shared" si="2"/>
        <v>328557.44947568723</v>
      </c>
      <c r="N36" s="122"/>
      <c r="O36" s="122"/>
      <c r="P36" s="72" t="str">
        <f t="shared" si="3"/>
        <v>ok</v>
      </c>
      <c r="Q36" s="72" t="str">
        <f t="shared" si="4"/>
        <v/>
      </c>
      <c r="R36" s="72" t="str">
        <f t="shared" si="5"/>
        <v/>
      </c>
    </row>
    <row r="37" spans="1:19" x14ac:dyDescent="0.25">
      <c r="A37" s="10">
        <v>32</v>
      </c>
      <c r="B37" s="10" t="s">
        <v>21</v>
      </c>
      <c r="C37" s="9" t="s">
        <v>53</v>
      </c>
      <c r="D37" s="41">
        <f>'K-Means'!D37</f>
        <v>76746</v>
      </c>
      <c r="E37" s="41">
        <f>'K-Means'!E37</f>
        <v>2824</v>
      </c>
      <c r="F37" s="41">
        <f>'K-Means'!F37</f>
        <v>3199</v>
      </c>
      <c r="G37" s="122">
        <f t="shared" si="0"/>
        <v>73846.91341193032</v>
      </c>
      <c r="H37" s="122"/>
      <c r="I37" s="122"/>
      <c r="J37" s="126">
        <f t="shared" si="1"/>
        <v>201706.14955756679</v>
      </c>
      <c r="K37" s="126"/>
      <c r="L37" s="126"/>
      <c r="M37" s="122">
        <f t="shared" si="2"/>
        <v>371730.989766079</v>
      </c>
      <c r="N37" s="122"/>
      <c r="O37" s="122"/>
      <c r="P37" s="72" t="str">
        <f t="shared" si="3"/>
        <v>ok</v>
      </c>
      <c r="Q37" s="72" t="str">
        <f t="shared" si="4"/>
        <v/>
      </c>
      <c r="R37" s="72" t="str">
        <f t="shared" si="5"/>
        <v/>
      </c>
    </row>
    <row r="38" spans="1:19" x14ac:dyDescent="0.25">
      <c r="A38" s="10">
        <v>33</v>
      </c>
      <c r="B38" s="10" t="s">
        <v>21</v>
      </c>
      <c r="C38" s="9" t="s">
        <v>54</v>
      </c>
      <c r="D38" s="41">
        <f>'K-Means'!D38</f>
        <v>381884</v>
      </c>
      <c r="E38" s="41">
        <f>'K-Means'!E38</f>
        <v>15460</v>
      </c>
      <c r="F38" s="41">
        <f>'K-Means'!F38</f>
        <v>14614</v>
      </c>
      <c r="G38" s="122">
        <f t="shared" si="0"/>
        <v>231808.27639218059</v>
      </c>
      <c r="H38" s="122"/>
      <c r="I38" s="122"/>
      <c r="J38" s="126">
        <f t="shared" si="1"/>
        <v>103986.28967537316</v>
      </c>
      <c r="K38" s="126"/>
      <c r="L38" s="126"/>
      <c r="M38" s="122">
        <f t="shared" si="2"/>
        <v>66673.883273128391</v>
      </c>
      <c r="N38" s="122"/>
      <c r="O38" s="122"/>
      <c r="P38" s="72" t="str">
        <f t="shared" si="3"/>
        <v/>
      </c>
      <c r="Q38" s="72" t="str">
        <f t="shared" si="4"/>
        <v/>
      </c>
      <c r="R38" s="72" t="str">
        <f t="shared" si="5"/>
        <v>ok</v>
      </c>
    </row>
    <row r="39" spans="1:19" x14ac:dyDescent="0.25">
      <c r="A39" s="10">
        <v>34</v>
      </c>
      <c r="B39" s="10" t="s">
        <v>21</v>
      </c>
      <c r="C39" s="9" t="s">
        <v>55</v>
      </c>
      <c r="D39" s="41">
        <f>'K-Means'!D39</f>
        <v>189844</v>
      </c>
      <c r="E39" s="41">
        <f>'K-Means'!E39</f>
        <v>5098</v>
      </c>
      <c r="F39" s="41">
        <f>'K-Means'!F39</f>
        <v>10387</v>
      </c>
      <c r="G39" s="122">
        <f t="shared" si="0"/>
        <v>39589.077163926908</v>
      </c>
      <c r="H39" s="122"/>
      <c r="I39" s="122"/>
      <c r="J39" s="126">
        <f t="shared" si="1"/>
        <v>88506.216671834554</v>
      </c>
      <c r="K39" s="126"/>
      <c r="L39" s="126"/>
      <c r="M39" s="122">
        <f t="shared" si="2"/>
        <v>258502.32018488488</v>
      </c>
      <c r="N39" s="122"/>
      <c r="O39" s="122"/>
      <c r="P39" s="72" t="str">
        <f t="shared" si="3"/>
        <v>ok</v>
      </c>
      <c r="Q39" s="72" t="str">
        <f t="shared" si="4"/>
        <v/>
      </c>
      <c r="R39" s="72" t="str">
        <f t="shared" si="5"/>
        <v/>
      </c>
    </row>
    <row r="40" spans="1:19" x14ac:dyDescent="0.25">
      <c r="A40" s="10">
        <v>35</v>
      </c>
      <c r="B40" s="10" t="s">
        <v>21</v>
      </c>
      <c r="C40" s="9" t="s">
        <v>56</v>
      </c>
      <c r="D40" s="41">
        <f>'K-Means'!D40</f>
        <v>115055</v>
      </c>
      <c r="E40" s="41">
        <f>'K-Means'!E40</f>
        <v>3758</v>
      </c>
      <c r="F40" s="41">
        <f>'K-Means'!F40</f>
        <v>3445</v>
      </c>
      <c r="G40" s="122">
        <f t="shared" si="0"/>
        <v>35566.747421373824</v>
      </c>
      <c r="H40" s="122"/>
      <c r="I40" s="122"/>
      <c r="J40" s="126">
        <f t="shared" si="1"/>
        <v>163398.40387261217</v>
      </c>
      <c r="K40" s="126"/>
      <c r="L40" s="126"/>
      <c r="M40" s="122">
        <f t="shared" si="2"/>
        <v>333417.832989207</v>
      </c>
      <c r="N40" s="122"/>
      <c r="O40" s="122"/>
      <c r="P40" s="72" t="str">
        <f t="shared" si="3"/>
        <v>ok</v>
      </c>
      <c r="Q40" s="72" t="str">
        <f t="shared" si="4"/>
        <v/>
      </c>
      <c r="R40" s="72" t="str">
        <f t="shared" si="5"/>
        <v/>
      </c>
      <c r="S40" s="73" t="s">
        <v>106</v>
      </c>
    </row>
    <row r="41" spans="1:19" x14ac:dyDescent="0.25">
      <c r="A41" s="4"/>
      <c r="B41" s="4"/>
      <c r="C41" s="70" t="s">
        <v>15</v>
      </c>
      <c r="D41" s="71">
        <f>SUM(D6:D40)</f>
        <v>9950402</v>
      </c>
      <c r="E41" s="71">
        <f t="shared" ref="E41:F41" si="6">SUM(E6:E40)</f>
        <v>260153</v>
      </c>
      <c r="F41" s="71">
        <f t="shared" si="6"/>
        <v>319760</v>
      </c>
      <c r="G41" s="127"/>
      <c r="H41" s="128"/>
      <c r="I41" s="128"/>
      <c r="J41" s="69"/>
      <c r="K41" s="69"/>
      <c r="L41" s="69"/>
      <c r="M41" s="69"/>
      <c r="N41" s="69"/>
      <c r="O41" s="69"/>
      <c r="P41" s="63">
        <f>COUNTIF(P6:P40,"ok")</f>
        <v>9</v>
      </c>
      <c r="Q41" s="63">
        <f t="shared" ref="Q41:R41" si="7">COUNTIF(Q6:Q40,"ok")</f>
        <v>18</v>
      </c>
      <c r="R41" s="63">
        <f t="shared" si="7"/>
        <v>8</v>
      </c>
      <c r="S41" s="73">
        <f>SUM(P41:R41)</f>
        <v>35</v>
      </c>
    </row>
    <row r="42" spans="1:19" x14ac:dyDescent="0.25">
      <c r="C42" s="61" t="s">
        <v>100</v>
      </c>
      <c r="D42" s="62">
        <f>AVERAGE(D6:D40)</f>
        <v>284297.2</v>
      </c>
      <c r="E42" s="62">
        <f t="shared" ref="E42:F42" si="8">AVERAGE(E6:E40)</f>
        <v>7432.9428571428571</v>
      </c>
      <c r="F42" s="62">
        <f t="shared" si="8"/>
        <v>9136</v>
      </c>
      <c r="G42" s="69"/>
      <c r="H42" s="69"/>
      <c r="I42" s="69"/>
      <c r="J42" s="69"/>
      <c r="K42" s="69"/>
      <c r="L42" s="69"/>
      <c r="M42" s="69"/>
      <c r="N42" s="69"/>
      <c r="O42" s="69"/>
    </row>
    <row r="43" spans="1:19" x14ac:dyDescent="0.25">
      <c r="C43" s="61" t="s">
        <v>101</v>
      </c>
      <c r="D43" s="62">
        <f>MIN(D6:D40)</f>
        <v>76746</v>
      </c>
      <c r="E43" s="62">
        <f t="shared" ref="E43:F43" si="9">MIN(E6:E40)</f>
        <v>1592</v>
      </c>
      <c r="F43" s="62">
        <f t="shared" si="9"/>
        <v>2921</v>
      </c>
      <c r="G43" s="69"/>
      <c r="H43" s="69"/>
      <c r="I43" s="69"/>
      <c r="J43" s="69"/>
      <c r="K43" s="69"/>
      <c r="L43" s="69"/>
      <c r="M43" s="69"/>
      <c r="N43" s="69"/>
      <c r="O43" s="69"/>
    </row>
    <row r="44" spans="1:19" x14ac:dyDescent="0.25">
      <c r="C44" s="61" t="s">
        <v>102</v>
      </c>
      <c r="D44" s="62">
        <f>MAX(D6:D40)</f>
        <v>576878</v>
      </c>
      <c r="E44" s="62">
        <f t="shared" ref="E44:F44" si="10">MAX(E6:E40)</f>
        <v>16795</v>
      </c>
      <c r="F44" s="62">
        <f t="shared" si="10"/>
        <v>15361</v>
      </c>
      <c r="G44" s="69"/>
      <c r="H44" s="69"/>
      <c r="I44" s="69"/>
      <c r="J44" s="69"/>
      <c r="K44" s="69"/>
      <c r="L44" s="69"/>
      <c r="M44" s="69"/>
      <c r="N44" s="69"/>
      <c r="O44" s="69"/>
    </row>
  </sheetData>
  <mergeCells count="115">
    <mergeCell ref="G41:I41"/>
    <mergeCell ref="G39:I39"/>
    <mergeCell ref="J39:L39"/>
    <mergeCell ref="M39:O39"/>
    <mergeCell ref="G40:I40"/>
    <mergeCell ref="J40:L40"/>
    <mergeCell ref="M40:O40"/>
    <mergeCell ref="G37:I37"/>
    <mergeCell ref="J37:L37"/>
    <mergeCell ref="M37:O37"/>
    <mergeCell ref="G38:I38"/>
    <mergeCell ref="J38:L38"/>
    <mergeCell ref="M38:O38"/>
    <mergeCell ref="G35:I35"/>
    <mergeCell ref="J35:L35"/>
    <mergeCell ref="M35:O35"/>
    <mergeCell ref="G36:I36"/>
    <mergeCell ref="J36:L36"/>
    <mergeCell ref="M36:O36"/>
    <mergeCell ref="G33:I33"/>
    <mergeCell ref="J33:L33"/>
    <mergeCell ref="M33:O33"/>
    <mergeCell ref="G34:I34"/>
    <mergeCell ref="J34:L34"/>
    <mergeCell ref="M34:O34"/>
    <mergeCell ref="G31:I31"/>
    <mergeCell ref="J31:L31"/>
    <mergeCell ref="M31:O31"/>
    <mergeCell ref="G32:I32"/>
    <mergeCell ref="J32:L32"/>
    <mergeCell ref="M32:O32"/>
    <mergeCell ref="G29:I29"/>
    <mergeCell ref="J29:L29"/>
    <mergeCell ref="M29:O29"/>
    <mergeCell ref="G30:I30"/>
    <mergeCell ref="J30:L30"/>
    <mergeCell ref="M30:O30"/>
    <mergeCell ref="G27:I27"/>
    <mergeCell ref="J27:L27"/>
    <mergeCell ref="M27:O27"/>
    <mergeCell ref="G28:I28"/>
    <mergeCell ref="J28:L28"/>
    <mergeCell ref="M28:O28"/>
    <mergeCell ref="G25:I25"/>
    <mergeCell ref="J25:L25"/>
    <mergeCell ref="M25:O25"/>
    <mergeCell ref="G26:I26"/>
    <mergeCell ref="J26:L26"/>
    <mergeCell ref="M26:O26"/>
    <mergeCell ref="G23:I23"/>
    <mergeCell ref="J23:L23"/>
    <mergeCell ref="M23:O23"/>
    <mergeCell ref="G24:I24"/>
    <mergeCell ref="J24:L24"/>
    <mergeCell ref="M24:O24"/>
    <mergeCell ref="G21:I21"/>
    <mergeCell ref="J21:L21"/>
    <mergeCell ref="M21:O21"/>
    <mergeCell ref="G22:I22"/>
    <mergeCell ref="J22:L22"/>
    <mergeCell ref="M22:O22"/>
    <mergeCell ref="G19:I19"/>
    <mergeCell ref="J19:L19"/>
    <mergeCell ref="M19:O19"/>
    <mergeCell ref="G20:I20"/>
    <mergeCell ref="J20:L20"/>
    <mergeCell ref="M20:O20"/>
    <mergeCell ref="G17:I17"/>
    <mergeCell ref="J17:L17"/>
    <mergeCell ref="M17:O17"/>
    <mergeCell ref="G18:I18"/>
    <mergeCell ref="J18:L18"/>
    <mergeCell ref="M18:O18"/>
    <mergeCell ref="G15:I15"/>
    <mergeCell ref="J15:L15"/>
    <mergeCell ref="M15:O15"/>
    <mergeCell ref="G16:I16"/>
    <mergeCell ref="J16:L16"/>
    <mergeCell ref="M16:O16"/>
    <mergeCell ref="G13:I13"/>
    <mergeCell ref="J13:L13"/>
    <mergeCell ref="M13:O13"/>
    <mergeCell ref="G14:I14"/>
    <mergeCell ref="J14:L14"/>
    <mergeCell ref="M14:O14"/>
    <mergeCell ref="G11:I11"/>
    <mergeCell ref="J11:L11"/>
    <mergeCell ref="M11:O11"/>
    <mergeCell ref="G12:I12"/>
    <mergeCell ref="J12:L12"/>
    <mergeCell ref="M12:O12"/>
    <mergeCell ref="G9:I9"/>
    <mergeCell ref="J9:L9"/>
    <mergeCell ref="M9:O9"/>
    <mergeCell ref="G10:I10"/>
    <mergeCell ref="J10:L10"/>
    <mergeCell ref="M10:O10"/>
    <mergeCell ref="G7:I7"/>
    <mergeCell ref="J7:L7"/>
    <mergeCell ref="M7:O7"/>
    <mergeCell ref="G8:I8"/>
    <mergeCell ref="J8:L8"/>
    <mergeCell ref="M8:O8"/>
    <mergeCell ref="S4:U4"/>
    <mergeCell ref="V4:X4"/>
    <mergeCell ref="Y4:AA4"/>
    <mergeCell ref="G6:I6"/>
    <mergeCell ref="J6:L6"/>
    <mergeCell ref="M6:O6"/>
    <mergeCell ref="G4:I4"/>
    <mergeCell ref="J4:L4"/>
    <mergeCell ref="M4:O4"/>
    <mergeCell ref="P4:P5"/>
    <mergeCell ref="Q4:Q5"/>
    <mergeCell ref="R4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Data Mentah</vt:lpstr>
      <vt:lpstr>Data Yang Diproses</vt:lpstr>
      <vt:lpstr>K-Means</vt:lpstr>
      <vt:lpstr>K-Means Processing</vt:lpstr>
      <vt:lpstr>K-Means Processing Step 2</vt:lpstr>
      <vt:lpstr>K-Means Processing Step 3</vt:lpstr>
      <vt:lpstr>K-Means Processing Step 4</vt:lpstr>
      <vt:lpstr>K-Means Processing Step 5</vt:lpstr>
      <vt:lpstr>K-Means Processing Step 6</vt:lpstr>
      <vt:lpstr>Hasil Klasifikasi K-Means</vt:lpstr>
      <vt:lpstr>Dec Tree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PANGURAKAN</cp:lastModifiedBy>
  <dcterms:created xsi:type="dcterms:W3CDTF">2013-05-17T01:46:28Z</dcterms:created>
  <dcterms:modified xsi:type="dcterms:W3CDTF">2017-01-23T23:23:10Z</dcterms:modified>
</cp:coreProperties>
</file>